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mium" sheetId="1" r:id="rId4"/>
    <sheet state="visible" name="Assumption" sheetId="2" r:id="rId5"/>
    <sheet state="visible" name="Thông tin khách hàng" sheetId="3" r:id="rId6"/>
    <sheet state="visible" name="Minh họa quyền lợi" sheetId="4" r:id="rId7"/>
    <sheet state="visible" name="Account value 7%" sheetId="5" r:id="rId8"/>
    <sheet state="visible" name="Account value 5%" sheetId="6" r:id="rId9"/>
    <sheet state="visible" name="Account value cam kết" sheetId="7" r:id="rId10"/>
  </sheets>
  <definedNames>
    <definedName name="EP">'Thông tin khách hàng'!$E$12</definedName>
    <definedName name="SA">'Thông tin khách hàng'!$E$5</definedName>
    <definedName name="TP">'Thông tin khách hàng'!$E$11</definedName>
  </definedNames>
  <calcPr/>
  <extLst>
    <ext uri="GoogleSheetsCustomDataVersion1">
      <go:sheetsCustomData xmlns:go="http://customooxmlschemas.google.com/" r:id="rId11" roundtripDataSignature="AMtx7mixJYxum4U2fGc3h3YNqSLUm7gRMQ=="/>
    </ext>
  </extLst>
</workbook>
</file>

<file path=xl/sharedStrings.xml><?xml version="1.0" encoding="utf-8"?>
<sst xmlns="http://schemas.openxmlformats.org/spreadsheetml/2006/main" count="148" uniqueCount="73">
  <si>
    <t>Thông tin khách hàng</t>
  </si>
  <si>
    <t>Thưởng gia tăng giá trị tài khoản</t>
  </si>
  <si>
    <t>COI Table</t>
  </si>
  <si>
    <t>Thoi han hop dong ---&gt;</t>
  </si>
  <si>
    <t>Thông tin Sản phẩm</t>
  </si>
  <si>
    <t>Nam</t>
  </si>
  <si>
    <t>Cơ bản</t>
  </si>
  <si>
    <t>Năm</t>
  </si>
  <si>
    <t>Male</t>
  </si>
  <si>
    <t>Ngày sinh</t>
  </si>
  <si>
    <t>Số tiền</t>
  </si>
  <si>
    <t>Age</t>
  </si>
  <si>
    <t>Female</t>
  </si>
  <si>
    <t>Tên sản phẩm</t>
  </si>
  <si>
    <t>An phát trọn đời</t>
  </si>
  <si>
    <t>Các số biết chắc chắn</t>
  </si>
  <si>
    <t xml:space="preserve">Thưởng </t>
  </si>
  <si>
    <t>Chưa thay đổi được</t>
  </si>
  <si>
    <t>Nữ</t>
  </si>
  <si>
    <t>Nâng cao</t>
  </si>
  <si>
    <t>Nửa năm</t>
  </si>
  <si>
    <t>Giới tính</t>
  </si>
  <si>
    <t>Công ty</t>
  </si>
  <si>
    <t>Bảo Việt</t>
  </si>
  <si>
    <t>Quý</t>
  </si>
  <si>
    <t>Tuổi</t>
  </si>
  <si>
    <t>Ngày lập minh họa</t>
  </si>
  <si>
    <t>Các số cần phải dự đoán</t>
  </si>
  <si>
    <t>Lãi cam kết</t>
  </si>
  <si>
    <t>Year</t>
  </si>
  <si>
    <t>Có thể thay đổi</t>
  </si>
  <si>
    <t>Tháng</t>
  </si>
  <si>
    <t>Thời hạn hợp đồng</t>
  </si>
  <si>
    <t>Rate</t>
  </si>
  <si>
    <t>Số tiền bảo hiểm</t>
  </si>
  <si>
    <t>Lựa chọn tỷ lệ gia tăng</t>
  </si>
  <si>
    <t>Quyền lợi tử vong</t>
  </si>
  <si>
    <t>Charge</t>
  </si>
  <si>
    <t>Lựa chọn đáo hạn (tuổi)</t>
  </si>
  <si>
    <t>Thời hạn đóng phí (năm)</t>
  </si>
  <si>
    <t>Target</t>
  </si>
  <si>
    <t xml:space="preserve">Định kỳ đóng phí </t>
  </si>
  <si>
    <t>Phí bảo hiểm định kỳ</t>
  </si>
  <si>
    <t>Excess</t>
  </si>
  <si>
    <t>Phí bảo hiểm đóng thêm</t>
  </si>
  <si>
    <t>Surrender charge</t>
  </si>
  <si>
    <t>Năm 
hợp đồng</t>
  </si>
  <si>
    <t>Phí bảo hiểm 
đóng trong năm</t>
  </si>
  <si>
    <t>Phí ban đầu</t>
  </si>
  <si>
    <t>Phí bảo hiểm phân bổ vào Giá trị tài khoản</t>
  </si>
  <si>
    <t>Giá trị minh họa với Lãi suất dự kiến 7.0%</t>
  </si>
  <si>
    <t>Giá trị minh họa với Lãi suất dự kiến 5.0%</t>
  </si>
  <si>
    <t>Giá trị minh họa với Lãi suất cam kết</t>
  </si>
  <si>
    <t>QLBH tử vong</t>
  </si>
  <si>
    <t>Quyền lợi Thưởng
 gia tăng GTTK</t>
  </si>
  <si>
    <t>Giá trị Tài khoản HĐ</t>
  </si>
  <si>
    <t>Giá trị giải ước</t>
  </si>
  <si>
    <t>STT</t>
  </si>
  <si>
    <t>Month</t>
  </si>
  <si>
    <t>Account value BOM</t>
  </si>
  <si>
    <t>TP</t>
  </si>
  <si>
    <t>EP</t>
  </si>
  <si>
    <t>Allocation charge</t>
  </si>
  <si>
    <t>Allocated prem</t>
  </si>
  <si>
    <t>COI</t>
  </si>
  <si>
    <t>Management fee</t>
  </si>
  <si>
    <t>Investment</t>
  </si>
  <si>
    <t>Account value wt bonus</t>
  </si>
  <si>
    <t>Bonus</t>
  </si>
  <si>
    <t>Final AV</t>
  </si>
  <si>
    <t>NAR</t>
  </si>
  <si>
    <t xml:space="preserve">Quý </t>
  </si>
  <si>
    <t>Tháng'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</si>
</sst>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000_);_(* \(#,##0.00000\);_(* &quot;-&quot;??_);_(@_)"/>
    <numFmt numFmtId="165" formatCode="_(* #,##0.000000_);_(* \(#,##0.000000\);_(* &quot;-&quot;??_);_(@_)"/>
    <numFmt numFmtId="166" formatCode="_(* #,##0_);_(* \(#,##0\);_(* &quot;-&quot;??_);_(@_)"/>
    <numFmt numFmtId="167" formatCode="_(* #,##0.00_);_(* \(#,##0.00\);_(* &quot;-&quot;??_);_(@_)"/>
  </numFmts>
  <fonts count="10">
    <font>
      <sz val="11.0"/>
      <color theme="1"/>
      <name val="Arial"/>
    </font>
    <font>
      <b/>
      <sz val="11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2" fillId="0" fontId="3" numFmtId="0" xfId="0" applyBorder="1" applyFont="1"/>
    <xf borderId="0" fillId="0" fontId="4" numFmtId="0" xfId="0" applyAlignment="1" applyFont="1">
      <alignment horizontal="left"/>
    </xf>
    <xf borderId="0" fillId="0" fontId="5" numFmtId="0" xfId="0" applyFont="1"/>
    <xf borderId="3" fillId="2" fontId="1" numFmtId="0" xfId="0" applyBorder="1" applyFill="1" applyFont="1"/>
    <xf borderId="4" fillId="2" fontId="6" numFmtId="0" xfId="0" applyBorder="1" applyFont="1"/>
    <xf borderId="4" fillId="0" fontId="6" numFmtId="0" xfId="0" applyBorder="1" applyFont="1"/>
    <xf borderId="3" fillId="2" fontId="1" numFmtId="0" xfId="0" applyAlignment="1" applyBorder="1" applyFont="1">
      <alignment horizontal="center"/>
    </xf>
    <xf borderId="3" fillId="3" fontId="6" numFmtId="0" xfId="0" applyBorder="1" applyFill="1" applyFont="1"/>
    <xf borderId="4" fillId="2" fontId="6" numFmtId="0" xfId="0" applyAlignment="1" applyBorder="1" applyFont="1">
      <alignment horizontal="right"/>
    </xf>
    <xf borderId="4" fillId="3" fontId="6" numFmtId="9" xfId="0" applyBorder="1" applyFont="1" applyNumberFormat="1"/>
    <xf borderId="3" fillId="4" fontId="6" numFmtId="0" xfId="0" applyBorder="1" applyFill="1" applyFont="1"/>
    <xf borderId="4" fillId="3" fontId="6" numFmtId="10" xfId="0" applyBorder="1" applyFont="1" applyNumberFormat="1"/>
    <xf borderId="4" fillId="2" fontId="7" numFmtId="0" xfId="0" applyAlignment="1" applyBorder="1" applyFont="1">
      <alignment horizontal="right" readingOrder="0"/>
    </xf>
    <xf borderId="3" fillId="5" fontId="6" numFmtId="164" xfId="0" applyBorder="1" applyFill="1" applyFont="1" applyNumberFormat="1"/>
    <xf borderId="4" fillId="2" fontId="8" numFmtId="0" xfId="0" applyAlignment="1" applyBorder="1" applyFont="1">
      <alignment horizontal="right" readingOrder="0"/>
    </xf>
    <xf borderId="4" fillId="6" fontId="8" numFmtId="0" xfId="0" applyAlignment="1" applyBorder="1" applyFill="1" applyFont="1">
      <alignment readingOrder="0"/>
    </xf>
    <xf borderId="3" fillId="5" fontId="6" numFmtId="165" xfId="0" applyBorder="1" applyFont="1" applyNumberFormat="1"/>
    <xf borderId="4" fillId="2" fontId="6" numFmtId="14" xfId="0" applyAlignment="1" applyBorder="1" applyFont="1" applyNumberFormat="1">
      <alignment horizontal="right"/>
    </xf>
    <xf borderId="3" fillId="5" fontId="6" numFmtId="0" xfId="0" applyBorder="1" applyFont="1"/>
    <xf borderId="3" fillId="6" fontId="6" numFmtId="0" xfId="0" applyBorder="1" applyFont="1"/>
    <xf borderId="4" fillId="5" fontId="6" numFmtId="0" xfId="0" applyBorder="1" applyFont="1"/>
    <xf borderId="4" fillId="2" fontId="7" numFmtId="0" xfId="0" applyAlignment="1" applyBorder="1" applyFont="1">
      <alignment readingOrder="0"/>
    </xf>
    <xf borderId="4" fillId="6" fontId="6" numFmtId="166" xfId="0" applyAlignment="1" applyBorder="1" applyFont="1" applyNumberFormat="1">
      <alignment horizontal="right"/>
    </xf>
    <xf borderId="0" fillId="0" fontId="6" numFmtId="9" xfId="0" applyFont="1" applyNumberFormat="1"/>
    <xf borderId="4" fillId="2" fontId="6" numFmtId="9" xfId="0" applyAlignment="1" applyBorder="1" applyFont="1" applyNumberFormat="1">
      <alignment horizontal="right"/>
    </xf>
    <xf borderId="4" fillId="6" fontId="7" numFmtId="0" xfId="0" applyAlignment="1" applyBorder="1" applyFont="1">
      <alignment horizontal="right" readingOrder="0"/>
    </xf>
    <xf borderId="4" fillId="6" fontId="8" numFmtId="0" xfId="0" applyAlignment="1" applyBorder="1" applyFont="1">
      <alignment horizontal="right" readingOrder="0"/>
    </xf>
    <xf borderId="4" fillId="6" fontId="6" numFmtId="0" xfId="0" applyAlignment="1" applyBorder="1" applyFont="1">
      <alignment horizontal="right"/>
    </xf>
    <xf borderId="4" fillId="6" fontId="8" numFmtId="166" xfId="0" applyAlignment="1" applyBorder="1" applyFont="1" applyNumberFormat="1">
      <alignment horizontal="right" readingOrder="0"/>
    </xf>
    <xf borderId="3" fillId="7" fontId="2" numFmtId="0" xfId="0" applyBorder="1" applyFill="1" applyFont="1"/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3" fillId="8" fontId="6" numFmtId="164" xfId="0" applyBorder="1" applyFill="1" applyFont="1" applyNumberFormat="1"/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7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/>
    </xf>
    <xf borderId="4" fillId="0" fontId="9" numFmtId="166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66" xfId="0" applyFont="1" applyNumberFormat="1"/>
    <xf borderId="0" fillId="0" fontId="6" numFmtId="167" xfId="0" applyFont="1" applyNumberFormat="1"/>
    <xf borderId="0" fillId="0" fontId="1" numFmtId="0" xfId="0" applyFont="1"/>
    <xf borderId="4" fillId="0" fontId="6" numFmtId="0" xfId="0" applyAlignment="1" applyBorder="1" applyFont="1">
      <alignment horizontal="center"/>
    </xf>
    <xf borderId="4" fillId="7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6.75"/>
    <col customWidth="1" min="3" max="102" width="4.13"/>
  </cols>
  <sheetData>
    <row r="1">
      <c r="C1" s="4" t="s">
        <v>3</v>
      </c>
    </row>
    <row r="2">
      <c r="B2" s="6" t="s">
        <v>8</v>
      </c>
      <c r="C2" s="9">
        <v>1.0</v>
      </c>
      <c r="D2" s="9">
        <v>2.0</v>
      </c>
      <c r="E2" s="9">
        <v>3.0</v>
      </c>
      <c r="F2" s="9">
        <v>4.0</v>
      </c>
      <c r="G2" s="9">
        <v>5.0</v>
      </c>
      <c r="H2" s="9">
        <v>6.0</v>
      </c>
      <c r="I2" s="9">
        <v>7.0</v>
      </c>
      <c r="J2" s="9">
        <v>8.0</v>
      </c>
      <c r="K2" s="9">
        <v>9.0</v>
      </c>
      <c r="L2" s="9">
        <v>10.0</v>
      </c>
      <c r="M2" s="9">
        <v>11.0</v>
      </c>
      <c r="N2" s="9">
        <v>12.0</v>
      </c>
      <c r="O2" s="9">
        <v>13.0</v>
      </c>
      <c r="P2" s="9">
        <v>14.0</v>
      </c>
      <c r="Q2" s="9">
        <v>15.0</v>
      </c>
      <c r="R2" s="9">
        <v>16.0</v>
      </c>
      <c r="S2" s="9">
        <v>17.0</v>
      </c>
      <c r="T2" s="9">
        <v>18.0</v>
      </c>
      <c r="U2" s="9">
        <v>19.0</v>
      </c>
      <c r="V2" s="9">
        <v>20.0</v>
      </c>
      <c r="W2" s="9">
        <v>21.0</v>
      </c>
      <c r="X2" s="9">
        <v>22.0</v>
      </c>
      <c r="Y2" s="9">
        <v>23.0</v>
      </c>
      <c r="Z2" s="9">
        <v>24.0</v>
      </c>
      <c r="AA2" s="9">
        <v>25.0</v>
      </c>
      <c r="AB2" s="9">
        <v>26.0</v>
      </c>
      <c r="AC2" s="9">
        <v>27.0</v>
      </c>
      <c r="AD2" s="9">
        <v>28.0</v>
      </c>
      <c r="AE2" s="9">
        <v>29.0</v>
      </c>
      <c r="AF2" s="9">
        <v>30.0</v>
      </c>
      <c r="AG2" s="9">
        <v>31.0</v>
      </c>
      <c r="AH2" s="9">
        <v>32.0</v>
      </c>
      <c r="AI2" s="9">
        <v>33.0</v>
      </c>
      <c r="AJ2" s="9">
        <v>34.0</v>
      </c>
      <c r="AK2" s="9">
        <v>35.0</v>
      </c>
      <c r="AL2" s="9">
        <v>36.0</v>
      </c>
      <c r="AM2" s="9">
        <v>37.0</v>
      </c>
      <c r="AN2" s="9">
        <v>38.0</v>
      </c>
      <c r="AO2" s="9">
        <v>39.0</v>
      </c>
      <c r="AP2" s="9">
        <v>40.0</v>
      </c>
      <c r="AQ2" s="9">
        <v>41.0</v>
      </c>
      <c r="AR2" s="9">
        <v>42.0</v>
      </c>
      <c r="AS2" s="9">
        <v>43.0</v>
      </c>
      <c r="AT2" s="9">
        <v>44.0</v>
      </c>
      <c r="AU2" s="9">
        <v>45.0</v>
      </c>
      <c r="AV2" s="9">
        <v>46.0</v>
      </c>
      <c r="AW2" s="9">
        <v>47.0</v>
      </c>
      <c r="AX2" s="9">
        <v>48.0</v>
      </c>
      <c r="AY2" s="9">
        <v>49.0</v>
      </c>
      <c r="AZ2" s="9">
        <v>50.0</v>
      </c>
      <c r="BA2" s="9">
        <v>51.0</v>
      </c>
      <c r="BB2" s="9">
        <v>52.0</v>
      </c>
      <c r="BC2" s="9">
        <v>53.0</v>
      </c>
      <c r="BD2" s="9">
        <v>54.0</v>
      </c>
      <c r="BE2" s="9">
        <v>55.0</v>
      </c>
      <c r="BF2" s="9">
        <v>56.0</v>
      </c>
      <c r="BG2" s="9">
        <v>57.0</v>
      </c>
      <c r="BH2" s="9">
        <v>58.0</v>
      </c>
      <c r="BI2" s="9">
        <v>59.0</v>
      </c>
      <c r="BJ2" s="9">
        <v>60.0</v>
      </c>
      <c r="BK2" s="9">
        <v>61.0</v>
      </c>
      <c r="BL2" s="9">
        <v>62.0</v>
      </c>
      <c r="BM2" s="9">
        <v>63.0</v>
      </c>
      <c r="BN2" s="9">
        <v>64.0</v>
      </c>
      <c r="BO2" s="9">
        <v>65.0</v>
      </c>
      <c r="BP2" s="9">
        <v>66.0</v>
      </c>
      <c r="BQ2" s="9">
        <v>67.0</v>
      </c>
      <c r="BR2" s="9">
        <v>68.0</v>
      </c>
      <c r="BS2" s="9">
        <v>69.0</v>
      </c>
      <c r="BT2" s="9">
        <v>70.0</v>
      </c>
      <c r="BU2" s="9">
        <v>71.0</v>
      </c>
      <c r="BV2" s="9">
        <v>72.0</v>
      </c>
      <c r="BW2" s="9">
        <v>73.0</v>
      </c>
      <c r="BX2" s="9">
        <v>74.0</v>
      </c>
      <c r="BY2" s="9">
        <v>75.0</v>
      </c>
      <c r="BZ2" s="9">
        <v>76.0</v>
      </c>
      <c r="CA2" s="9">
        <v>77.0</v>
      </c>
      <c r="CB2" s="9">
        <v>78.0</v>
      </c>
      <c r="CC2" s="9">
        <v>79.0</v>
      </c>
      <c r="CD2" s="9">
        <v>80.0</v>
      </c>
      <c r="CE2" s="9">
        <v>81.0</v>
      </c>
      <c r="CF2" s="9">
        <v>82.0</v>
      </c>
      <c r="CG2" s="9">
        <v>83.0</v>
      </c>
      <c r="CH2" s="9">
        <v>84.0</v>
      </c>
      <c r="CI2" s="9">
        <v>85.0</v>
      </c>
      <c r="CJ2" s="9">
        <v>86.0</v>
      </c>
      <c r="CK2" s="9">
        <v>87.0</v>
      </c>
      <c r="CL2" s="9">
        <v>88.0</v>
      </c>
      <c r="CM2" s="9">
        <v>89.0</v>
      </c>
      <c r="CN2" s="9">
        <v>90.0</v>
      </c>
      <c r="CO2" s="9">
        <v>91.0</v>
      </c>
      <c r="CP2" s="9">
        <v>92.0</v>
      </c>
      <c r="CQ2" s="9">
        <v>93.0</v>
      </c>
      <c r="CR2" s="9">
        <v>94.0</v>
      </c>
      <c r="CS2" s="9">
        <v>95.0</v>
      </c>
      <c r="CT2" s="9">
        <v>96.0</v>
      </c>
      <c r="CU2" s="9">
        <v>97.0</v>
      </c>
      <c r="CV2" s="9">
        <v>98.0</v>
      </c>
      <c r="CW2" s="9">
        <v>99.0</v>
      </c>
      <c r="CX2" s="9">
        <v>100.0</v>
      </c>
    </row>
    <row r="3">
      <c r="B3" s="9">
        <v>0.0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>
      <c r="B4" s="9">
        <v>1.0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>
      <c r="B5" s="9">
        <v>2.0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>
      <c r="B6" s="9">
        <v>3.0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>
      <c r="B7" s="9">
        <v>4.0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>
      <c r="B8" s="9">
        <v>5.0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>
      <c r="B9" s="9">
        <v>6.0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</row>
    <row r="10">
      <c r="B10" s="9">
        <v>7.0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</row>
    <row r="11">
      <c r="B11" s="9">
        <v>8.0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>
      <c r="B12" s="9">
        <v>9.0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</row>
    <row r="13">
      <c r="B13" s="9">
        <v>10.0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</row>
    <row r="14">
      <c r="B14" s="9">
        <v>11.0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</row>
    <row r="15">
      <c r="B15" s="9">
        <v>12.0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</row>
    <row r="16">
      <c r="B16" s="9">
        <v>13.0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</row>
    <row r="17">
      <c r="B17" s="9">
        <v>14.0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</row>
    <row r="18">
      <c r="B18" s="9">
        <v>15.0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</row>
    <row r="19">
      <c r="B19" s="9">
        <v>16.0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</row>
    <row r="20">
      <c r="B20" s="9">
        <v>17.0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</row>
    <row r="21" ht="15.75" customHeight="1">
      <c r="B21" s="9">
        <v>18.0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</row>
    <row r="22" ht="15.75" customHeight="1">
      <c r="B22" s="9">
        <v>19.0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</row>
    <row r="23" ht="15.75" customHeight="1">
      <c r="B23" s="9">
        <v>20.0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</row>
    <row r="24" ht="15.75" customHeight="1">
      <c r="B24" s="9">
        <v>21.0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</row>
    <row r="25" ht="15.75" customHeight="1">
      <c r="B25" s="9">
        <v>22.0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</row>
    <row r="26" ht="15.75" customHeight="1">
      <c r="B26" s="9">
        <v>23.0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</row>
    <row r="27" ht="15.75" customHeight="1">
      <c r="B27" s="9">
        <v>24.0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</row>
    <row r="28" ht="15.75" customHeight="1">
      <c r="B28" s="9">
        <v>25.0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</row>
    <row r="29" ht="15.75" customHeight="1">
      <c r="B29" s="9">
        <v>26.0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</row>
    <row r="30" ht="15.75" customHeight="1">
      <c r="B30" s="9">
        <v>27.0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</row>
    <row r="31" ht="15.75" customHeight="1">
      <c r="B31" s="9">
        <v>28.0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</row>
    <row r="32" ht="15.75" customHeight="1">
      <c r="B32" s="9">
        <v>29.0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</row>
    <row r="33" ht="15.75" customHeight="1">
      <c r="B33" s="9">
        <v>30.0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</row>
    <row r="34" ht="15.75" customHeight="1">
      <c r="B34" s="9">
        <v>31.0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</row>
    <row r="35" ht="15.75" customHeight="1">
      <c r="B35" s="9">
        <v>32.0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</row>
    <row r="36" ht="15.75" customHeight="1">
      <c r="B36" s="9">
        <v>33.0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</row>
    <row r="37" ht="15.75" customHeight="1">
      <c r="B37" s="9">
        <v>34.0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</row>
    <row r="38" ht="15.75" customHeight="1">
      <c r="B38" s="9">
        <v>35.0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</row>
    <row r="39" ht="15.75" customHeight="1">
      <c r="B39" s="9">
        <v>36.0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</row>
    <row r="40" ht="15.75" customHeight="1">
      <c r="B40" s="9">
        <v>37.0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</row>
    <row r="41" ht="15.75" customHeight="1">
      <c r="B41" s="9">
        <v>38.0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</row>
    <row r="42" ht="15.75" customHeight="1">
      <c r="B42" s="9">
        <v>39.0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</row>
    <row r="43" ht="15.75" customHeight="1">
      <c r="B43" s="9">
        <v>40.0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</row>
    <row r="44" ht="15.75" customHeight="1">
      <c r="B44" s="9">
        <v>41.0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</row>
    <row r="45" ht="15.75" customHeight="1">
      <c r="B45" s="9">
        <v>42.0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</row>
    <row r="46" ht="15.75" customHeight="1">
      <c r="B46" s="9">
        <v>43.0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</row>
    <row r="47" ht="15.75" customHeight="1">
      <c r="B47" s="9">
        <v>44.0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</row>
    <row r="48" ht="15.75" customHeight="1">
      <c r="B48" s="9">
        <v>45.0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</row>
    <row r="49" ht="15.75" customHeight="1">
      <c r="B49" s="9">
        <v>46.0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</row>
    <row r="50" ht="15.75" customHeight="1">
      <c r="B50" s="9">
        <v>47.0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</row>
    <row r="51" ht="15.75" customHeight="1">
      <c r="B51" s="9">
        <v>48.0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</row>
    <row r="52" ht="15.75" customHeight="1">
      <c r="B52" s="9">
        <v>49.0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</row>
    <row r="53" ht="15.75" customHeight="1">
      <c r="B53" s="9">
        <v>50.0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</row>
    <row r="54" ht="15.75" customHeight="1">
      <c r="B54" s="9">
        <v>51.0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</row>
    <row r="55" ht="15.75" customHeight="1">
      <c r="B55" s="9">
        <v>52.0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</row>
    <row r="56" ht="15.75" customHeight="1">
      <c r="B56" s="9">
        <v>53.0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</row>
    <row r="57" ht="15.75" customHeight="1">
      <c r="B57" s="9">
        <v>54.0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</row>
    <row r="58" ht="15.75" customHeight="1">
      <c r="B58" s="9">
        <v>55.0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</row>
    <row r="59" ht="15.75" customHeight="1">
      <c r="B59" s="9">
        <v>56.0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</row>
    <row r="60" ht="15.75" customHeight="1">
      <c r="B60" s="9">
        <v>57.0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</row>
    <row r="61" ht="15.75" customHeight="1">
      <c r="B61" s="9">
        <v>58.0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</row>
    <row r="62" ht="15.75" customHeight="1">
      <c r="B62" s="9">
        <v>59.0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</row>
    <row r="63" ht="15.75" customHeight="1">
      <c r="B63" s="9">
        <v>60.0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</row>
    <row r="64" ht="15.75" customHeight="1">
      <c r="B64" s="9">
        <v>61.0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</row>
    <row r="65" ht="15.75" customHeight="1">
      <c r="B65" s="9">
        <v>62.0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</row>
    <row r="66" ht="15.75" customHeight="1">
      <c r="B66" s="9">
        <v>63.0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</row>
    <row r="67" ht="15.75" customHeight="1">
      <c r="B67" s="9">
        <v>64.0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</row>
    <row r="68" ht="15.75" customHeight="1">
      <c r="B68" s="9">
        <v>65.0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</row>
    <row r="69" ht="15.75" customHeight="1">
      <c r="B69" s="9">
        <v>66.0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</row>
    <row r="70" ht="15.75" customHeight="1">
      <c r="B70" s="9">
        <v>67.0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</row>
    <row r="71" ht="15.75" customHeight="1">
      <c r="B71" s="9">
        <v>68.0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</row>
    <row r="72" ht="15.75" customHeight="1">
      <c r="B72" s="9">
        <v>69.0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</row>
    <row r="73" ht="15.75" customHeight="1">
      <c r="B73" s="9">
        <v>70.0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</row>
    <row r="74" ht="15.75" customHeight="1">
      <c r="B74" s="9">
        <v>71.0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</row>
    <row r="75" ht="15.75" customHeight="1">
      <c r="B75" s="9">
        <v>72.0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</row>
    <row r="76" ht="15.75" customHeight="1">
      <c r="B76" s="9">
        <v>73.0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</row>
    <row r="77" ht="15.75" customHeight="1">
      <c r="B77" s="9">
        <v>74.0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</row>
    <row r="78" ht="15.75" customHeight="1">
      <c r="B78" s="9">
        <v>75.0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</row>
    <row r="79" ht="15.75" customHeight="1">
      <c r="B79" s="9">
        <v>76.0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</row>
    <row r="80" ht="15.75" customHeight="1">
      <c r="B80" s="9">
        <v>77.0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</row>
    <row r="81" ht="15.75" customHeight="1">
      <c r="B81" s="9">
        <v>78.0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</row>
    <row r="82" ht="15.75" customHeight="1">
      <c r="B82" s="9">
        <v>79.0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</row>
    <row r="83" ht="15.75" customHeight="1">
      <c r="B83" s="9">
        <v>80.0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</row>
    <row r="84" ht="15.75" customHeight="1">
      <c r="B84" s="9">
        <v>81.0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</row>
    <row r="85" ht="15.75" customHeight="1">
      <c r="B85" s="9">
        <v>82.0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</row>
    <row r="86" ht="15.75" customHeight="1">
      <c r="B86" s="9">
        <v>83.0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</row>
    <row r="87" ht="15.75" customHeight="1">
      <c r="B87" s="9">
        <v>84.0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</row>
    <row r="88" ht="15.75" customHeight="1">
      <c r="B88" s="9">
        <v>85.0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</row>
    <row r="89" ht="15.75" customHeight="1">
      <c r="B89" s="9">
        <v>86.0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</row>
    <row r="90" ht="15.75" customHeight="1">
      <c r="B90" s="9">
        <v>87.0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</row>
    <row r="91" ht="15.75" customHeight="1">
      <c r="B91" s="9">
        <v>88.0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</row>
    <row r="92" ht="15.75" customHeight="1">
      <c r="B92" s="9">
        <v>89.0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</row>
    <row r="93" ht="15.75" customHeight="1">
      <c r="B93" s="9">
        <v>90.0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</row>
    <row r="94" ht="15.75" customHeight="1">
      <c r="B94" s="9">
        <v>91.0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</row>
    <row r="95" ht="15.75" customHeight="1">
      <c r="B95" s="9">
        <v>92.0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</row>
    <row r="96" ht="15.75" customHeight="1">
      <c r="B96" s="9">
        <v>93.0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</row>
    <row r="97" ht="15.75" customHeight="1">
      <c r="B97" s="9">
        <v>94.0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</row>
    <row r="98" ht="15.75" customHeight="1">
      <c r="B98" s="9">
        <v>95.0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</row>
    <row r="99" ht="15.75" customHeight="1">
      <c r="B99" s="9">
        <v>96.0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</row>
    <row r="100" ht="15.75" customHeight="1">
      <c r="B100" s="9">
        <v>97.0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</row>
    <row r="101" ht="15.75" customHeight="1">
      <c r="B101" s="9">
        <v>98.0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</row>
    <row r="102" ht="15.75" customHeight="1">
      <c r="B102" s="9">
        <v>99.0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</row>
    <row r="103" ht="15.75" customHeight="1">
      <c r="B103" s="9">
        <v>100.0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</row>
    <row r="104" ht="15.75" customHeight="1"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</row>
    <row r="105" ht="15.75" customHeight="1"/>
    <row r="106" ht="15.75" customHeight="1"/>
    <row r="107" ht="15.75" customHeight="1">
      <c r="B107" s="6" t="s">
        <v>12</v>
      </c>
      <c r="C107" s="9">
        <v>1.0</v>
      </c>
      <c r="D107" s="9">
        <v>2.0</v>
      </c>
      <c r="E107" s="9">
        <v>3.0</v>
      </c>
      <c r="F107" s="9">
        <v>4.0</v>
      </c>
      <c r="G107" s="9">
        <v>5.0</v>
      </c>
      <c r="H107" s="9">
        <v>6.0</v>
      </c>
      <c r="I107" s="9">
        <v>7.0</v>
      </c>
      <c r="J107" s="9">
        <v>8.0</v>
      </c>
      <c r="K107" s="9">
        <v>9.0</v>
      </c>
      <c r="L107" s="9">
        <v>10.0</v>
      </c>
      <c r="M107" s="9">
        <v>11.0</v>
      </c>
      <c r="N107" s="9">
        <v>12.0</v>
      </c>
      <c r="O107" s="9">
        <v>13.0</v>
      </c>
      <c r="P107" s="9">
        <v>14.0</v>
      </c>
      <c r="Q107" s="9">
        <v>15.0</v>
      </c>
      <c r="R107" s="9">
        <v>16.0</v>
      </c>
      <c r="S107" s="9">
        <v>17.0</v>
      </c>
      <c r="T107" s="9">
        <v>18.0</v>
      </c>
      <c r="U107" s="9">
        <v>19.0</v>
      </c>
      <c r="V107" s="9">
        <v>20.0</v>
      </c>
      <c r="W107" s="9">
        <v>21.0</v>
      </c>
      <c r="X107" s="9">
        <v>22.0</v>
      </c>
      <c r="Y107" s="9">
        <v>23.0</v>
      </c>
      <c r="Z107" s="9">
        <v>24.0</v>
      </c>
      <c r="AA107" s="9">
        <v>25.0</v>
      </c>
      <c r="AB107" s="9">
        <v>26.0</v>
      </c>
      <c r="AC107" s="9">
        <v>27.0</v>
      </c>
      <c r="AD107" s="9">
        <v>28.0</v>
      </c>
      <c r="AE107" s="9">
        <v>29.0</v>
      </c>
      <c r="AF107" s="9">
        <v>30.0</v>
      </c>
      <c r="AG107" s="9">
        <v>31.0</v>
      </c>
      <c r="AH107" s="9">
        <v>32.0</v>
      </c>
      <c r="AI107" s="9">
        <v>33.0</v>
      </c>
      <c r="AJ107" s="9">
        <v>34.0</v>
      </c>
      <c r="AK107" s="9">
        <v>35.0</v>
      </c>
      <c r="AL107" s="9">
        <v>36.0</v>
      </c>
      <c r="AM107" s="9">
        <v>37.0</v>
      </c>
      <c r="AN107" s="9">
        <v>38.0</v>
      </c>
      <c r="AO107" s="9">
        <v>39.0</v>
      </c>
      <c r="AP107" s="9">
        <v>40.0</v>
      </c>
      <c r="AQ107" s="9">
        <v>41.0</v>
      </c>
      <c r="AR107" s="9">
        <v>42.0</v>
      </c>
      <c r="AS107" s="9">
        <v>43.0</v>
      </c>
      <c r="AT107" s="9">
        <v>44.0</v>
      </c>
      <c r="AU107" s="9">
        <v>45.0</v>
      </c>
      <c r="AV107" s="9">
        <v>46.0</v>
      </c>
      <c r="AW107" s="9">
        <v>47.0</v>
      </c>
      <c r="AX107" s="9">
        <v>48.0</v>
      </c>
      <c r="AY107" s="9">
        <v>49.0</v>
      </c>
      <c r="AZ107" s="9">
        <v>50.0</v>
      </c>
      <c r="BA107" s="9">
        <v>51.0</v>
      </c>
      <c r="BB107" s="9">
        <v>52.0</v>
      </c>
      <c r="BC107" s="9">
        <v>53.0</v>
      </c>
      <c r="BD107" s="9">
        <v>54.0</v>
      </c>
      <c r="BE107" s="9">
        <v>55.0</v>
      </c>
      <c r="BF107" s="9">
        <v>56.0</v>
      </c>
      <c r="BG107" s="9">
        <v>57.0</v>
      </c>
      <c r="BH107" s="9">
        <v>58.0</v>
      </c>
      <c r="BI107" s="9">
        <v>59.0</v>
      </c>
      <c r="BJ107" s="9">
        <v>60.0</v>
      </c>
      <c r="BK107" s="9">
        <v>61.0</v>
      </c>
      <c r="BL107" s="9">
        <v>62.0</v>
      </c>
      <c r="BM107" s="9">
        <v>63.0</v>
      </c>
      <c r="BN107" s="9">
        <v>64.0</v>
      </c>
      <c r="BO107" s="9">
        <v>65.0</v>
      </c>
      <c r="BP107" s="9">
        <v>66.0</v>
      </c>
      <c r="BQ107" s="9">
        <v>67.0</v>
      </c>
      <c r="BR107" s="9">
        <v>68.0</v>
      </c>
      <c r="BS107" s="9">
        <v>69.0</v>
      </c>
      <c r="BT107" s="9">
        <v>70.0</v>
      </c>
      <c r="BU107" s="9">
        <v>71.0</v>
      </c>
      <c r="BV107" s="9">
        <v>72.0</v>
      </c>
      <c r="BW107" s="9">
        <v>73.0</v>
      </c>
      <c r="BX107" s="9">
        <v>74.0</v>
      </c>
      <c r="BY107" s="9">
        <v>75.0</v>
      </c>
      <c r="BZ107" s="9">
        <v>76.0</v>
      </c>
      <c r="CA107" s="9">
        <v>77.0</v>
      </c>
      <c r="CB107" s="9">
        <v>78.0</v>
      </c>
      <c r="CC107" s="9">
        <v>79.0</v>
      </c>
      <c r="CD107" s="9">
        <v>80.0</v>
      </c>
      <c r="CE107" s="9">
        <v>81.0</v>
      </c>
      <c r="CF107" s="9">
        <v>82.0</v>
      </c>
      <c r="CG107" s="9">
        <v>83.0</v>
      </c>
      <c r="CH107" s="9">
        <v>84.0</v>
      </c>
      <c r="CI107" s="9">
        <v>85.0</v>
      </c>
      <c r="CJ107" s="9">
        <v>86.0</v>
      </c>
      <c r="CK107" s="9">
        <v>87.0</v>
      </c>
      <c r="CL107" s="9">
        <v>88.0</v>
      </c>
      <c r="CM107" s="9">
        <v>89.0</v>
      </c>
      <c r="CN107" s="9">
        <v>90.0</v>
      </c>
      <c r="CO107" s="9">
        <v>91.0</v>
      </c>
      <c r="CP107" s="9">
        <v>92.0</v>
      </c>
      <c r="CQ107" s="9">
        <v>93.0</v>
      </c>
      <c r="CR107" s="9">
        <v>94.0</v>
      </c>
      <c r="CS107" s="9">
        <v>95.0</v>
      </c>
      <c r="CT107" s="9">
        <v>96.0</v>
      </c>
      <c r="CU107" s="9">
        <v>97.0</v>
      </c>
      <c r="CV107" s="9">
        <v>98.0</v>
      </c>
      <c r="CW107" s="9">
        <v>99.0</v>
      </c>
      <c r="CX107" s="9">
        <v>100.0</v>
      </c>
    </row>
    <row r="108" ht="15.75" customHeight="1">
      <c r="B108" s="9">
        <v>0.0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</row>
    <row r="109" ht="15.75" customHeight="1">
      <c r="B109" s="9">
        <v>1.0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</row>
    <row r="110" ht="15.75" customHeight="1">
      <c r="B110" s="9">
        <v>2.0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</row>
    <row r="111" ht="15.75" customHeight="1">
      <c r="B111" s="9">
        <v>3.0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</row>
    <row r="112" ht="15.75" customHeight="1">
      <c r="B112" s="9">
        <v>4.0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</row>
    <row r="113" ht="15.75" customHeight="1">
      <c r="B113" s="9">
        <v>5.0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</row>
    <row r="114" ht="15.75" customHeight="1">
      <c r="B114" s="9">
        <v>6.0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</row>
    <row r="115" ht="15.75" customHeight="1">
      <c r="B115" s="9">
        <v>7.0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</row>
    <row r="116" ht="15.75" customHeight="1">
      <c r="B116" s="9">
        <v>8.0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</row>
    <row r="117" ht="15.75" customHeight="1">
      <c r="B117" s="9">
        <v>9.0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</row>
    <row r="118" ht="15.75" customHeight="1">
      <c r="B118" s="9">
        <v>10.0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</row>
    <row r="119" ht="15.75" customHeight="1">
      <c r="B119" s="9">
        <v>11.0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</row>
    <row r="120" ht="15.75" customHeight="1">
      <c r="B120" s="9">
        <v>12.0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</row>
    <row r="121" ht="15.75" customHeight="1">
      <c r="B121" s="9">
        <v>13.0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</row>
    <row r="122" ht="15.75" customHeight="1">
      <c r="B122" s="9">
        <v>14.0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</row>
    <row r="123" ht="15.75" customHeight="1">
      <c r="B123" s="9">
        <v>15.0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</row>
    <row r="124" ht="15.75" customHeight="1">
      <c r="B124" s="9">
        <v>16.0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</row>
    <row r="125" ht="15.75" customHeight="1">
      <c r="B125" s="9">
        <v>17.0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</row>
    <row r="126" ht="15.75" customHeight="1">
      <c r="B126" s="9">
        <v>18.0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</row>
    <row r="127" ht="15.75" customHeight="1">
      <c r="B127" s="9">
        <v>19.0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</row>
    <row r="128" ht="15.75" customHeight="1">
      <c r="B128" s="9">
        <v>20.0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</row>
    <row r="129" ht="15.75" customHeight="1">
      <c r="B129" s="9">
        <v>21.0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</row>
    <row r="130" ht="15.75" customHeight="1">
      <c r="B130" s="9">
        <v>22.0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</row>
    <row r="131" ht="15.75" customHeight="1">
      <c r="B131" s="9">
        <v>23.0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</row>
    <row r="132" ht="15.75" customHeight="1">
      <c r="B132" s="9">
        <v>24.0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</row>
    <row r="133" ht="15.75" customHeight="1">
      <c r="B133" s="9">
        <v>25.0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</row>
    <row r="134" ht="15.75" customHeight="1">
      <c r="B134" s="9">
        <v>26.0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</row>
    <row r="135" ht="15.75" customHeight="1">
      <c r="B135" s="9">
        <v>27.0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</row>
    <row r="136" ht="15.75" customHeight="1">
      <c r="B136" s="9">
        <v>28.0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</row>
    <row r="137" ht="15.75" customHeight="1">
      <c r="B137" s="9">
        <v>29.0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</row>
    <row r="138" ht="15.75" customHeight="1">
      <c r="B138" s="9">
        <v>30.0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</row>
    <row r="139" ht="15.75" customHeight="1">
      <c r="B139" s="9">
        <v>31.0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</row>
    <row r="140" ht="15.75" customHeight="1">
      <c r="B140" s="9">
        <v>32.0</v>
      </c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</row>
    <row r="141" ht="15.75" customHeight="1">
      <c r="B141" s="9">
        <v>33.0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</row>
    <row r="142" ht="15.75" customHeight="1">
      <c r="B142" s="9">
        <v>34.0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</row>
    <row r="143" ht="15.75" customHeight="1">
      <c r="B143" s="9">
        <v>35.0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</row>
    <row r="144" ht="15.75" customHeight="1">
      <c r="B144" s="9">
        <v>36.0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</row>
    <row r="145" ht="15.75" customHeight="1">
      <c r="B145" s="9">
        <v>37.0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</row>
    <row r="146" ht="15.75" customHeight="1">
      <c r="B146" s="9">
        <v>38.0</v>
      </c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</row>
    <row r="147" ht="15.75" customHeight="1">
      <c r="B147" s="9">
        <v>39.0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</row>
    <row r="148" ht="15.75" customHeight="1">
      <c r="B148" s="9">
        <v>40.0</v>
      </c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</row>
    <row r="149" ht="15.75" customHeight="1">
      <c r="B149" s="9">
        <v>41.0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</row>
    <row r="150" ht="15.75" customHeight="1">
      <c r="B150" s="9">
        <v>42.0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</row>
    <row r="151" ht="15.75" customHeight="1">
      <c r="B151" s="9">
        <v>43.0</v>
      </c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</row>
    <row r="152" ht="15.75" customHeight="1">
      <c r="B152" s="9">
        <v>44.0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</row>
    <row r="153" ht="15.75" customHeight="1">
      <c r="B153" s="9">
        <v>45.0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</row>
    <row r="154" ht="15.75" customHeight="1">
      <c r="B154" s="9">
        <v>46.0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</row>
    <row r="155" ht="15.75" customHeight="1">
      <c r="B155" s="9">
        <v>47.0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</row>
    <row r="156" ht="15.75" customHeight="1">
      <c r="B156" s="9">
        <v>48.0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</row>
    <row r="157" ht="15.75" customHeight="1">
      <c r="B157" s="9">
        <v>49.0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</row>
    <row r="158" ht="15.75" customHeight="1">
      <c r="B158" s="9">
        <v>50.0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</row>
    <row r="159" ht="15.75" customHeight="1">
      <c r="B159" s="9">
        <v>51.0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</row>
    <row r="160" ht="15.75" customHeight="1">
      <c r="B160" s="9">
        <v>52.0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</row>
    <row r="161" ht="15.75" customHeight="1">
      <c r="B161" s="9">
        <v>53.0</v>
      </c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</row>
    <row r="162" ht="15.75" customHeight="1">
      <c r="B162" s="9">
        <v>54.0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</row>
    <row r="163" ht="15.75" customHeight="1">
      <c r="B163" s="9">
        <v>55.0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</row>
    <row r="164" ht="15.75" customHeight="1">
      <c r="B164" s="9">
        <v>56.0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</row>
    <row r="165" ht="15.75" customHeight="1">
      <c r="B165" s="9">
        <v>57.0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</row>
    <row r="166" ht="15.75" customHeight="1">
      <c r="B166" s="9">
        <v>58.0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</row>
    <row r="167" ht="15.75" customHeight="1">
      <c r="B167" s="9">
        <v>59.0</v>
      </c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</row>
    <row r="168" ht="15.75" customHeight="1">
      <c r="B168" s="9">
        <v>60.0</v>
      </c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</row>
    <row r="169" ht="15.75" customHeight="1">
      <c r="B169" s="9">
        <v>61.0</v>
      </c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</row>
    <row r="170" ht="15.75" customHeight="1">
      <c r="B170" s="9">
        <v>62.0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</row>
    <row r="171" ht="15.75" customHeight="1">
      <c r="B171" s="9">
        <v>63.0</v>
      </c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</row>
    <row r="172" ht="15.75" customHeight="1">
      <c r="B172" s="9">
        <v>64.0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</row>
    <row r="173" ht="15.75" customHeight="1">
      <c r="B173" s="9">
        <v>65.0</v>
      </c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</row>
    <row r="174" ht="15.75" customHeight="1">
      <c r="B174" s="9">
        <v>66.0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</row>
    <row r="175" ht="15.75" customHeight="1">
      <c r="B175" s="9">
        <v>67.0</v>
      </c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</row>
    <row r="176" ht="15.75" customHeight="1">
      <c r="B176" s="9">
        <v>68.0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</row>
    <row r="177" ht="15.75" customHeight="1">
      <c r="B177" s="9">
        <v>69.0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</row>
    <row r="178" ht="15.75" customHeight="1">
      <c r="B178" s="9">
        <v>70.0</v>
      </c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</row>
    <row r="179" ht="15.75" customHeight="1">
      <c r="B179" s="9">
        <v>71.0</v>
      </c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</row>
    <row r="180" ht="15.75" customHeight="1">
      <c r="B180" s="9">
        <v>72.0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</row>
    <row r="181" ht="15.75" customHeight="1">
      <c r="B181" s="9">
        <v>73.0</v>
      </c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</row>
    <row r="182" ht="15.75" customHeight="1">
      <c r="B182" s="9">
        <v>74.0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</row>
    <row r="183" ht="15.75" customHeight="1">
      <c r="B183" s="9">
        <v>75.0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</row>
    <row r="184" ht="15.75" customHeight="1">
      <c r="B184" s="9">
        <v>76.0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</row>
    <row r="185" ht="15.75" customHeight="1">
      <c r="B185" s="9">
        <v>77.0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</row>
    <row r="186" ht="15.75" customHeight="1">
      <c r="B186" s="9">
        <v>78.0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</row>
    <row r="187" ht="15.75" customHeight="1">
      <c r="B187" s="9">
        <v>79.0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</row>
    <row r="188" ht="15.75" customHeight="1">
      <c r="B188" s="9">
        <v>80.0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</row>
    <row r="189" ht="15.75" customHeight="1">
      <c r="B189" s="9">
        <v>81.0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</row>
    <row r="190" ht="15.75" customHeight="1">
      <c r="B190" s="9">
        <v>82.0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</row>
    <row r="191" ht="15.75" customHeight="1">
      <c r="B191" s="9">
        <v>83.0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</row>
    <row r="192" ht="15.75" customHeight="1">
      <c r="B192" s="9">
        <v>84.0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</row>
    <row r="193" ht="15.75" customHeight="1">
      <c r="B193" s="9">
        <v>85.0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</row>
    <row r="194" ht="15.75" customHeight="1">
      <c r="B194" s="9">
        <v>86.0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</row>
    <row r="195" ht="15.75" customHeight="1">
      <c r="B195" s="9">
        <v>87.0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</row>
    <row r="196" ht="15.75" customHeight="1">
      <c r="B196" s="9">
        <v>88.0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</row>
    <row r="197" ht="15.75" customHeight="1">
      <c r="B197" s="9">
        <v>89.0</v>
      </c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</row>
    <row r="198" ht="15.75" customHeight="1">
      <c r="B198" s="9">
        <v>90.0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</row>
    <row r="199" ht="15.75" customHeight="1">
      <c r="B199" s="9">
        <v>91.0</v>
      </c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</row>
    <row r="200" ht="15.75" customHeight="1">
      <c r="B200" s="9">
        <v>92.0</v>
      </c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</row>
    <row r="201" ht="15.75" customHeight="1">
      <c r="B201" s="9">
        <v>93.0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</row>
    <row r="202" ht="15.75" customHeight="1">
      <c r="B202" s="9">
        <v>94.0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</row>
    <row r="203" ht="15.75" customHeight="1">
      <c r="B203" s="9">
        <v>95.0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</row>
    <row r="204" ht="15.75" customHeight="1">
      <c r="B204" s="9">
        <v>96.0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</row>
    <row r="205" ht="15.75" customHeight="1">
      <c r="B205" s="9">
        <v>97.0</v>
      </c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</row>
    <row r="206" ht="15.75" customHeight="1">
      <c r="B206" s="9">
        <v>98.0</v>
      </c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</row>
    <row r="207" ht="15.75" customHeight="1">
      <c r="B207" s="9">
        <v>99.0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</row>
    <row r="208" ht="15.75" customHeight="1">
      <c r="B208" s="9">
        <v>100.0</v>
      </c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</row>
    <row r="209" ht="15.75" customHeight="1"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CX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15" width="7.63"/>
    <col customWidth="1" min="16" max="16" width="8.0"/>
    <col customWidth="1" min="17" max="17" width="8.75"/>
    <col customWidth="1" min="18" max="43" width="7.63"/>
  </cols>
  <sheetData>
    <row r="1">
      <c r="A1" s="2" t="s">
        <v>1</v>
      </c>
      <c r="O1" s="5" t="s">
        <v>2</v>
      </c>
    </row>
    <row r="2">
      <c r="A2" s="7" t="s">
        <v>10</v>
      </c>
      <c r="B2" s="7">
        <v>0.0</v>
      </c>
      <c r="C2" s="7">
        <v>250.0</v>
      </c>
      <c r="D2" s="7">
        <v>500.0</v>
      </c>
      <c r="E2" s="7">
        <v>1000.0</v>
      </c>
      <c r="O2" s="5" t="s">
        <v>11</v>
      </c>
      <c r="P2" s="5" t="s">
        <v>8</v>
      </c>
      <c r="Q2" s="5" t="s">
        <v>12</v>
      </c>
      <c r="V2" s="10"/>
      <c r="W2" s="5" t="s">
        <v>15</v>
      </c>
    </row>
    <row r="3">
      <c r="A3" s="7" t="s">
        <v>16</v>
      </c>
      <c r="B3" s="12">
        <v>0.0</v>
      </c>
      <c r="C3" s="14">
        <v>0.002</v>
      </c>
      <c r="D3" s="14">
        <v>0.004</v>
      </c>
      <c r="E3" s="14">
        <v>0.006</v>
      </c>
      <c r="O3" s="5">
        <v>0.0</v>
      </c>
      <c r="P3" s="16">
        <v>0.0027347543768810084</v>
      </c>
      <c r="Q3" s="19">
        <f t="shared" ref="Q3:Q103" si="1">P3*0.8</f>
        <v>0.002187803502</v>
      </c>
    </row>
    <row r="4">
      <c r="O4" s="5">
        <v>1.0</v>
      </c>
      <c r="P4" s="16">
        <v>0.0027347543768810084</v>
      </c>
      <c r="Q4" s="19">
        <f t="shared" si="1"/>
        <v>0.002187803502</v>
      </c>
      <c r="V4" s="21"/>
      <c r="W4" s="5" t="s">
        <v>27</v>
      </c>
    </row>
    <row r="5">
      <c r="A5" s="2" t="s">
        <v>28</v>
      </c>
      <c r="O5" s="5">
        <v>2.0</v>
      </c>
      <c r="P5" s="16">
        <v>0.0027347543768810084</v>
      </c>
      <c r="Q5" s="19">
        <f t="shared" si="1"/>
        <v>0.002187803502</v>
      </c>
    </row>
    <row r="6">
      <c r="A6" s="7" t="s">
        <v>29</v>
      </c>
      <c r="B6" s="7">
        <v>1.0</v>
      </c>
      <c r="C6" s="7">
        <v>2.0</v>
      </c>
      <c r="D6" s="7">
        <v>3.0</v>
      </c>
      <c r="E6" s="7">
        <v>4.0</v>
      </c>
      <c r="F6" s="7">
        <v>5.0</v>
      </c>
      <c r="G6" s="7">
        <v>6.0</v>
      </c>
      <c r="H6" s="7">
        <v>7.0</v>
      </c>
      <c r="I6" s="7">
        <v>8.0</v>
      </c>
      <c r="J6" s="7">
        <v>9.0</v>
      </c>
      <c r="K6" s="7">
        <v>10.0</v>
      </c>
      <c r="L6" s="7">
        <v>11.0</v>
      </c>
      <c r="O6" s="5">
        <v>3.0</v>
      </c>
      <c r="P6" s="16">
        <v>0.0027347543768810084</v>
      </c>
      <c r="Q6" s="19">
        <f t="shared" si="1"/>
        <v>0.002187803502</v>
      </c>
    </row>
    <row r="7">
      <c r="A7" s="7" t="s">
        <v>33</v>
      </c>
      <c r="B7" s="12">
        <v>0.05</v>
      </c>
      <c r="C7" s="14">
        <v>0.045</v>
      </c>
      <c r="D7" s="12">
        <v>0.04</v>
      </c>
      <c r="E7" s="12">
        <v>0.04</v>
      </c>
      <c r="F7" s="14">
        <v>0.035</v>
      </c>
      <c r="G7" s="12">
        <v>0.03</v>
      </c>
      <c r="H7" s="12">
        <v>0.03</v>
      </c>
      <c r="I7" s="12">
        <v>0.03</v>
      </c>
      <c r="J7" s="12">
        <v>0.03</v>
      </c>
      <c r="K7" s="12">
        <v>0.03</v>
      </c>
      <c r="L7" s="12">
        <v>0.02</v>
      </c>
      <c r="M7" s="26"/>
      <c r="N7" s="26"/>
      <c r="O7" s="5">
        <v>4.0</v>
      </c>
      <c r="P7" s="16">
        <v>0.0027347543768810084</v>
      </c>
      <c r="Q7" s="19">
        <f t="shared" si="1"/>
        <v>0.002187803502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>
      <c r="O8" s="5">
        <v>5.0</v>
      </c>
      <c r="P8" s="16">
        <v>0.0027347543768810084</v>
      </c>
      <c r="Q8" s="19">
        <f t="shared" si="1"/>
        <v>0.002187803502</v>
      </c>
    </row>
    <row r="9">
      <c r="A9" s="2" t="s">
        <v>37</v>
      </c>
      <c r="O9" s="5">
        <v>6.0</v>
      </c>
      <c r="P9" s="16">
        <v>0.0027347543768810084</v>
      </c>
      <c r="Q9" s="19">
        <f t="shared" si="1"/>
        <v>0.002187803502</v>
      </c>
    </row>
    <row r="10">
      <c r="A10" s="7" t="s">
        <v>29</v>
      </c>
      <c r="B10" s="7">
        <v>1.0</v>
      </c>
      <c r="C10" s="7">
        <v>2.0</v>
      </c>
      <c r="D10" s="7">
        <v>3.0</v>
      </c>
      <c r="E10" s="7">
        <v>4.0</v>
      </c>
      <c r="F10" s="7">
        <v>5.0</v>
      </c>
      <c r="G10" s="7">
        <v>6.0</v>
      </c>
      <c r="O10" s="5">
        <v>7.0</v>
      </c>
      <c r="P10" s="16">
        <v>0.0027347543768810084</v>
      </c>
      <c r="Q10" s="19">
        <f t="shared" si="1"/>
        <v>0.002187803502</v>
      </c>
    </row>
    <row r="11">
      <c r="A11" s="7" t="s">
        <v>40</v>
      </c>
      <c r="B11" s="12">
        <v>0.5</v>
      </c>
      <c r="C11" s="12">
        <v>0.25</v>
      </c>
      <c r="D11" s="12">
        <v>0.2</v>
      </c>
      <c r="E11" s="12">
        <v>0.15</v>
      </c>
      <c r="F11" s="12">
        <v>0.1</v>
      </c>
      <c r="G11" s="14">
        <v>0.025</v>
      </c>
      <c r="O11" s="5">
        <v>8.0</v>
      </c>
      <c r="P11" s="16">
        <v>0.0027347543768810084</v>
      </c>
      <c r="Q11" s="19">
        <f t="shared" si="1"/>
        <v>0.002187803502</v>
      </c>
    </row>
    <row r="12">
      <c r="A12" s="7" t="s">
        <v>43</v>
      </c>
      <c r="B12" s="12">
        <v>0.08</v>
      </c>
      <c r="C12" s="12">
        <v>0.06</v>
      </c>
      <c r="D12" s="12">
        <v>0.06</v>
      </c>
      <c r="E12" s="12">
        <v>0.06</v>
      </c>
      <c r="F12" s="12">
        <v>0.05</v>
      </c>
      <c r="G12" s="14">
        <v>0.025</v>
      </c>
      <c r="O12" s="5">
        <v>9.0</v>
      </c>
      <c r="P12" s="16">
        <v>0.0027347543768810084</v>
      </c>
      <c r="Q12" s="19">
        <f t="shared" si="1"/>
        <v>0.002187803502</v>
      </c>
    </row>
    <row r="13">
      <c r="O13" s="5">
        <v>10.0</v>
      </c>
      <c r="P13" s="16">
        <v>0.0027347543768810084</v>
      </c>
      <c r="Q13" s="19">
        <f t="shared" si="1"/>
        <v>0.002187803502</v>
      </c>
    </row>
    <row r="14">
      <c r="A14" s="32" t="s">
        <v>45</v>
      </c>
      <c r="O14" s="5">
        <v>11.0</v>
      </c>
      <c r="P14" s="16">
        <v>0.0027347543768810084</v>
      </c>
      <c r="Q14" s="19">
        <f t="shared" si="1"/>
        <v>0.002187803502</v>
      </c>
    </row>
    <row r="15">
      <c r="A15" s="7" t="s">
        <v>29</v>
      </c>
      <c r="B15" s="7">
        <v>1.0</v>
      </c>
      <c r="C15" s="7">
        <v>2.0</v>
      </c>
      <c r="D15" s="7">
        <v>3.0</v>
      </c>
      <c r="E15" s="7">
        <v>4.0</v>
      </c>
      <c r="F15" s="7">
        <v>5.0</v>
      </c>
      <c r="G15" s="7">
        <v>6.0</v>
      </c>
      <c r="H15" s="7">
        <v>7.0</v>
      </c>
      <c r="I15" s="7">
        <v>8.0</v>
      </c>
      <c r="O15" s="5">
        <v>12.0</v>
      </c>
      <c r="P15" s="16">
        <v>0.0027347543768810084</v>
      </c>
      <c r="Q15" s="19">
        <f t="shared" si="1"/>
        <v>0.002187803502</v>
      </c>
    </row>
    <row r="16">
      <c r="A16" s="7" t="s">
        <v>33</v>
      </c>
      <c r="B16" s="12">
        <v>1.0</v>
      </c>
      <c r="C16" s="12">
        <v>1.0</v>
      </c>
      <c r="D16" s="12">
        <v>0.9</v>
      </c>
      <c r="E16" s="12">
        <v>0.8</v>
      </c>
      <c r="F16" s="12">
        <v>0.7</v>
      </c>
      <c r="G16" s="12">
        <v>0.5</v>
      </c>
      <c r="H16" s="12">
        <v>0.25</v>
      </c>
      <c r="I16" s="12">
        <v>0.0</v>
      </c>
      <c r="O16" s="5">
        <v>13.0</v>
      </c>
      <c r="P16" s="16">
        <v>0.0027347543768810084</v>
      </c>
      <c r="Q16" s="19">
        <f t="shared" si="1"/>
        <v>0.002187803502</v>
      </c>
    </row>
    <row r="17">
      <c r="O17" s="5">
        <v>14.0</v>
      </c>
      <c r="P17" s="16">
        <v>0.0027347543768810084</v>
      </c>
      <c r="Q17" s="19">
        <f t="shared" si="1"/>
        <v>0.002187803502</v>
      </c>
    </row>
    <row r="18">
      <c r="O18" s="5">
        <v>15.0</v>
      </c>
      <c r="P18" s="16">
        <v>0.0027347543768810084</v>
      </c>
      <c r="Q18" s="19">
        <f t="shared" si="1"/>
        <v>0.002187803502</v>
      </c>
    </row>
    <row r="19">
      <c r="O19" s="5">
        <v>16.0</v>
      </c>
      <c r="P19" s="16">
        <v>0.0027347543768810084</v>
      </c>
      <c r="Q19" s="19">
        <f t="shared" si="1"/>
        <v>0.002187803502</v>
      </c>
    </row>
    <row r="20">
      <c r="O20" s="5">
        <v>17.0</v>
      </c>
      <c r="P20" s="16">
        <v>0.0027347543768810084</v>
      </c>
      <c r="Q20" s="19">
        <f t="shared" si="1"/>
        <v>0.002187803502</v>
      </c>
    </row>
    <row r="21" ht="15.75" customHeight="1">
      <c r="O21" s="5">
        <v>18.0</v>
      </c>
      <c r="P21" s="16">
        <v>0.0027347543768810084</v>
      </c>
      <c r="Q21" s="19">
        <f t="shared" si="1"/>
        <v>0.002187803502</v>
      </c>
    </row>
    <row r="22" ht="15.75" customHeight="1">
      <c r="O22" s="5">
        <v>19.0</v>
      </c>
      <c r="P22" s="16">
        <v>0.0027347543768810084</v>
      </c>
      <c r="Q22" s="19">
        <f t="shared" si="1"/>
        <v>0.002187803502</v>
      </c>
    </row>
    <row r="23" ht="15.75" customHeight="1">
      <c r="O23" s="5">
        <v>20.0</v>
      </c>
      <c r="P23" s="16">
        <v>0.0027347543768810084</v>
      </c>
      <c r="Q23" s="19">
        <f t="shared" si="1"/>
        <v>0.002187803502</v>
      </c>
    </row>
    <row r="24" ht="15.75" customHeight="1">
      <c r="O24" s="5">
        <v>21.0</v>
      </c>
      <c r="P24" s="16">
        <v>0.0027347543768810084</v>
      </c>
      <c r="Q24" s="19">
        <f t="shared" si="1"/>
        <v>0.002187803502</v>
      </c>
    </row>
    <row r="25" ht="15.75" customHeight="1">
      <c r="O25" s="5">
        <v>22.0</v>
      </c>
      <c r="P25" s="16">
        <v>0.0027347543768810084</v>
      </c>
      <c r="Q25" s="19">
        <f t="shared" si="1"/>
        <v>0.002187803502</v>
      </c>
    </row>
    <row r="26" ht="15.75" customHeight="1">
      <c r="O26" s="5">
        <v>23.0</v>
      </c>
      <c r="P26" s="16">
        <v>0.0027347543768810084</v>
      </c>
      <c r="Q26" s="19">
        <f t="shared" si="1"/>
        <v>0.002187803502</v>
      </c>
    </row>
    <row r="27" ht="15.75" customHeight="1">
      <c r="O27" s="5">
        <v>24.0</v>
      </c>
      <c r="P27" s="16">
        <v>0.0027347543768810084</v>
      </c>
      <c r="Q27" s="19">
        <f t="shared" si="1"/>
        <v>0.002187803502</v>
      </c>
    </row>
    <row r="28" ht="15.75" customHeight="1">
      <c r="O28" s="5">
        <v>25.0</v>
      </c>
      <c r="P28" s="16">
        <v>0.0027347543768810084</v>
      </c>
      <c r="Q28" s="19">
        <f t="shared" si="1"/>
        <v>0.002187803502</v>
      </c>
    </row>
    <row r="29" ht="15.75" customHeight="1">
      <c r="O29" s="5">
        <v>26.0</v>
      </c>
      <c r="P29" s="16">
        <v>0.0027347543768810084</v>
      </c>
      <c r="Q29" s="19">
        <f t="shared" si="1"/>
        <v>0.002187803502</v>
      </c>
    </row>
    <row r="30" ht="15.75" customHeight="1">
      <c r="O30" s="5">
        <v>27.0</v>
      </c>
      <c r="P30" s="16">
        <v>0.0027347543768810084</v>
      </c>
      <c r="Q30" s="19">
        <f t="shared" si="1"/>
        <v>0.002187803502</v>
      </c>
    </row>
    <row r="31" ht="15.75" customHeight="1">
      <c r="O31" s="5">
        <v>28.0</v>
      </c>
      <c r="P31" s="16">
        <v>0.0027347543768810084</v>
      </c>
      <c r="Q31" s="19">
        <f t="shared" si="1"/>
        <v>0.002187803502</v>
      </c>
    </row>
    <row r="32" ht="15.75" customHeight="1">
      <c r="O32" s="5">
        <v>29.0</v>
      </c>
      <c r="P32" s="16">
        <v>0.0027347543768810084</v>
      </c>
      <c r="Q32" s="19">
        <f t="shared" si="1"/>
        <v>0.002187803502</v>
      </c>
    </row>
    <row r="33" ht="15.75" customHeight="1">
      <c r="O33" s="5">
        <v>30.0</v>
      </c>
      <c r="P33" s="16">
        <v>0.0027347543768810084</v>
      </c>
      <c r="Q33" s="19">
        <f t="shared" si="1"/>
        <v>0.002187803502</v>
      </c>
    </row>
    <row r="34" ht="15.75" customHeight="1">
      <c r="O34" s="5">
        <v>31.0</v>
      </c>
      <c r="P34" s="16">
        <v>0.0027347543768810084</v>
      </c>
      <c r="Q34" s="19">
        <f t="shared" si="1"/>
        <v>0.002187803502</v>
      </c>
    </row>
    <row r="35" ht="15.75" customHeight="1">
      <c r="O35" s="5">
        <v>32.0</v>
      </c>
      <c r="P35" s="16">
        <v>0.0027347543768810084</v>
      </c>
      <c r="Q35" s="19">
        <f t="shared" si="1"/>
        <v>0.002187803502</v>
      </c>
    </row>
    <row r="36" ht="15.75" customHeight="1">
      <c r="O36" s="5">
        <v>33.0</v>
      </c>
      <c r="P36" s="16">
        <v>0.0027347543768810084</v>
      </c>
      <c r="Q36" s="19">
        <f t="shared" si="1"/>
        <v>0.002187803502</v>
      </c>
    </row>
    <row r="37" ht="15.75" customHeight="1">
      <c r="O37" s="5">
        <v>34.0</v>
      </c>
      <c r="P37" s="16">
        <v>0.0027347543768810084</v>
      </c>
      <c r="Q37" s="19">
        <f t="shared" si="1"/>
        <v>0.002187803502</v>
      </c>
    </row>
    <row r="38" ht="15.75" customHeight="1">
      <c r="O38" s="5">
        <v>35.0</v>
      </c>
      <c r="P38" s="37">
        <v>0.0027347543768810084</v>
      </c>
      <c r="Q38" s="19">
        <f t="shared" si="1"/>
        <v>0.002187803502</v>
      </c>
    </row>
    <row r="39" ht="15.75" customHeight="1">
      <c r="O39" s="5">
        <v>36.0</v>
      </c>
      <c r="P39" s="37">
        <v>0.0028903952419866764</v>
      </c>
      <c r="Q39" s="19">
        <f t="shared" si="1"/>
        <v>0.002312316194</v>
      </c>
    </row>
    <row r="40" ht="15.75" customHeight="1">
      <c r="O40" s="5">
        <v>37.0</v>
      </c>
      <c r="P40" s="37">
        <v>0.0030587512992528063</v>
      </c>
      <c r="Q40" s="19">
        <f t="shared" si="1"/>
        <v>0.002447001039</v>
      </c>
    </row>
    <row r="41" ht="15.75" customHeight="1">
      <c r="O41" s="5">
        <v>38.0</v>
      </c>
      <c r="P41" s="37">
        <v>0.003247132090129744</v>
      </c>
      <c r="Q41" s="19">
        <f t="shared" si="1"/>
        <v>0.002597705672</v>
      </c>
    </row>
    <row r="42" ht="15.75" customHeight="1">
      <c r="O42" s="5">
        <v>39.0</v>
      </c>
      <c r="P42" s="37">
        <v>0.0034638128709660477</v>
      </c>
      <c r="Q42" s="19">
        <f t="shared" si="1"/>
        <v>0.002771050297</v>
      </c>
    </row>
    <row r="43" ht="15.75" customHeight="1">
      <c r="O43" s="5">
        <v>40.0</v>
      </c>
      <c r="P43" s="16">
        <v>0.0034638128709660477</v>
      </c>
      <c r="Q43" s="19">
        <f t="shared" si="1"/>
        <v>0.002771050297</v>
      </c>
    </row>
    <row r="44" ht="15.75" customHeight="1">
      <c r="O44" s="5">
        <v>41.0</v>
      </c>
      <c r="P44" s="16">
        <v>0.0034638128709660477</v>
      </c>
      <c r="Q44" s="19">
        <f t="shared" si="1"/>
        <v>0.002771050297</v>
      </c>
    </row>
    <row r="45" ht="15.75" customHeight="1">
      <c r="O45" s="5">
        <v>42.0</v>
      </c>
      <c r="P45" s="16">
        <v>0.0034638128709660477</v>
      </c>
      <c r="Q45" s="19">
        <f t="shared" si="1"/>
        <v>0.002771050297</v>
      </c>
    </row>
    <row r="46" ht="15.75" customHeight="1">
      <c r="O46" s="5">
        <v>43.0</v>
      </c>
      <c r="P46" s="16">
        <v>0.0034638128709660477</v>
      </c>
      <c r="Q46" s="19">
        <f t="shared" si="1"/>
        <v>0.002771050297</v>
      </c>
    </row>
    <row r="47" ht="15.75" customHeight="1">
      <c r="O47" s="5">
        <v>44.0</v>
      </c>
      <c r="P47" s="16">
        <v>0.0034638128709660477</v>
      </c>
      <c r="Q47" s="19">
        <f t="shared" si="1"/>
        <v>0.002771050297</v>
      </c>
    </row>
    <row r="48" ht="15.75" customHeight="1">
      <c r="O48" s="5">
        <v>45.0</v>
      </c>
      <c r="P48" s="16">
        <v>0.0034638128709660477</v>
      </c>
      <c r="Q48" s="19">
        <f t="shared" si="1"/>
        <v>0.002771050297</v>
      </c>
    </row>
    <row r="49" ht="15.75" customHeight="1">
      <c r="O49" s="5">
        <v>46.0</v>
      </c>
      <c r="P49" s="16">
        <v>0.0034638128709660477</v>
      </c>
      <c r="Q49" s="19">
        <f t="shared" si="1"/>
        <v>0.002771050297</v>
      </c>
    </row>
    <row r="50" ht="15.75" customHeight="1">
      <c r="O50" s="5">
        <v>47.0</v>
      </c>
      <c r="P50" s="16">
        <v>0.0034638128709660477</v>
      </c>
      <c r="Q50" s="19">
        <f t="shared" si="1"/>
        <v>0.002771050297</v>
      </c>
    </row>
    <row r="51" ht="15.75" customHeight="1">
      <c r="O51" s="5">
        <v>48.0</v>
      </c>
      <c r="P51" s="16">
        <v>0.0034638128709660477</v>
      </c>
      <c r="Q51" s="19">
        <f t="shared" si="1"/>
        <v>0.002771050297</v>
      </c>
    </row>
    <row r="52" ht="15.75" customHeight="1">
      <c r="O52" s="5">
        <v>49.0</v>
      </c>
      <c r="P52" s="16">
        <v>0.0034638128709660477</v>
      </c>
      <c r="Q52" s="19">
        <f t="shared" si="1"/>
        <v>0.002771050297</v>
      </c>
    </row>
    <row r="53" ht="15.75" customHeight="1">
      <c r="O53" s="5">
        <v>50.0</v>
      </c>
      <c r="P53" s="16">
        <v>0.0034638128709660477</v>
      </c>
      <c r="Q53" s="19">
        <f t="shared" si="1"/>
        <v>0.002771050297</v>
      </c>
    </row>
    <row r="54" ht="15.75" customHeight="1">
      <c r="O54" s="5">
        <v>51.0</v>
      </c>
      <c r="P54" s="16">
        <v>0.0034638128709660477</v>
      </c>
      <c r="Q54" s="19">
        <f t="shared" si="1"/>
        <v>0.002771050297</v>
      </c>
    </row>
    <row r="55" ht="15.75" customHeight="1">
      <c r="O55" s="5">
        <v>52.0</v>
      </c>
      <c r="P55" s="16">
        <v>0.0034638128709660477</v>
      </c>
      <c r="Q55" s="19">
        <f t="shared" si="1"/>
        <v>0.002771050297</v>
      </c>
    </row>
    <row r="56" ht="15.75" customHeight="1">
      <c r="O56" s="5">
        <v>53.0</v>
      </c>
      <c r="P56" s="16">
        <v>0.0034638128709660477</v>
      </c>
      <c r="Q56" s="19">
        <f t="shared" si="1"/>
        <v>0.002771050297</v>
      </c>
    </row>
    <row r="57" ht="15.75" customHeight="1">
      <c r="O57" s="5">
        <v>54.0</v>
      </c>
      <c r="P57" s="16">
        <v>0.0034638128709660477</v>
      </c>
      <c r="Q57" s="19">
        <f t="shared" si="1"/>
        <v>0.002771050297</v>
      </c>
    </row>
    <row r="58" ht="15.75" customHeight="1">
      <c r="O58" s="5">
        <v>55.0</v>
      </c>
      <c r="P58" s="16">
        <v>0.0034638128709660477</v>
      </c>
      <c r="Q58" s="19">
        <f t="shared" si="1"/>
        <v>0.002771050297</v>
      </c>
    </row>
    <row r="59" ht="15.75" customHeight="1">
      <c r="O59" s="5">
        <v>56.0</v>
      </c>
      <c r="P59" s="16">
        <v>0.0034638128709660477</v>
      </c>
      <c r="Q59" s="19">
        <f t="shared" si="1"/>
        <v>0.002771050297</v>
      </c>
    </row>
    <row r="60" ht="15.75" customHeight="1">
      <c r="O60" s="5">
        <v>57.0</v>
      </c>
      <c r="P60" s="16">
        <v>0.0034638128709660477</v>
      </c>
      <c r="Q60" s="19">
        <f t="shared" si="1"/>
        <v>0.002771050297</v>
      </c>
    </row>
    <row r="61" ht="15.75" customHeight="1">
      <c r="O61" s="5">
        <v>58.0</v>
      </c>
      <c r="P61" s="16">
        <v>0.0034638128709660477</v>
      </c>
      <c r="Q61" s="19">
        <f t="shared" si="1"/>
        <v>0.002771050297</v>
      </c>
    </row>
    <row r="62" ht="15.75" customHeight="1">
      <c r="O62" s="5">
        <v>59.0</v>
      </c>
      <c r="P62" s="16">
        <v>0.0034638128709660477</v>
      </c>
      <c r="Q62" s="19">
        <f t="shared" si="1"/>
        <v>0.002771050297</v>
      </c>
    </row>
    <row r="63" ht="15.75" customHeight="1">
      <c r="O63" s="5">
        <v>60.0</v>
      </c>
      <c r="P63" s="16">
        <v>0.0034638128709660477</v>
      </c>
      <c r="Q63" s="19">
        <f t="shared" si="1"/>
        <v>0.002771050297</v>
      </c>
    </row>
    <row r="64" ht="15.75" customHeight="1">
      <c r="O64" s="5">
        <v>61.0</v>
      </c>
      <c r="P64" s="16">
        <v>0.0034638128709660477</v>
      </c>
      <c r="Q64" s="19">
        <f t="shared" si="1"/>
        <v>0.002771050297</v>
      </c>
    </row>
    <row r="65" ht="15.75" customHeight="1">
      <c r="O65" s="5">
        <v>62.0</v>
      </c>
      <c r="P65" s="16">
        <v>0.0034638128709660477</v>
      </c>
      <c r="Q65" s="19">
        <f t="shared" si="1"/>
        <v>0.002771050297</v>
      </c>
    </row>
    <row r="66" ht="15.75" customHeight="1">
      <c r="O66" s="5">
        <v>63.0</v>
      </c>
      <c r="P66" s="16">
        <v>0.0034638128709660477</v>
      </c>
      <c r="Q66" s="19">
        <f t="shared" si="1"/>
        <v>0.002771050297</v>
      </c>
    </row>
    <row r="67" ht="15.75" customHeight="1">
      <c r="O67" s="5">
        <v>64.0</v>
      </c>
      <c r="P67" s="16">
        <v>0.0034638128709660477</v>
      </c>
      <c r="Q67" s="19">
        <f t="shared" si="1"/>
        <v>0.002771050297</v>
      </c>
    </row>
    <row r="68" ht="15.75" customHeight="1">
      <c r="O68" s="5">
        <v>65.0</v>
      </c>
      <c r="P68" s="16">
        <v>0.0034638128709660477</v>
      </c>
      <c r="Q68" s="19">
        <f t="shared" si="1"/>
        <v>0.002771050297</v>
      </c>
    </row>
    <row r="69" ht="15.75" customHeight="1">
      <c r="O69" s="5">
        <v>66.0</v>
      </c>
      <c r="P69" s="16">
        <v>0.0034638128709660477</v>
      </c>
      <c r="Q69" s="19">
        <f t="shared" si="1"/>
        <v>0.002771050297</v>
      </c>
    </row>
    <row r="70" ht="15.75" customHeight="1">
      <c r="O70" s="5">
        <v>67.0</v>
      </c>
      <c r="P70" s="16">
        <v>0.0034638128709660477</v>
      </c>
      <c r="Q70" s="19">
        <f t="shared" si="1"/>
        <v>0.002771050297</v>
      </c>
    </row>
    <row r="71" ht="15.75" customHeight="1">
      <c r="O71" s="5">
        <v>68.0</v>
      </c>
      <c r="P71" s="16">
        <v>0.0034638128709660477</v>
      </c>
      <c r="Q71" s="19">
        <f t="shared" si="1"/>
        <v>0.002771050297</v>
      </c>
    </row>
    <row r="72" ht="15.75" customHeight="1">
      <c r="O72" s="5">
        <v>69.0</v>
      </c>
      <c r="P72" s="16">
        <v>0.0034638128709660477</v>
      </c>
      <c r="Q72" s="19">
        <f t="shared" si="1"/>
        <v>0.002771050297</v>
      </c>
    </row>
    <row r="73" ht="15.75" customHeight="1">
      <c r="O73" s="5">
        <v>70.0</v>
      </c>
      <c r="P73" s="16">
        <v>0.0034638128709660477</v>
      </c>
      <c r="Q73" s="19">
        <f t="shared" si="1"/>
        <v>0.002771050297</v>
      </c>
    </row>
    <row r="74" ht="15.75" customHeight="1">
      <c r="O74" s="5">
        <v>71.0</v>
      </c>
      <c r="P74" s="16">
        <v>0.0034638128709660477</v>
      </c>
      <c r="Q74" s="19">
        <f t="shared" si="1"/>
        <v>0.002771050297</v>
      </c>
    </row>
    <row r="75" ht="15.75" customHeight="1">
      <c r="O75" s="5">
        <v>72.0</v>
      </c>
      <c r="P75" s="16">
        <v>0.0034638128709660477</v>
      </c>
      <c r="Q75" s="19">
        <f t="shared" si="1"/>
        <v>0.002771050297</v>
      </c>
    </row>
    <row r="76" ht="15.75" customHeight="1">
      <c r="O76" s="5">
        <v>73.0</v>
      </c>
      <c r="P76" s="16">
        <v>0.0034638128709660477</v>
      </c>
      <c r="Q76" s="19">
        <f t="shared" si="1"/>
        <v>0.002771050297</v>
      </c>
    </row>
    <row r="77" ht="15.75" customHeight="1">
      <c r="O77" s="5">
        <v>74.0</v>
      </c>
      <c r="P77" s="16">
        <v>0.0034638128709660477</v>
      </c>
      <c r="Q77" s="19">
        <f t="shared" si="1"/>
        <v>0.002771050297</v>
      </c>
    </row>
    <row r="78" ht="15.75" customHeight="1">
      <c r="O78" s="5">
        <v>75.0</v>
      </c>
      <c r="P78" s="16">
        <v>0.0034638128709660477</v>
      </c>
      <c r="Q78" s="19">
        <f t="shared" si="1"/>
        <v>0.002771050297</v>
      </c>
    </row>
    <row r="79" ht="15.75" customHeight="1">
      <c r="O79" s="5">
        <v>76.0</v>
      </c>
      <c r="P79" s="16">
        <v>0.0034638128709660477</v>
      </c>
      <c r="Q79" s="19">
        <f t="shared" si="1"/>
        <v>0.002771050297</v>
      </c>
    </row>
    <row r="80" ht="15.75" customHeight="1">
      <c r="O80" s="5">
        <v>77.0</v>
      </c>
      <c r="P80" s="16">
        <v>0.0034638128709660477</v>
      </c>
      <c r="Q80" s="19">
        <f t="shared" si="1"/>
        <v>0.002771050297</v>
      </c>
    </row>
    <row r="81" ht="15.75" customHeight="1">
      <c r="O81" s="5">
        <v>78.0</v>
      </c>
      <c r="P81" s="16">
        <v>0.0034638128709660477</v>
      </c>
      <c r="Q81" s="19">
        <f t="shared" si="1"/>
        <v>0.002771050297</v>
      </c>
    </row>
    <row r="82" ht="15.75" customHeight="1">
      <c r="O82" s="5">
        <v>79.0</v>
      </c>
      <c r="P82" s="16">
        <v>0.0034638128709660477</v>
      </c>
      <c r="Q82" s="19">
        <f t="shared" si="1"/>
        <v>0.002771050297</v>
      </c>
    </row>
    <row r="83" ht="15.75" customHeight="1">
      <c r="O83" s="5">
        <v>80.0</v>
      </c>
      <c r="P83" s="16">
        <v>0.0034638128709660477</v>
      </c>
      <c r="Q83" s="19">
        <f t="shared" si="1"/>
        <v>0.002771050297</v>
      </c>
    </row>
    <row r="84" ht="15.75" customHeight="1">
      <c r="O84" s="5">
        <v>81.0</v>
      </c>
      <c r="P84" s="16">
        <v>0.0034638128709660477</v>
      </c>
      <c r="Q84" s="19">
        <f t="shared" si="1"/>
        <v>0.002771050297</v>
      </c>
    </row>
    <row r="85" ht="15.75" customHeight="1">
      <c r="O85" s="5">
        <v>82.0</v>
      </c>
      <c r="P85" s="16">
        <v>0.0034638128709660477</v>
      </c>
      <c r="Q85" s="19">
        <f t="shared" si="1"/>
        <v>0.002771050297</v>
      </c>
    </row>
    <row r="86" ht="15.75" customHeight="1">
      <c r="O86" s="5">
        <v>83.0</v>
      </c>
      <c r="P86" s="16">
        <v>0.0034638128709660477</v>
      </c>
      <c r="Q86" s="19">
        <f t="shared" si="1"/>
        <v>0.002771050297</v>
      </c>
    </row>
    <row r="87" ht="15.75" customHeight="1">
      <c r="O87" s="5">
        <v>84.0</v>
      </c>
      <c r="P87" s="16">
        <v>0.0034638128709660477</v>
      </c>
      <c r="Q87" s="19">
        <f t="shared" si="1"/>
        <v>0.002771050297</v>
      </c>
    </row>
    <row r="88" ht="15.75" customHeight="1">
      <c r="O88" s="5">
        <v>85.0</v>
      </c>
      <c r="P88" s="16">
        <v>0.0034638128709660477</v>
      </c>
      <c r="Q88" s="19">
        <f t="shared" si="1"/>
        <v>0.002771050297</v>
      </c>
    </row>
    <row r="89" ht="15.75" customHeight="1">
      <c r="O89" s="5">
        <v>86.0</v>
      </c>
      <c r="P89" s="16">
        <v>0.0034638128709660477</v>
      </c>
      <c r="Q89" s="19">
        <f t="shared" si="1"/>
        <v>0.002771050297</v>
      </c>
    </row>
    <row r="90" ht="15.75" customHeight="1">
      <c r="O90" s="5">
        <v>87.0</v>
      </c>
      <c r="P90" s="16">
        <v>0.0034638128709660477</v>
      </c>
      <c r="Q90" s="19">
        <f t="shared" si="1"/>
        <v>0.002771050297</v>
      </c>
    </row>
    <row r="91" ht="15.75" customHeight="1">
      <c r="O91" s="5">
        <v>88.0</v>
      </c>
      <c r="P91" s="16">
        <v>0.0034638128709660477</v>
      </c>
      <c r="Q91" s="19">
        <f t="shared" si="1"/>
        <v>0.002771050297</v>
      </c>
    </row>
    <row r="92" ht="15.75" customHeight="1">
      <c r="O92" s="5">
        <v>89.0</v>
      </c>
      <c r="P92" s="16">
        <v>0.0034638128709660477</v>
      </c>
      <c r="Q92" s="19">
        <f t="shared" si="1"/>
        <v>0.002771050297</v>
      </c>
    </row>
    <row r="93" ht="15.75" customHeight="1">
      <c r="O93" s="5">
        <v>90.0</v>
      </c>
      <c r="P93" s="16">
        <v>0.0034638128709660477</v>
      </c>
      <c r="Q93" s="19">
        <f t="shared" si="1"/>
        <v>0.002771050297</v>
      </c>
    </row>
    <row r="94" ht="15.75" customHeight="1">
      <c r="O94" s="5">
        <v>91.0</v>
      </c>
      <c r="P94" s="16">
        <v>0.0034638128709660477</v>
      </c>
      <c r="Q94" s="19">
        <f t="shared" si="1"/>
        <v>0.002771050297</v>
      </c>
    </row>
    <row r="95" ht="15.75" customHeight="1">
      <c r="O95" s="5">
        <v>92.0</v>
      </c>
      <c r="P95" s="16">
        <v>0.0034638128709660477</v>
      </c>
      <c r="Q95" s="19">
        <f t="shared" si="1"/>
        <v>0.002771050297</v>
      </c>
    </row>
    <row r="96" ht="15.75" customHeight="1">
      <c r="O96" s="5">
        <v>93.0</v>
      </c>
      <c r="P96" s="16">
        <v>0.0034638128709660477</v>
      </c>
      <c r="Q96" s="19">
        <f t="shared" si="1"/>
        <v>0.002771050297</v>
      </c>
    </row>
    <row r="97" ht="15.75" customHeight="1">
      <c r="O97" s="5">
        <v>94.0</v>
      </c>
      <c r="P97" s="16">
        <v>0.0034638128709660477</v>
      </c>
      <c r="Q97" s="19">
        <f t="shared" si="1"/>
        <v>0.002771050297</v>
      </c>
    </row>
    <row r="98" ht="15.75" customHeight="1">
      <c r="O98" s="5">
        <v>95.0</v>
      </c>
      <c r="P98" s="16">
        <v>0.0034638128709660477</v>
      </c>
      <c r="Q98" s="19">
        <f t="shared" si="1"/>
        <v>0.002771050297</v>
      </c>
    </row>
    <row r="99" ht="15.75" customHeight="1">
      <c r="O99" s="5">
        <v>96.0</v>
      </c>
      <c r="P99" s="16">
        <v>0.0034638128709660477</v>
      </c>
      <c r="Q99" s="19">
        <f t="shared" si="1"/>
        <v>0.002771050297</v>
      </c>
    </row>
    <row r="100" ht="15.75" customHeight="1">
      <c r="O100" s="5">
        <v>97.0</v>
      </c>
      <c r="P100" s="16">
        <v>0.0034638128709660477</v>
      </c>
      <c r="Q100" s="19">
        <f t="shared" si="1"/>
        <v>0.002771050297</v>
      </c>
    </row>
    <row r="101" ht="15.75" customHeight="1">
      <c r="O101" s="5">
        <v>98.0</v>
      </c>
      <c r="P101" s="16">
        <v>0.0034638128709660477</v>
      </c>
      <c r="Q101" s="19">
        <f t="shared" si="1"/>
        <v>0.002771050297</v>
      </c>
    </row>
    <row r="102" ht="15.75" customHeight="1">
      <c r="O102" s="5">
        <v>99.0</v>
      </c>
      <c r="P102" s="16">
        <v>0.0034638128709660477</v>
      </c>
      <c r="Q102" s="19">
        <f t="shared" si="1"/>
        <v>0.002771050297</v>
      </c>
    </row>
    <row r="103" ht="15.75" customHeight="1">
      <c r="O103" s="5">
        <v>100.0</v>
      </c>
      <c r="P103" s="16">
        <v>0.0034638128709660477</v>
      </c>
      <c r="Q103" s="19">
        <f t="shared" si="1"/>
        <v>0.002771050297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8.13"/>
    <col customWidth="1" min="3" max="3" width="10.5"/>
    <col customWidth="1" min="4" max="4" width="20.0"/>
    <col customWidth="1" min="5" max="5" width="19.5"/>
    <col customWidth="1" min="6" max="6" width="9.88"/>
    <col customWidth="1" min="7" max="26" width="7.63"/>
  </cols>
  <sheetData>
    <row r="1">
      <c r="A1" s="1" t="s">
        <v>0</v>
      </c>
      <c r="B1" s="3"/>
      <c r="D1" s="1" t="s">
        <v>4</v>
      </c>
      <c r="E1" s="3"/>
      <c r="X1" s="5" t="s">
        <v>5</v>
      </c>
      <c r="Y1" s="5" t="s">
        <v>6</v>
      </c>
      <c r="Z1" s="5" t="s">
        <v>7</v>
      </c>
    </row>
    <row r="2">
      <c r="A2" s="8" t="s">
        <v>9</v>
      </c>
      <c r="B2" s="8"/>
      <c r="D2" s="8" t="s">
        <v>13</v>
      </c>
      <c r="E2" s="11" t="s">
        <v>14</v>
      </c>
      <c r="H2" s="13"/>
      <c r="I2" s="5" t="s">
        <v>17</v>
      </c>
      <c r="X2" s="5" t="s">
        <v>18</v>
      </c>
      <c r="Y2" s="5" t="s">
        <v>19</v>
      </c>
      <c r="Z2" s="5" t="s">
        <v>20</v>
      </c>
    </row>
    <row r="3">
      <c r="A3" s="8" t="s">
        <v>21</v>
      </c>
      <c r="B3" s="15" t="s">
        <v>5</v>
      </c>
      <c r="D3" s="8" t="s">
        <v>22</v>
      </c>
      <c r="E3" s="17" t="s">
        <v>23</v>
      </c>
      <c r="Z3" s="5" t="s">
        <v>24</v>
      </c>
    </row>
    <row r="4">
      <c r="A4" s="8" t="s">
        <v>25</v>
      </c>
      <c r="B4" s="18">
        <v>1.0</v>
      </c>
      <c r="D4" s="8" t="s">
        <v>26</v>
      </c>
      <c r="E4" s="20">
        <f>TODAY()</f>
        <v>43916</v>
      </c>
      <c r="H4" s="22"/>
      <c r="I4" s="5" t="s">
        <v>30</v>
      </c>
      <c r="Z4" s="5" t="s">
        <v>31</v>
      </c>
    </row>
    <row r="5">
      <c r="A5" s="8" t="s">
        <v>32</v>
      </c>
      <c r="B5" s="24">
        <v>50.0</v>
      </c>
      <c r="D5" s="8" t="s">
        <v>34</v>
      </c>
      <c r="E5" s="25">
        <v>1.1E9</v>
      </c>
    </row>
    <row r="6">
      <c r="D6" s="8" t="s">
        <v>35</v>
      </c>
      <c r="E6" s="27">
        <v>0.0</v>
      </c>
    </row>
    <row r="7">
      <c r="D7" s="8" t="s">
        <v>36</v>
      </c>
      <c r="E7" s="28" t="s">
        <v>19</v>
      </c>
    </row>
    <row r="8">
      <c r="D8" s="8" t="s">
        <v>38</v>
      </c>
      <c r="E8" s="29">
        <v>50.0</v>
      </c>
    </row>
    <row r="9">
      <c r="D9" s="8" t="s">
        <v>39</v>
      </c>
      <c r="E9" s="30">
        <v>20.0</v>
      </c>
    </row>
    <row r="10">
      <c r="D10" s="8" t="s">
        <v>41</v>
      </c>
      <c r="E10" s="15" t="s">
        <v>20</v>
      </c>
    </row>
    <row r="11">
      <c r="D11" s="8" t="s">
        <v>42</v>
      </c>
      <c r="E11" s="31">
        <v>3.0E7</v>
      </c>
    </row>
    <row r="12">
      <c r="D12" s="8" t="s">
        <v>44</v>
      </c>
      <c r="E12" s="25">
        <v>3.0E7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E1"/>
  </mergeCells>
  <dataValidations>
    <dataValidation type="list" allowBlank="1" showErrorMessage="1" sqref="B3">
      <formula1>$X$1:$X$2</formula1>
    </dataValidation>
    <dataValidation type="list" allowBlank="1" showErrorMessage="1" sqref="E7">
      <formula1>$Y$1:$Y$2</formula1>
    </dataValidation>
    <dataValidation type="list" allowBlank="1" showErrorMessage="1" sqref="E10">
      <formula1>$Z$1:$Z$4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5.5"/>
    <col customWidth="1" min="3" max="4" width="10.88"/>
    <col customWidth="1" min="5" max="5" width="9.75"/>
    <col customWidth="1" min="6" max="6" width="11.63"/>
    <col customWidth="1" min="7" max="7" width="11.88"/>
    <col customWidth="1" min="8" max="8" width="15.13"/>
    <col customWidth="1" min="9" max="9" width="16.13"/>
    <col customWidth="1" min="10" max="10" width="12.13"/>
    <col customWidth="1" min="11" max="11" width="11.25"/>
    <col customWidth="1" min="12" max="12" width="15.13"/>
    <col customWidth="1" min="13" max="13" width="16.13"/>
    <col customWidth="1" min="14" max="14" width="12.13"/>
    <col customWidth="1" min="15" max="15" width="11.25"/>
    <col customWidth="1" min="16" max="16" width="15.13"/>
    <col customWidth="1" min="17" max="17" width="16.13"/>
    <col customWidth="1" min="18" max="18" width="12.13"/>
    <col customWidth="1" min="19" max="26" width="7.63"/>
  </cols>
  <sheetData>
    <row r="1" ht="43.5" customHeight="1">
      <c r="A1" s="33" t="s">
        <v>46</v>
      </c>
      <c r="B1" s="34" t="s">
        <v>25</v>
      </c>
      <c r="C1" s="35" t="s">
        <v>47</v>
      </c>
      <c r="D1" s="3"/>
      <c r="E1" s="34" t="s">
        <v>48</v>
      </c>
      <c r="F1" s="33" t="s">
        <v>49</v>
      </c>
      <c r="G1" s="36" t="s">
        <v>50</v>
      </c>
      <c r="H1" s="38"/>
      <c r="I1" s="38"/>
      <c r="J1" s="3"/>
      <c r="K1" s="36" t="s">
        <v>51</v>
      </c>
      <c r="L1" s="38"/>
      <c r="M1" s="38"/>
      <c r="N1" s="3"/>
      <c r="O1" s="36" t="s">
        <v>52</v>
      </c>
      <c r="P1" s="38"/>
      <c r="Q1" s="38"/>
      <c r="R1" s="3"/>
      <c r="S1" s="39"/>
      <c r="T1" s="39"/>
      <c r="U1" s="39"/>
      <c r="V1" s="39"/>
      <c r="W1" s="39"/>
      <c r="X1" s="39"/>
      <c r="Y1" s="39"/>
      <c r="Z1" s="39"/>
    </row>
    <row r="2" ht="33.0" customHeight="1">
      <c r="A2" s="40"/>
      <c r="B2" s="40"/>
      <c r="C2" s="41" t="s">
        <v>42</v>
      </c>
      <c r="D2" s="41" t="s">
        <v>44</v>
      </c>
      <c r="E2" s="40"/>
      <c r="F2" s="40"/>
      <c r="G2" s="42" t="s">
        <v>53</v>
      </c>
      <c r="H2" s="41" t="s">
        <v>54</v>
      </c>
      <c r="I2" s="42" t="s">
        <v>55</v>
      </c>
      <c r="J2" s="42" t="s">
        <v>56</v>
      </c>
      <c r="K2" s="42" t="s">
        <v>53</v>
      </c>
      <c r="L2" s="41" t="s">
        <v>54</v>
      </c>
      <c r="M2" s="42" t="s">
        <v>55</v>
      </c>
      <c r="N2" s="42" t="s">
        <v>56</v>
      </c>
      <c r="O2" s="42" t="s">
        <v>53</v>
      </c>
      <c r="P2" s="41" t="s">
        <v>54</v>
      </c>
      <c r="Q2" s="42" t="s">
        <v>55</v>
      </c>
      <c r="R2" s="42" t="s">
        <v>56</v>
      </c>
      <c r="S2" s="39"/>
      <c r="T2" s="39"/>
      <c r="U2" s="39"/>
      <c r="V2" s="39"/>
      <c r="W2" s="39"/>
      <c r="X2" s="39"/>
      <c r="Y2" s="39"/>
      <c r="Z2" s="39"/>
    </row>
    <row r="3">
      <c r="A3" s="43">
        <f>1</f>
        <v>1</v>
      </c>
      <c r="B3" s="43">
        <f>'Thông tin khách hàng'!$B$4</f>
        <v>1</v>
      </c>
      <c r="C3" s="43">
        <f>IF(A3&lt;='Thông tin khách hàng'!$E$9,TP/1000,0)</f>
        <v>30000</v>
      </c>
      <c r="D3" s="43">
        <f>IF(A3&lt;='Thông tin khách hàng'!$E$9,EP/1000,0)</f>
        <v>30000</v>
      </c>
      <c r="E3" s="43">
        <f>C3*HLOOKUP(A3,Assumption!$A$10:$G$12,2,TRUE)+D3*HLOOKUP(A3,Assumption!$A$10:$G$12,3,TRUE)</f>
        <v>17400</v>
      </c>
      <c r="F3" s="43">
        <f t="shared" ref="F3:F62" si="1">C3+D3-E3</f>
        <v>42600</v>
      </c>
      <c r="G3" s="44" t="str">
        <f>IF(A3="","",IF('Thông tin khách hàng'!$E$7="Cơ bản",MAX(SA/1000,'Minh họa quyền lợi'!I3),SA/1000+'Minh họa quyền lợi'!I3))</f>
        <v>#ERROR!</v>
      </c>
      <c r="H3" s="44">
        <f>ROUND(SUMIF('Account value 7%'!$B$3:$B$1202,'Minh họa quyền lợi'!A3,'Account value 7%'!$N$3:$N$795)/1000,0)</f>
        <v>0</v>
      </c>
      <c r="I3" s="44" t="str">
        <f>IF(A3="","",J6 ROUND(OFFSET('Account value 7%'!$O$2,12*'Minh họa quyền lợi'!A3,0,1,1)/1000,0))</f>
        <v>#ERROR!</v>
      </c>
      <c r="J3" s="44" t="str">
        <f>IF(A3="","",I3-C3*HLOOKUP(A3,Assumption!$A$15:$I$16,2,TRUE))</f>
        <v>#ERROR!</v>
      </c>
      <c r="K3" s="44">
        <f>IF(A3="","",IF('Thông tin khách hàng'!$E$7="Cơ bản",MAX(SA/1000,'Minh họa quyền lợi'!M3),SA/1000+'Minh họa quyền lợi'!M3))</f>
        <v>1140932</v>
      </c>
      <c r="L3" s="44">
        <f>ROUND(SUMIF('Account value 5%'!$B$3:$B$1202,'Minh họa quyền lợi'!A3,'Account value 5%'!$N$3:$N$795)/1000,0)</f>
        <v>0</v>
      </c>
      <c r="M3" s="44">
        <f>IF(A3="","",ROUND(OFFSET('Account value 5%'!$O$2,12*'Minh họa quyền lợi'!A3,0,1,1)/1000,0))</f>
        <v>40932</v>
      </c>
      <c r="N3" s="44">
        <f>IF(A3="","",M3-C3*HLOOKUP(A3,Assumption!$A$15:$I$16,2,TRUE))</f>
        <v>10932</v>
      </c>
      <c r="O3" s="44">
        <f>IF(A3="","",IF('Thông tin khách hàng'!$E$7="Cơ bản",MAX(SA/1000,'Minh họa quyền lợi'!Q3),SA/1000+'Minh họa quyền lợi'!Q3))</f>
        <v>1140932</v>
      </c>
      <c r="P3" s="44">
        <f>ROUND(SUMIF('Account value cam kết'!$B$3:$B$1202,'Minh họa quyền lợi'!A3,'Account value cam kết'!$N$3:$N$795)/1000,0)</f>
        <v>0</v>
      </c>
      <c r="Q3" s="44">
        <f>IF(A3="","",ROUND(OFFSET('Account value cam kết'!$O$2,12*'Minh họa quyền lợi'!A3,0,1,1)/1000,0))</f>
        <v>40932</v>
      </c>
      <c r="R3" s="44">
        <f>IF(A3="","",Q3-C3*HLOOKUP(A3,Assumption!$A$15:$I$16,2,TRUE))</f>
        <v>10932</v>
      </c>
      <c r="S3" s="45"/>
      <c r="T3" s="45"/>
      <c r="U3" s="45"/>
      <c r="V3" s="45"/>
      <c r="W3" s="45"/>
      <c r="X3" s="45"/>
      <c r="Y3" s="45"/>
      <c r="Z3" s="45"/>
    </row>
    <row r="4">
      <c r="A4" s="43">
        <f>IF(A3="","",IF(A3+1&gt;'Thông tin khách hàng'!$B$5,"",A3+1))</f>
        <v>2</v>
      </c>
      <c r="B4" s="43">
        <f>IF(B3="","",IF(B3+1&gt;'Thông tin khách hàng'!$E$8-1,"",B3+1))</f>
        <v>2</v>
      </c>
      <c r="C4" s="43">
        <f>IF(A4&lt;='Thông tin khách hàng'!$E$9,TP/1000,0)</f>
        <v>30000</v>
      </c>
      <c r="D4" s="43">
        <f>IF(A4&lt;='Thông tin khách hàng'!$E$9,EP/1000,0)</f>
        <v>30000</v>
      </c>
      <c r="E4" s="43">
        <f>C4*HLOOKUP(A4,Assumption!$A$10:$G$12,2,TRUE)+D4*HLOOKUP(A4,Assumption!$A$10:$G$12,3,TRUE)</f>
        <v>9300</v>
      </c>
      <c r="F4" s="43">
        <f t="shared" si="1"/>
        <v>50700</v>
      </c>
      <c r="G4" s="44">
        <f>IF(A4="","",IF('Thông tin khách hàng'!$E$7="Cơ bản",MAX(SA/1000,'Minh họa quyền lợi'!I4),SA/1000+'Minh họa quyền lợi'!I4))</f>
        <v>1194631</v>
      </c>
      <c r="H4" s="44">
        <f>ROUND(SUMIF('Account value 7%'!$B$3:$B$1202,'Minh họa quyền lợi'!A4,'Account value 7%'!$N$3:$N$795)/1000,0)</f>
        <v>0</v>
      </c>
      <c r="I4" s="44">
        <f>IF(A4="","",ROUND(OFFSET('Account value 7%'!$O$2,12*'Minh họa quyền lợi'!A4,0,1,1)/1000,0))</f>
        <v>94631</v>
      </c>
      <c r="J4" s="44">
        <f>IF(A4="","",I4-C4*HLOOKUP(A4,Assumption!$A$15:$I$16,2,TRUE))</f>
        <v>64631</v>
      </c>
      <c r="K4" s="44">
        <f>IF(A4="","",IF('Thông tin khách hàng'!$E$7="Cơ bản",MAX(SA/1000,'Minh họa quyền lợi'!M4),SA/1000+'Minh họa quyền lợi'!M4))</f>
        <v>1192447</v>
      </c>
      <c r="L4" s="44">
        <f>ROUND(SUMIF('Account value 5%'!$B$3:$B$1202,'Minh họa quyền lợi'!A4,'Account value 5%'!$N$3:$N$795)/1000,0)</f>
        <v>0</v>
      </c>
      <c r="M4" s="44">
        <f>IF(A4="","",ROUND(OFFSET('Account value 5%'!$O$2,12*'Minh họa quyền lợi'!A4,0,1,1)/1000,0))</f>
        <v>92447</v>
      </c>
      <c r="N4" s="44">
        <f>IF(A4="","",M4-C4*HLOOKUP(A4,Assumption!$A$15:$I$16,2,TRUE))</f>
        <v>62447</v>
      </c>
      <c r="O4" s="44">
        <f>IF(A4="","",IF('Thông tin khách hàng'!$E$7="Cơ bản",MAX(SA/1000,'Minh họa quyền lợi'!Q4),SA/1000+'Minh họa quyền lợi'!Q4))</f>
        <v>1192061</v>
      </c>
      <c r="P4" s="44">
        <f>ROUND(SUMIF('Account value cam kết'!$B$3:$B$1202,'Minh họa quyền lợi'!A4,'Account value cam kết'!$N$3:$N$795)/1000,0)</f>
        <v>0</v>
      </c>
      <c r="Q4" s="44">
        <f>IF(A4="","",ROUND(OFFSET('Account value cam kết'!$O$2,12*'Minh họa quyền lợi'!A4,0,1,1)/1000,0))</f>
        <v>92061</v>
      </c>
      <c r="R4" s="44">
        <f>IF(A4="","",Q4-C4*HLOOKUP(A4,Assumption!$A$15:$I$16,2,TRUE))</f>
        <v>62061</v>
      </c>
    </row>
    <row r="5">
      <c r="A5" s="43">
        <f>IF(A4="","",IF(A4+1&gt;'Thông tin khách hàng'!$B$5,"",A4+1))</f>
        <v>3</v>
      </c>
      <c r="B5" s="43">
        <f>IF(B4="","",IF(B4+1&gt;'Thông tin khách hàng'!$E$8-1,"",B4+1))</f>
        <v>3</v>
      </c>
      <c r="C5" s="43">
        <f>IF(A5&lt;='Thông tin khách hàng'!$E$9,TP/1000,0)</f>
        <v>30000</v>
      </c>
      <c r="D5" s="43">
        <f>IF(A5&lt;='Thông tin khách hàng'!$E$9,EP/1000,0)</f>
        <v>30000</v>
      </c>
      <c r="E5" s="43">
        <f>C5*HLOOKUP(A5,Assumption!$A$10:$G$12,2,TRUE)+D5*HLOOKUP(A5,Assumption!$A$10:$G$12,3,TRUE)</f>
        <v>7800</v>
      </c>
      <c r="F5" s="43">
        <f t="shared" si="1"/>
        <v>52200</v>
      </c>
      <c r="G5" s="44">
        <f>IF(A5="","",IF('Thông tin khách hàng'!$E$7="Cơ bản",MAX(SA/1000,'Minh họa quyền lợi'!I5),SA/1000+'Minh họa quyền lợi'!I5))</f>
        <v>1253184</v>
      </c>
      <c r="H5" s="44">
        <f>ROUND(SUMIF('Account value 7%'!$B$3:$B$1202,'Minh họa quyền lợi'!A5,'Account value 7%'!$N$3:$N$795)/1000,0)</f>
        <v>0</v>
      </c>
      <c r="I5" s="44">
        <f>IF(A5="","",ROUND(OFFSET('Account value 7%'!$O$2,12*'Minh họa quyền lợi'!A5,0,1,1)/1000,0))</f>
        <v>153184</v>
      </c>
      <c r="J5" s="44">
        <f>IF(A5="","",I5-C5*HLOOKUP(A5,Assumption!$A$15:$I$16,2,TRUE))</f>
        <v>126184</v>
      </c>
      <c r="K5" s="44">
        <f>IF(A5="","",IF('Thông tin khách hàng'!$E$7="Cơ bản",MAX(SA/1000,'Minh họa quyền lợi'!M5),SA/1000+'Minh họa quyền lợi'!M5))</f>
        <v>1248244</v>
      </c>
      <c r="L5" s="44">
        <f>ROUND(SUMIF('Account value 5%'!$B$3:$B$1202,'Minh họa quyền lợi'!A5,'Account value 5%'!$N$3:$N$795)/1000,0)</f>
        <v>0</v>
      </c>
      <c r="M5" s="44">
        <f>IF(A5="","",ROUND(OFFSET('Account value 5%'!$O$2,12*'Minh họa quyền lợi'!A5,0,1,1)/1000,0))</f>
        <v>148244</v>
      </c>
      <c r="N5" s="44">
        <f>IF(A5="","",M5-C5*HLOOKUP(A5,Assumption!$A$15:$I$16,2,TRUE))</f>
        <v>121244</v>
      </c>
      <c r="O5" s="44">
        <f>IF(A5="","",IF('Thông tin khách hàng'!$E$7="Cơ bản",MAX(SA/1000,'Minh họa quyền lợi'!Q5),SA/1000+'Minh họa quyền lợi'!Q5))</f>
        <v>1246543</v>
      </c>
      <c r="P5" s="44">
        <f>ROUND(SUMIF('Account value cam kết'!$B$3:$B$1202,'Minh họa quyền lợi'!A5,'Account value cam kết'!$N$3:$N$795)/1000,0)</f>
        <v>0</v>
      </c>
      <c r="Q5" s="44">
        <f>IF(A5="","",ROUND(OFFSET('Account value cam kết'!$O$2,12*'Minh họa quyền lợi'!A5,0,1,1)/1000,0))</f>
        <v>146543</v>
      </c>
      <c r="R5" s="44">
        <f>IF(A5="","",Q5-C5*HLOOKUP(A5,Assumption!$A$15:$I$16,2,TRUE))</f>
        <v>119543</v>
      </c>
    </row>
    <row r="6">
      <c r="A6" s="43">
        <f>IF(A5="","",IF(A5+1&gt;'Thông tin khách hàng'!$B$5,"",A5+1))</f>
        <v>4</v>
      </c>
      <c r="B6" s="43">
        <f>IF(B5="","",IF(B5+1&gt;'Thông tin khách hàng'!$E$8-1,"",B5+1))</f>
        <v>4</v>
      </c>
      <c r="C6" s="43">
        <f>IF(A6&lt;='Thông tin khách hàng'!$E$9,TP/1000,0)</f>
        <v>30000</v>
      </c>
      <c r="D6" s="43">
        <f>IF(A6&lt;='Thông tin khách hàng'!$E$9,EP/1000,0)</f>
        <v>30000</v>
      </c>
      <c r="E6" s="43">
        <f>C6*HLOOKUP(A6,Assumption!$A$10:$G$12,2,TRUE)+D6*HLOOKUP(A6,Assumption!$A$10:$G$12,3,TRUE)</f>
        <v>6300</v>
      </c>
      <c r="F6" s="43">
        <f t="shared" si="1"/>
        <v>53700</v>
      </c>
      <c r="G6" s="44">
        <f>IF(A6="","",IF('Thông tin khách hàng'!$E$7="Cơ bản",MAX(SA/1000,'Minh họa quyền lợi'!I6),SA/1000+'Minh họa quyền lợi'!I6))</f>
        <v>1317588</v>
      </c>
      <c r="H6" s="44">
        <f>ROUND(SUMIF('Account value 7%'!$B$3:$B$1202,'Minh họa quyền lợi'!A6,'Account value 7%'!$N$3:$N$795)/1000,0)</f>
        <v>0</v>
      </c>
      <c r="I6" s="44">
        <f>IF(A6="","",ROUND(OFFSET('Account value 7%'!$O$2,12*'Minh họa quyền lợi'!A6,0,1,1)/1000,0))</f>
        <v>217588</v>
      </c>
      <c r="J6" s="44">
        <f>IF(A6="","",I6-C6*HLOOKUP(A6,Assumption!$A$15:$I$16,2,TRUE))</f>
        <v>193588</v>
      </c>
      <c r="K6" s="44">
        <f>IF(A6="","",IF('Thông tin khách hàng'!$E$7="Cơ bản",MAX(SA/1000,'Minh họa quyền lợi'!M6),SA/1000+'Minh họa quyền lợi'!M6))</f>
        <v>1308550</v>
      </c>
      <c r="L6" s="44">
        <f>ROUND(SUMIF('Account value 5%'!$B$3:$B$1202,'Minh họa quyền lợi'!A6,'Account value 5%'!$N$3:$N$795)/1000,0)</f>
        <v>0</v>
      </c>
      <c r="M6" s="44">
        <f>IF(A6="","",ROUND(OFFSET('Account value 5%'!$O$2,12*'Minh họa quyền lợi'!A6,0,1,1)/1000,0))</f>
        <v>208550</v>
      </c>
      <c r="N6" s="44">
        <f>IF(A6="","",M6-C6*HLOOKUP(A6,Assumption!$A$15:$I$16,2,TRUE))</f>
        <v>184550</v>
      </c>
      <c r="O6" s="44">
        <f>IF(A6="","",IF('Thông tin khách hàng'!$E$7="Cơ bản",MAX(SA/1000,'Minh họa quyền lợi'!Q6),SA/1000+'Minh họa quyền lợi'!Q6))</f>
        <v>1304906</v>
      </c>
      <c r="P6" s="44">
        <f>ROUND(SUMIF('Account value cam kết'!$B$3:$B$1202,'Minh họa quyền lợi'!A6,'Account value cam kết'!$N$3:$N$795)/1000,0)</f>
        <v>0</v>
      </c>
      <c r="Q6" s="44">
        <f>IF(A6="","",ROUND(OFFSET('Account value cam kết'!$O$2,12*'Minh họa quyền lợi'!A6,0,1,1)/1000,0))</f>
        <v>204906</v>
      </c>
      <c r="R6" s="44">
        <f>IF(A6="","",Q6-C6*HLOOKUP(A6,Assumption!$A$15:$I$16,2,TRUE))</f>
        <v>180906</v>
      </c>
    </row>
    <row r="7">
      <c r="A7" s="43">
        <f>IF(A6="","",IF(A6+1&gt;'Thông tin khách hàng'!$B$5,"",A6+1))</f>
        <v>5</v>
      </c>
      <c r="B7" s="43">
        <f>IF(B6="","",IF(B6+1&gt;'Thông tin khách hàng'!$E$8-1,"",B6+1))</f>
        <v>5</v>
      </c>
      <c r="C7" s="43">
        <f>IF(A7&lt;='Thông tin khách hàng'!$E$9,TP/1000,0)</f>
        <v>30000</v>
      </c>
      <c r="D7" s="43">
        <f>IF(A7&lt;='Thông tin khách hàng'!$E$9,EP/1000,0)</f>
        <v>30000</v>
      </c>
      <c r="E7" s="43">
        <f>C7*HLOOKUP(A7,Assumption!$A$10:$G$12,2,TRUE)+D7*HLOOKUP(A7,Assumption!$A$10:$G$12,3,TRUE)</f>
        <v>4500</v>
      </c>
      <c r="F7" s="43">
        <f t="shared" si="1"/>
        <v>55500</v>
      </c>
      <c r="G7" s="44">
        <f>IF(A7="","",IF('Thông tin khách hàng'!$E$7="Cơ bản",MAX(SA/1000,'Minh họa quyền lợi'!I7),SA/1000+'Minh họa quyền lợi'!I7))</f>
        <v>1388621</v>
      </c>
      <c r="H7" s="44">
        <f>ROUND(SUMIF('Account value 7%'!$B$3:$B$1202,'Minh họa quyền lợi'!A7,'Account value 7%'!$N$3:$N$795)/1000,0)</f>
        <v>34</v>
      </c>
      <c r="I7" s="44">
        <f>IF(A7="","",ROUND(OFFSET('Account value 7%'!$O$2,12*'Minh họa quyền lợi'!A7,0,1,1)/1000,0))</f>
        <v>288621</v>
      </c>
      <c r="J7" s="44">
        <f>IF(A7="","",I7-C7*HLOOKUP(A7,Assumption!$A$15:$I$16,2,TRUE))</f>
        <v>267621</v>
      </c>
      <c r="K7" s="44">
        <f>IF(A7="","",IF('Thông tin khách hàng'!$E$7="Cơ bản",MAX(SA/1000,'Minh họa quyền lợi'!M7),SA/1000+'Minh họa quyền lợi'!M7))</f>
        <v>1373916</v>
      </c>
      <c r="L7" s="44">
        <f>ROUND(SUMIF('Account value 5%'!$B$3:$B$1202,'Minh họa quyền lợi'!A7,'Account value 5%'!$N$3:$N$795)/1000,0)</f>
        <v>0</v>
      </c>
      <c r="M7" s="44">
        <f>IF(A7="","",ROUND(OFFSET('Account value 5%'!$O$2,12*'Minh họa quyền lợi'!A7,0,1,1)/1000,0))</f>
        <v>273916</v>
      </c>
      <c r="N7" s="44">
        <f>IF(A7="","",M7-C7*HLOOKUP(A7,Assumption!$A$15:$I$16,2,TRUE))</f>
        <v>252916</v>
      </c>
      <c r="O7" s="44">
        <f>IF(A7="","",IF('Thông tin khách hàng'!$E$7="Cơ bản",MAX(SA/1000,'Minh họa quyền lợi'!Q7),SA/1000+'Minh họa quyền lợi'!Q7))</f>
        <v>1366402</v>
      </c>
      <c r="P7" s="44">
        <f>ROUND(SUMIF('Account value cam kết'!$B$3:$B$1202,'Minh họa quyền lợi'!A7,'Account value cam kết'!$N$3:$N$795)/1000,0)</f>
        <v>0</v>
      </c>
      <c r="Q7" s="44">
        <f>IF(A7="","",ROUND(OFFSET('Account value cam kết'!$O$2,12*'Minh họa quyền lợi'!A7,0,1,1)/1000,0))</f>
        <v>266402</v>
      </c>
      <c r="R7" s="44">
        <f>IF(A7="","",Q7-C7*HLOOKUP(A7,Assumption!$A$15:$I$16,2,TRUE))</f>
        <v>245402</v>
      </c>
    </row>
    <row r="8">
      <c r="A8" s="43">
        <f>IF(A7="","",IF(A7+1&gt;'Thông tin khách hàng'!$B$5,"",A7+1))</f>
        <v>6</v>
      </c>
      <c r="B8" s="43">
        <f>IF(B7="","",IF(B7+1&gt;'Thông tin khách hàng'!$E$8-1,"",B7+1))</f>
        <v>6</v>
      </c>
      <c r="C8" s="43">
        <f>IF(A8&lt;='Thông tin khách hàng'!$E$9,TP/1000,0)</f>
        <v>30000</v>
      </c>
      <c r="D8" s="43">
        <f>IF(A8&lt;='Thông tin khách hàng'!$E$9,EP/1000,0)</f>
        <v>30000</v>
      </c>
      <c r="E8" s="43">
        <f>C8*HLOOKUP(A8,Assumption!$A$10:$G$12,2,TRUE)+D8*HLOOKUP(A8,Assumption!$A$10:$G$12,3,TRUE)</f>
        <v>1500</v>
      </c>
      <c r="F8" s="43">
        <f t="shared" si="1"/>
        <v>58500</v>
      </c>
      <c r="G8" s="44">
        <f>IF(A8="","",IF('Thông tin khách hàng'!$E$7="Cơ bản",MAX(SA/1000,'Minh họa quyền lợi'!I8),SA/1000+'Minh họa quyền lợi'!I8))</f>
        <v>1469231</v>
      </c>
      <c r="H8" s="44">
        <f>ROUND(SUMIF('Account value 7%'!$B$3:$B$1202,'Minh họa quyền lợi'!A8,'Account value 7%'!$N$3:$N$795)/1000,0)</f>
        <v>1239</v>
      </c>
      <c r="I8" s="44">
        <f>IF(A8="","",ROUND(OFFSET('Account value 7%'!$O$2,12*'Minh họa quyền lợi'!A8,0,1,1)/1000,0))</f>
        <v>369231</v>
      </c>
      <c r="J8" s="44">
        <f>IF(A8="","",I8-C8*HLOOKUP(A8,Assumption!$A$15:$I$16,2,TRUE))</f>
        <v>354231</v>
      </c>
      <c r="K8" s="44">
        <f>IF(A8="","",IF('Thông tin khách hàng'!$E$7="Cơ bản",MAX(SA/1000,'Minh họa quyền lợi'!M8),SA/1000+'Minh họa quyền lợi'!M8))</f>
        <v>1446751</v>
      </c>
      <c r="L8" s="44">
        <f>ROUND(SUMIF('Account value 5%'!$B$3:$B$1202,'Minh họa quyền lợi'!A8,'Account value 5%'!$N$3:$N$795)/1000,0)</f>
        <v>882</v>
      </c>
      <c r="M8" s="44">
        <f>IF(A8="","",ROUND(OFFSET('Account value 5%'!$O$2,12*'Minh họa quyền lợi'!A8,0,1,1)/1000,0))</f>
        <v>346751</v>
      </c>
      <c r="N8" s="44">
        <f>IF(A8="","",M8-C8*HLOOKUP(A8,Assumption!$A$15:$I$16,2,TRUE))</f>
        <v>331751</v>
      </c>
      <c r="O8" s="44">
        <f>IF(A8="","",IF('Thông tin khách hàng'!$E$7="Cơ bản",MAX(SA/1000,'Minh họa quyền lợi'!Q8),SA/1000+'Minh họa quyền lợi'!Q8))</f>
        <v>1431880</v>
      </c>
      <c r="P8" s="44">
        <f>ROUND(SUMIF('Account value cam kết'!$B$3:$B$1202,'Minh họa quyền lợi'!A8,'Account value cam kết'!$N$3:$N$795)/1000,0)</f>
        <v>692</v>
      </c>
      <c r="Q8" s="44">
        <f>IF(A8="","",ROUND(OFFSET('Account value cam kết'!$O$2,12*'Minh họa quyền lợi'!A8,0,1,1)/1000,0))</f>
        <v>331880</v>
      </c>
      <c r="R8" s="44">
        <f>IF(A8="","",Q8-C8*HLOOKUP(A8,Assumption!$A$15:$I$16,2,TRUE))</f>
        <v>316880</v>
      </c>
    </row>
    <row r="9">
      <c r="A9" s="43">
        <f>IF(A8="","",IF(A8+1&gt;'Thông tin khách hàng'!$B$5,"",A8+1))</f>
        <v>7</v>
      </c>
      <c r="B9" s="43">
        <f>IF(B8="","",IF(B8+1&gt;'Thông tin khách hàng'!$E$8-1,"",B8+1))</f>
        <v>7</v>
      </c>
      <c r="C9" s="43">
        <f>IF(A9&lt;='Thông tin khách hàng'!$E$9,TP/1000,0)</f>
        <v>30000</v>
      </c>
      <c r="D9" s="43">
        <f>IF(A9&lt;='Thông tin khách hàng'!$E$9,EP/1000,0)</f>
        <v>30000</v>
      </c>
      <c r="E9" s="43">
        <f>C9*HLOOKUP(A9,Assumption!$A$10:$G$12,2,TRUE)+D9*HLOOKUP(A9,Assumption!$A$10:$G$12,3,TRUE)</f>
        <v>1500</v>
      </c>
      <c r="F9" s="43">
        <f t="shared" si="1"/>
        <v>58500</v>
      </c>
      <c r="G9" s="44">
        <f>IF(A9="","",IF('Thông tin khách hàng'!$E$7="Cơ bản",MAX(SA/1000,'Minh họa quyền lợi'!I9),SA/1000+'Minh họa quyền lợi'!I9))</f>
        <v>1557711</v>
      </c>
      <c r="H9" s="44">
        <f>ROUND(SUMIF('Account value 7%'!$B$3:$B$1202,'Minh họa quyền lợi'!A9,'Account value 7%'!$N$3:$N$795)/1000,0)</f>
        <v>3167</v>
      </c>
      <c r="I9" s="44">
        <f>IF(A9="","",ROUND(OFFSET('Account value 7%'!$O$2,12*'Minh họa quyền lợi'!A9,0,1,1)/1000,0))</f>
        <v>457711</v>
      </c>
      <c r="J9" s="44">
        <f>IF(A9="","",I9-C9*HLOOKUP(A9,Assumption!$A$15:$I$16,2,TRUE))</f>
        <v>450211</v>
      </c>
      <c r="K9" s="44">
        <f>IF(A9="","",IF('Thông tin khách hàng'!$E$7="Cơ bản",MAX(SA/1000,'Minh họa quyền lợi'!M9),SA/1000+'Minh họa quyền lợi'!M9))</f>
        <v>1525220</v>
      </c>
      <c r="L9" s="44">
        <f>ROUND(SUMIF('Account value 5%'!$B$3:$B$1202,'Minh họa quyền lợi'!A9,'Account value 5%'!$N$3:$N$795)/1000,0)</f>
        <v>2624</v>
      </c>
      <c r="M9" s="44">
        <f>IF(A9="","",ROUND(OFFSET('Account value 5%'!$O$2,12*'Minh họa quyền lợi'!A9,0,1,1)/1000,0))</f>
        <v>425220</v>
      </c>
      <c r="N9" s="44">
        <f>IF(A9="","",M9-C9*HLOOKUP(A9,Assumption!$A$15:$I$16,2,TRUE))</f>
        <v>417720</v>
      </c>
      <c r="O9" s="44">
        <f>IF(A9="","",IF('Thông tin khách hàng'!$E$7="Cơ bản",MAX(SA/1000,'Minh họa quyền lợi'!Q9),SA/1000+'Minh họa quyền lợi'!Q9))</f>
        <v>1499519</v>
      </c>
      <c r="P9" s="44">
        <f>ROUND(SUMIF('Account value cam kết'!$B$3:$B$1202,'Minh họa quyền lợi'!A9,'Account value cam kết'!$N$3:$N$795)/1000,0)</f>
        <v>2260</v>
      </c>
      <c r="Q9" s="44">
        <f>IF(A9="","",ROUND(OFFSET('Account value cam kết'!$O$2,12*'Minh họa quyền lợi'!A9,0,1,1)/1000,0))</f>
        <v>399519</v>
      </c>
      <c r="R9" s="44">
        <f>IF(A9="","",Q9-C9*HLOOKUP(A9,Assumption!$A$15:$I$16,2,TRUE))</f>
        <v>392019</v>
      </c>
    </row>
    <row r="10">
      <c r="A10" s="43">
        <f>IF(A9="","",IF(A9+1&gt;'Thông tin khách hàng'!$B$5,"",A9+1))</f>
        <v>8</v>
      </c>
      <c r="B10" s="43">
        <f>IF(B9="","",IF(B9+1&gt;'Thông tin khách hàng'!$E$8-1,"",B9+1))</f>
        <v>8</v>
      </c>
      <c r="C10" s="43">
        <f>IF(A10&lt;='Thông tin khách hàng'!$E$9,TP/1000,0)</f>
        <v>30000</v>
      </c>
      <c r="D10" s="43">
        <f>IF(A10&lt;='Thông tin khách hàng'!$E$9,EP/1000,0)</f>
        <v>30000</v>
      </c>
      <c r="E10" s="43">
        <f>C10*HLOOKUP(A10,Assumption!$A$10:$G$12,2,TRUE)+D10*HLOOKUP(A10,Assumption!$A$10:$G$12,3,TRUE)</f>
        <v>1500</v>
      </c>
      <c r="F10" s="43">
        <f t="shared" si="1"/>
        <v>58500</v>
      </c>
      <c r="G10" s="44">
        <f>IF(A10="","",IF('Thông tin khách hàng'!$E$7="Cơ bản",MAX(SA/1000,'Minh họa quyền lợi'!I10),SA/1000+'Minh họa quyền lợi'!I10))</f>
        <v>1655873</v>
      </c>
      <c r="H10" s="44">
        <f>ROUND(SUMIF('Account value 7%'!$B$3:$B$1202,'Minh họa quyền lợi'!A10,'Account value 7%'!$N$3:$N$795)/1000,0)</f>
        <v>6326</v>
      </c>
      <c r="I10" s="44">
        <f>IF(A10="","",ROUND(OFFSET('Account value 7%'!$O$2,12*'Minh họa quyền lợi'!A10,0,1,1)/1000,0))</f>
        <v>555873</v>
      </c>
      <c r="J10" s="44">
        <f>IF(A10="","",I10-C10*HLOOKUP(A10,Assumption!$A$15:$I$16,2,TRUE))</f>
        <v>555873</v>
      </c>
      <c r="L10" s="44">
        <f>ROUND(SUMIF('Account value 5%'!$B$3:$B$1202,'Minh họa quyền lợi'!A10,'Account value 5%'!$N$3:$N$795)/1000,0)</f>
        <v>4504</v>
      </c>
      <c r="M10" s="44">
        <f>IF(A10="","",ROUND(OFFSET('Account value 5%'!$O$2,12*'Minh họa quyền lợi'!A10,0,1,1)/1000,0))</f>
        <v>509763</v>
      </c>
      <c r="N10" s="44">
        <f>IF(A10="","",M10-C10*HLOOKUP(A10,Assumption!$A$15:$I$16,2,TRUE))</f>
        <v>509763</v>
      </c>
      <c r="O10" s="44">
        <f>IF(A10="","",IF('Thông tin khách hàng'!$E$7="Cơ bản",MAX(SA/1000,'Minh họa quyền lợi'!Q10),SA/1000+'Minh họa quyền lợi'!Q10))</f>
        <v>1569377</v>
      </c>
      <c r="P10" s="44">
        <f>ROUND(SUMIF('Account value cam kết'!$B$3:$B$1202,'Minh họa quyền lợi'!A10,'Account value cam kết'!$N$3:$N$795)/1000,0)</f>
        <v>3880</v>
      </c>
      <c r="Q10" s="44">
        <f>IF(A10="","",ROUND(OFFSET('Account value cam kết'!$O$2,12*'Minh họa quyền lợi'!A10,0,1,1)/1000,0))</f>
        <v>469377</v>
      </c>
      <c r="R10" s="44">
        <f>IF(A10="","",Q10-C10*HLOOKUP(A10,Assumption!$A$15:$I$16,2,TRUE))</f>
        <v>469377</v>
      </c>
    </row>
    <row r="11">
      <c r="A11" s="43">
        <f>IF(A10="","",IF(A10+1&gt;'Thông tin khách hàng'!$B$5,"",A10+1))</f>
        <v>9</v>
      </c>
      <c r="B11" s="43">
        <f>IF(B10="","",IF(B10+1&gt;'Thông tin khách hàng'!$E$8-1,"",B10+1))</f>
        <v>9</v>
      </c>
      <c r="C11" s="43">
        <f>IF(A11&lt;='Thông tin khách hàng'!$E$9,TP/1000,0)</f>
        <v>30000</v>
      </c>
      <c r="D11" s="43">
        <f>IF(A11&lt;='Thông tin khách hàng'!$E$9,EP/1000,0)</f>
        <v>30000</v>
      </c>
      <c r="E11" s="43">
        <f>C11*HLOOKUP(A11,Assumption!$A$10:$G$12,2,TRUE)+D11*HLOOKUP(A11,Assumption!$A$10:$G$12,3,TRUE)</f>
        <v>1500</v>
      </c>
      <c r="F11" s="43">
        <f t="shared" si="1"/>
        <v>58500</v>
      </c>
      <c r="G11" s="44">
        <f>IF(A11="","",IF('Thông tin khách hàng'!$E$7="Cơ bản",MAX(SA/1000,'Minh họa quyền lợi'!I11),SA/1000+'Minh họa quyền lợi'!I11))</f>
        <v>1770478</v>
      </c>
      <c r="H11" s="44">
        <f>ROUND(SUMIF('Account value 7%'!$B$3:$B$1202,'Minh họa quyền lợi'!A11,'Account value 7%'!$N$3:$N$795)/1000,0)</f>
        <v>15302</v>
      </c>
      <c r="I11" s="44">
        <f>IF(A11="","",ROUND(OFFSET('Account value 7%'!$O$2,12*'Minh họa quyền lợi'!A11,0,1,1)/1000,0))</f>
        <v>670478</v>
      </c>
      <c r="J11" s="44">
        <f>IF(A11="","",I11-C11*HLOOKUP(A11,Assumption!$A$15:$I$16,2,TRUE))</f>
        <v>670478</v>
      </c>
      <c r="K11" s="44">
        <f>IF(A10="","",IF('Thông tin khách hàng'!$E$7="Cơ bản",MAX(SA/1000,'Minh họa quyền lợi'!M10),SA/1000+'Minh họa quyền lợi'!M10))</f>
        <v>1609763</v>
      </c>
      <c r="L11" s="44">
        <f>ROUND(SUMIF('Account value 5%'!$B$3:$B$1202,'Minh họa quyền lợi'!A11,'Account value 5%'!$N$3:$N$795)/1000,0)</f>
        <v>11639</v>
      </c>
      <c r="M11" s="44">
        <f>IF(A11="","",ROUND(OFFSET('Account value 5%'!$O$2,12*'Minh họa quyền lợi'!A11,0,1,1)/1000,0))</f>
        <v>606042</v>
      </c>
      <c r="N11" s="44">
        <f>IF(A11="","",M11-C11*HLOOKUP(A11,Assumption!$A$15:$I$16,2,TRUE))</f>
        <v>606042</v>
      </c>
      <c r="O11" s="44">
        <f>IF(A11="","",IF('Thông tin khách hàng'!$E$7="Cơ bản",MAX(SA/1000,'Minh họa quyền lợi'!Q11),SA/1000+'Minh họa quyền lợi'!Q11))</f>
        <v>1642057</v>
      </c>
      <c r="P11" s="44">
        <f>ROUND(SUMIF('Account value cam kết'!$B$3:$B$1202,'Minh họa quyền lợi'!A11,'Account value cam kết'!$N$3:$N$795)/1000,0)</f>
        <v>7102</v>
      </c>
      <c r="Q11" s="44">
        <f>IF(A11="","",ROUND(OFFSET('Account value cam kết'!$O$2,12*'Minh họa quyền lợi'!A11,0,1,1)/1000,0))</f>
        <v>542057</v>
      </c>
      <c r="R11" s="44">
        <f>IF(A11="","",Q11-C11*HLOOKUP(A11,Assumption!$A$15:$I$16,2,TRUE))</f>
        <v>542057</v>
      </c>
    </row>
    <row r="12">
      <c r="A12" s="43">
        <f>IF(A11="","",IF(A11+1&gt;'Thông tin khách hàng'!$B$5,"",A11+1))</f>
        <v>10</v>
      </c>
      <c r="B12" s="43">
        <f>IF(B11="","",IF(B11+1&gt;'Thông tin khách hàng'!$E$8-1,"",B11+1))</f>
        <v>10</v>
      </c>
      <c r="C12" s="43">
        <f>IF(A12&lt;='Thông tin khách hàng'!$E$9,TP/1000,0)</f>
        <v>30000</v>
      </c>
      <c r="D12" s="43">
        <f>IF(A12&lt;='Thông tin khách hàng'!$E$9,EP/1000,0)</f>
        <v>30000</v>
      </c>
      <c r="E12" s="43">
        <f>C12*HLOOKUP(A12,Assumption!$A$10:$G$12,2,TRUE)+D12*HLOOKUP(A12,Assumption!$A$10:$G$12,3,TRUE)</f>
        <v>1500</v>
      </c>
      <c r="F12" s="43">
        <f t="shared" si="1"/>
        <v>58500</v>
      </c>
      <c r="G12" s="44">
        <f>IF(A12="","",IF('Thông tin khách hàng'!$E$7="Cơ bản",MAX(SA/1000,'Minh họa quyền lợi'!I12),SA/1000+'Minh họa quyền lợi'!I12))</f>
        <v>1899071</v>
      </c>
      <c r="H12" s="44">
        <f>ROUND(SUMIF('Account value 7%'!$B$3:$B$1202,'Minh họa quyền lợi'!A12,'Account value 7%'!$N$3:$N$795)/1000,0)</f>
        <v>20756</v>
      </c>
      <c r="I12" s="44">
        <f>IF(A12="","",ROUND(OFFSET('Account value 7%'!$O$2,12*'Minh họa quyền lợi'!A12,0,1,1)/1000,0))</f>
        <v>799071</v>
      </c>
      <c r="J12" s="44">
        <f>IF(A12="","",I12-C12*HLOOKUP(A12,Assumption!$A$15:$I$16,2,TRUE))</f>
        <v>799071</v>
      </c>
      <c r="K12" s="44">
        <f>IF(A12="","",IF('Thông tin khách hàng'!$E$7="Cơ bản",MAX(SA/1000,'Minh họa quyền lợi'!M12),SA/1000+'Minh họa quyền lợi'!M12))</f>
        <v>1813599</v>
      </c>
      <c r="L12" s="44">
        <f>ROUND(SUMIF('Account value 5%'!$B$3:$B$1202,'Minh họa quyền lợi'!A12,'Account value 5%'!$N$3:$N$795)/1000,0)</f>
        <v>17658</v>
      </c>
      <c r="M12" s="44">
        <f>IF(A12="","",ROUND(OFFSET('Account value 5%'!$O$2,12*'Minh họa quyền lợi'!A12,0,1,1)/1000,0))</f>
        <v>713599</v>
      </c>
      <c r="N12" s="44">
        <f>IF(A12="","",M12-C12*HLOOKUP(A12,Assumption!$A$15:$I$16,2,TRUE))</f>
        <v>713599</v>
      </c>
      <c r="O12" s="44">
        <f>IF(A12="","",IF('Thông tin khách hàng'!$E$7="Cơ bản",MAX(SA/1000,'Minh họa quyền lợi'!Q12),SA/1000+'Minh họa quyền lợi'!Q12))</f>
        <v>1716723</v>
      </c>
      <c r="P12" s="44">
        <f>ROUND(SUMIF('Account value cam kết'!$B$3:$B$1202,'Minh họa quyền lợi'!A12,'Account value cam kết'!$N$3:$N$795)/1000,0)</f>
        <v>14564</v>
      </c>
      <c r="Q12" s="44">
        <f>IF(A12="","",ROUND(OFFSET('Account value cam kết'!$O$2,12*'Minh họa quyền lợi'!A12,0,1,1)/1000,0))</f>
        <v>616723</v>
      </c>
      <c r="R12" s="44">
        <f>IF(A12="","",Q12-C12*HLOOKUP(A12,Assumption!$A$15:$I$16,2,TRUE))</f>
        <v>616723</v>
      </c>
    </row>
    <row r="13">
      <c r="A13" s="43">
        <f>IF(A12="","",IF(A12+1&gt;'Thông tin khách hàng'!$B$5,"",A12+1))</f>
        <v>11</v>
      </c>
      <c r="B13" s="43">
        <f>IF(B12="","",IF(B12+1&gt;'Thông tin khách hàng'!$E$8-1,"",B12+1))</f>
        <v>11</v>
      </c>
      <c r="C13" s="43">
        <f>IF(A13&lt;='Thông tin khách hàng'!$E$9,TP/1000,0)</f>
        <v>30000</v>
      </c>
      <c r="D13" s="43">
        <f>IF(A13&lt;='Thông tin khách hàng'!$E$9,EP/1000,0)</f>
        <v>30000</v>
      </c>
      <c r="E13" s="43">
        <f>C13*HLOOKUP(A13,Assumption!$A$10:$G$12,2,TRUE)+D13*HLOOKUP(A13,Assumption!$A$10:$G$12,3,TRUE)</f>
        <v>1500</v>
      </c>
      <c r="F13" s="43">
        <f t="shared" si="1"/>
        <v>58500</v>
      </c>
      <c r="G13" s="44">
        <f>IF(A13="","",IF('Thông tin khách hàng'!$E$7="Cơ bản",MAX(SA/1000,'Minh họa quyền lợi'!I13),SA/1000+'Minh họa quyền lợi'!I13))</f>
        <v>2043395</v>
      </c>
      <c r="H13" s="44">
        <f>ROUND(SUMIF('Account value 7%'!$B$3:$B$1202,'Minh họa quyền lợi'!A13,'Account value 7%'!$N$3:$N$795)/1000,0)</f>
        <v>26913</v>
      </c>
      <c r="I13" s="44">
        <f>IF(A13="","",ROUND(OFFSET('Account value 7%'!$O$2,12*'Minh họa quyền lợi'!A13,0,1,1)/1000,0))</f>
        <v>943395</v>
      </c>
      <c r="J13" s="44">
        <f>IF(A13="","",I13-C13*HLOOKUP(A13,Assumption!$A$15:$I$16,2,TRUE))</f>
        <v>943395</v>
      </c>
      <c r="K13" s="44">
        <f>IF(A13="","",IF('Thông tin khách hàng'!$E$7="Cơ bản",MAX(SA/1000,'Minh họa quyền lợi'!M13),SA/1000+'Minh họa quyền lợi'!M13))</f>
        <v>1932110</v>
      </c>
      <c r="L13" s="44">
        <f>ROUND(SUMIF('Account value 5%'!$B$3:$B$1202,'Minh họa quyền lợi'!A13,'Account value 5%'!$N$3:$N$795)/1000,0)</f>
        <v>22804</v>
      </c>
      <c r="M13" s="44">
        <f>IF(A13="","",ROUND(OFFSET('Account value 5%'!$O$2,12*'Minh họa quyền lợi'!A13,0,1,1)/1000,0))</f>
        <v>832110</v>
      </c>
      <c r="N13" s="44">
        <f>IF(A13="","",M13-C13*HLOOKUP(A13,Assumption!$A$15:$I$16,2,TRUE))</f>
        <v>832110</v>
      </c>
      <c r="O13" s="44">
        <f>IF(A13="","",IF('Thông tin khách hàng'!$E$7="Cơ bản",MAX(SA/1000,'Minh họa quyền lợi'!Q13),SA/1000+'Minh họa quyền lợi'!Q13))</f>
        <v>1787236</v>
      </c>
      <c r="P13" s="44">
        <f>ROUND(SUMIF('Account value cam kết'!$B$3:$B$1202,'Minh họa quyền lợi'!A13,'Account value cam kết'!$N$3:$N$795)/1000,0)</f>
        <v>18083</v>
      </c>
      <c r="Q13" s="44">
        <f>IF(A13="","",ROUND(OFFSET('Account value cam kết'!$O$2,12*'Minh họa quyền lợi'!A13,0,1,1)/1000,0))</f>
        <v>687236</v>
      </c>
      <c r="R13" s="44">
        <f>IF(A13="","",Q13-C13*HLOOKUP(A13,Assumption!$A$15:$I$16,2,TRUE))</f>
        <v>687236</v>
      </c>
    </row>
    <row r="14">
      <c r="A14" s="43">
        <f>IF(A13="","",IF(A13+1&gt;'Thông tin khách hàng'!$B$5,"",A13+1))</f>
        <v>12</v>
      </c>
      <c r="B14" s="43">
        <f>IF(B13="","",IF(B13+1&gt;'Thông tin khách hàng'!$E$8-1,"",B13+1))</f>
        <v>12</v>
      </c>
      <c r="C14" s="43">
        <f>IF(A14&lt;='Thông tin khách hàng'!$E$9,TP/1000,0)</f>
        <v>30000</v>
      </c>
      <c r="D14" s="43">
        <f>IF(A14&lt;='Thông tin khách hàng'!$E$9,EP/1000,0)</f>
        <v>30000</v>
      </c>
      <c r="E14" s="43">
        <f>C14*HLOOKUP(A14,Assumption!$A$10:$G$12,2,TRUE)+D14*HLOOKUP(A14,Assumption!$A$10:$G$12,3,TRUE)</f>
        <v>1500</v>
      </c>
      <c r="F14" s="43">
        <f t="shared" si="1"/>
        <v>58500</v>
      </c>
      <c r="G14" s="44">
        <f>IF(A14="","",IF('Thông tin khách hàng'!$E$7="Cơ bản",MAX(SA/1000,'Minh họa quyền lợi'!I14),SA/1000+'Minh họa quyền lợi'!I14))</f>
        <v>2208459</v>
      </c>
      <c r="H14" s="44">
        <f>ROUND(SUMIF('Account value 7%'!$B$3:$B$1202,'Minh họa quyền lợi'!A14,'Account value 7%'!$N$3:$N$795)/1000,0)</f>
        <v>36898</v>
      </c>
      <c r="I14" s="44">
        <f>IF(A14="","",ROUND(OFFSET('Account value 7%'!$O$2,12*'Minh họa quyền lợi'!A14,0,1,1)/1000,0))</f>
        <v>1108459</v>
      </c>
      <c r="J14" s="44">
        <f>IF(A14="","",I14-C14*HLOOKUP(A14,Assumption!$A$15:$I$16,2,TRUE))</f>
        <v>1108459</v>
      </c>
      <c r="K14" s="44">
        <f>IF(A14="","",IF('Thông tin khách hàng'!$E$7="Cơ bản",MAX(SA/1000,'Minh họa quyền lợi'!M14),SA/1000+'Minh họa quyền lợi'!M14))</f>
        <v>2062691</v>
      </c>
      <c r="L14" s="44">
        <f>ROUND(SUMIF('Account value 5%'!$B$3:$B$1202,'Minh họa quyền lợi'!A14,'Account value 5%'!$N$3:$N$795)/1000,0)</f>
        <v>28476</v>
      </c>
      <c r="M14" s="44">
        <f>IF(A14="","",ROUND(OFFSET('Account value 5%'!$O$2,12*'Minh họa quyền lợi'!A14,0,1,1)/1000,0))</f>
        <v>962691</v>
      </c>
      <c r="N14" s="44">
        <f>IF(A14="","",M14-C14*HLOOKUP(A14,Assumption!$A$15:$I$16,2,TRUE))</f>
        <v>962691</v>
      </c>
      <c r="O14" s="44">
        <f>IF(A14="","",IF('Thông tin khách hàng'!$E$7="Cơ bản",MAX(SA/1000,'Minh họa quyền lợi'!Q14),SA/1000+'Minh họa quyền lợi'!Q14))</f>
        <v>1859344</v>
      </c>
      <c r="P14" s="44">
        <f>ROUND(SUMIF('Account value cam kết'!$B$3:$B$1202,'Minh họa quyền lợi'!A14,'Account value cam kết'!$N$3:$N$795)/1000,0)</f>
        <v>21501</v>
      </c>
      <c r="Q14" s="44">
        <f>IF(A14="","",ROUND(OFFSET('Account value cam kết'!$O$2,12*'Minh họa quyền lợi'!A14,0,1,1)/1000,0))</f>
        <v>759344</v>
      </c>
      <c r="R14" s="44">
        <f>IF(A14="","",Q14-C14*HLOOKUP(A14,Assumption!$A$15:$I$16,2,TRUE))</f>
        <v>759344</v>
      </c>
    </row>
    <row r="15">
      <c r="A15" s="43">
        <f>IF(A14="","",IF(A14+1&gt;'Thông tin khách hàng'!$B$5,"",A14+1))</f>
        <v>13</v>
      </c>
      <c r="B15" s="43">
        <f>IF(B14="","",IF(B14+1&gt;'Thông tin khách hàng'!$E$8-1,"",B14+1))</f>
        <v>13</v>
      </c>
      <c r="C15" s="43">
        <f>IF(A15&lt;='Thông tin khách hàng'!$E$9,TP/1000,0)</f>
        <v>30000</v>
      </c>
      <c r="D15" s="43">
        <f>IF(A15&lt;='Thông tin khách hàng'!$E$9,EP/1000,0)</f>
        <v>30000</v>
      </c>
      <c r="E15" s="43">
        <f>C15*HLOOKUP(A15,Assumption!$A$10:$G$12,2,TRUE)+D15*HLOOKUP(A15,Assumption!$A$10:$G$12,3,TRUE)</f>
        <v>1500</v>
      </c>
      <c r="F15" s="43">
        <f t="shared" si="1"/>
        <v>58500</v>
      </c>
      <c r="G15" s="44">
        <f>IF(A15="","",IF('Thông tin khách hàng'!$E$7="Cơ bản",MAX(SA/1000,'Minh họa quyền lợi'!I15),SA/1000+'Minh họa quyền lợi'!I15))</f>
        <v>2411927</v>
      </c>
      <c r="H15" s="44">
        <f>ROUND(SUMIF('Account value 7%'!$B$3:$B$1202,'Minh họa quyền lợi'!A15,'Account value 7%'!$N$3:$N$795)/1000,0)</f>
        <v>62661</v>
      </c>
      <c r="I15" s="44">
        <f>IF(A15="","",ROUND(OFFSET('Account value 7%'!$O$2,12*'Minh họa quyền lợi'!A15,0,1,1)/1000,0))</f>
        <v>1311927</v>
      </c>
      <c r="J15" s="44">
        <f>IF(A15="","",I15-C15*HLOOKUP(A15,Assumption!$A$15:$I$16,2,TRUE))</f>
        <v>1311927</v>
      </c>
      <c r="K15" s="44">
        <f>IF(A15="","",IF('Thông tin khách hàng'!$E$7="Cơ bản",MAX(SA/1000,'Minh họa quyền lợi'!M15),SA/1000+'Minh họa quyền lợi'!M15))</f>
        <v>2212766</v>
      </c>
      <c r="L15" s="44">
        <f>ROUND(SUMIF('Account value 5%'!$B$3:$B$1202,'Minh họa quyền lợi'!A15,'Account value 5%'!$N$3:$N$795)/1000,0)</f>
        <v>40881</v>
      </c>
      <c r="M15" s="44">
        <f>IF(A15="","",ROUND(OFFSET('Account value 5%'!$O$2,12*'Minh họa quyền lợi'!A15,0,1,1)/1000,0))</f>
        <v>1112766</v>
      </c>
      <c r="N15" s="44">
        <f>IF(A15="","",M15-C15*HLOOKUP(A15,Assumption!$A$15:$I$16,2,TRUE))</f>
        <v>1112766</v>
      </c>
      <c r="O15" s="44">
        <f>IF(A15="","",IF('Thông tin khách hàng'!$E$7="Cơ bản",MAX(SA/1000,'Minh họa quyền lợi'!Q15),SA/1000+'Minh họa quyền lợi'!Q15))</f>
        <v>1933095</v>
      </c>
      <c r="P15" s="44">
        <f>ROUND(SUMIF('Account value cam kết'!$B$3:$B$1202,'Minh họa quyền lợi'!A15,'Account value cam kết'!$N$3:$N$795)/1000,0)</f>
        <v>24949</v>
      </c>
      <c r="Q15" s="44">
        <f>IF(A15="","",ROUND(OFFSET('Account value cam kết'!$O$2,12*'Minh họa quyền lợi'!A15,0,1,1)/1000,0))</f>
        <v>833095</v>
      </c>
      <c r="R15" s="44">
        <f>IF(A15="","",Q15-C15*HLOOKUP(A15,Assumption!$A$15:$I$16,2,TRUE))</f>
        <v>833095</v>
      </c>
    </row>
    <row r="16">
      <c r="A16" s="43">
        <f>IF(A15="","",IF(A15+1&gt;'Thông tin khách hàng'!$B$5,"",A15+1))</f>
        <v>14</v>
      </c>
      <c r="B16" s="43">
        <f>IF(B15="","",IF(B15+1&gt;'Thông tin khách hàng'!$E$8-1,"",B15+1))</f>
        <v>14</v>
      </c>
      <c r="C16" s="43">
        <f>IF(A16&lt;='Thông tin khách hàng'!$E$9,TP/1000,0)</f>
        <v>30000</v>
      </c>
      <c r="D16" s="43">
        <f>IF(A16&lt;='Thông tin khách hàng'!$E$9,EP/1000,0)</f>
        <v>30000</v>
      </c>
      <c r="E16" s="43">
        <f>C16*HLOOKUP(A16,Assumption!$A$10:$G$12,2,TRUE)+D16*HLOOKUP(A16,Assumption!$A$10:$G$12,3,TRUE)</f>
        <v>1500</v>
      </c>
      <c r="F16" s="43">
        <f t="shared" si="1"/>
        <v>58500</v>
      </c>
      <c r="G16" s="44">
        <f>IF(A16="","",IF('Thông tin khách hàng'!$E$7="Cơ bản",MAX(SA/1000,'Minh họa quyền lợi'!I16),SA/1000+'Minh họa quyền lợi'!I16))</f>
        <v>2644522</v>
      </c>
      <c r="H16" s="44">
        <f>ROUND(SUMIF('Account value 7%'!$B$3:$B$1202,'Minh họa quyền lợi'!A16,'Account value 7%'!$N$3:$N$795)/1000,0)</f>
        <v>77101</v>
      </c>
      <c r="I16" s="44">
        <f>IF(A16="","",ROUND(OFFSET('Account value 7%'!$O$2,12*'Minh họa quyền lợi'!A16,0,1,1)/1000,0))</f>
        <v>1544522</v>
      </c>
      <c r="J16" s="44">
        <f>IF(A16="","",I16-C16*HLOOKUP(A16,Assumption!$A$15:$I$16,2,TRUE))</f>
        <v>1544522</v>
      </c>
      <c r="K16" s="44">
        <f>IF(A16="","",IF('Thông tin khách hàng'!$E$7="Cơ bản",MAX(SA/1000,'Minh họa quyền lợi'!M16),SA/1000+'Minh họa quyền lợi'!M16))</f>
        <v>2393081</v>
      </c>
      <c r="L16" s="44">
        <f>ROUND(SUMIF('Account value 5%'!$B$3:$B$1202,'Minh họa quyền lợi'!A16,'Account value 5%'!$N$3:$N$795)/1000,0)</f>
        <v>62859</v>
      </c>
      <c r="M16" s="44">
        <f>IF(A16="","",ROUND(OFFSET('Account value 5%'!$O$2,12*'Minh họa quyền lợi'!A16,0,1,1)/1000,0))</f>
        <v>1293081</v>
      </c>
      <c r="N16" s="44">
        <f>IF(A16="","",M16-C16*HLOOKUP(A16,Assumption!$A$15:$I$16,2,TRUE))</f>
        <v>1293081</v>
      </c>
      <c r="O16" s="44">
        <f>IF(A16="","",IF('Thông tin khách hàng'!$E$7="Cơ bản",MAX(SA/1000,'Minh họa quyền lợi'!Q16),SA/1000+'Minh họa quyền lợi'!Q16))</f>
        <v>2008527</v>
      </c>
      <c r="P16" s="44">
        <f>ROUND(SUMIF('Account value cam kết'!$B$3:$B$1202,'Minh họa quyền lợi'!A16,'Account value cam kết'!$N$3:$N$795)/1000,0)</f>
        <v>28475</v>
      </c>
      <c r="Q16" s="44">
        <f>IF(A16="","",ROUND(OFFSET('Account value cam kết'!$O$2,12*'Minh họa quyền lợi'!A16,0,1,1)/1000,0))</f>
        <v>908527</v>
      </c>
      <c r="R16" s="44">
        <f>IF(A16="","",Q16-C16*HLOOKUP(A16,Assumption!$A$15:$I$16,2,TRUE))</f>
        <v>908527</v>
      </c>
    </row>
    <row r="17">
      <c r="A17" s="43">
        <f>IF(A16="","",IF(A16+1&gt;'Thông tin khách hàng'!$B$5,"",A16+1))</f>
        <v>15</v>
      </c>
      <c r="B17" s="43">
        <f>IF(B16="","",IF(B16+1&gt;'Thông tin khách hàng'!$E$8-1,"",B16+1))</f>
        <v>15</v>
      </c>
      <c r="C17" s="43">
        <f>IF(A17&lt;='Thông tin khách hàng'!$E$9,TP/1000,0)</f>
        <v>30000</v>
      </c>
      <c r="D17" s="43">
        <f>IF(A17&lt;='Thông tin khách hàng'!$E$9,EP/1000,0)</f>
        <v>30000</v>
      </c>
      <c r="E17" s="43">
        <f>C17*HLOOKUP(A17,Assumption!$A$10:$G$12,2,TRUE)+D17*HLOOKUP(A17,Assumption!$A$10:$G$12,3,TRUE)</f>
        <v>1500</v>
      </c>
      <c r="F17" s="43">
        <f t="shared" si="1"/>
        <v>58500</v>
      </c>
      <c r="G17" s="44">
        <f>IF(A17="","",IF('Thông tin khách hàng'!$E$7="Cơ bản",MAX(SA/1000,'Minh họa quyền lợi'!I17),SA/1000+'Minh họa quyền lợi'!I17))</f>
        <v>2910593</v>
      </c>
      <c r="H17" s="44">
        <f>ROUND(SUMIF('Account value 7%'!$B$3:$B$1202,'Minh họa quyền lợi'!A17,'Account value 7%'!$N$3:$N$795)/1000,0)</f>
        <v>93781</v>
      </c>
      <c r="I17" s="44">
        <f>IF(A17="","",ROUND(OFFSET('Account value 7%'!$O$2,12*'Minh họa quyền lợi'!A17,0,1,1)/1000,0))</f>
        <v>1810593</v>
      </c>
      <c r="J17" s="44">
        <f>IF(A17="","",I17-C17*HLOOKUP(A17,Assumption!$A$15:$I$16,2,TRUE))</f>
        <v>1810593</v>
      </c>
      <c r="K17" s="44">
        <f>IF(A17="","",IF('Thông tin khách hàng'!$E$7="Cơ bản",MAX(SA/1000,'Minh họa quyền lợi'!M17),SA/1000+'Minh họa quyền lợi'!M17))</f>
        <v>2595540</v>
      </c>
      <c r="L17" s="44">
        <f>ROUND(SUMIF('Account value 5%'!$B$3:$B$1202,'Minh họa quyền lợi'!A17,'Account value 5%'!$N$3:$N$795)/1000,0)</f>
        <v>75704</v>
      </c>
      <c r="M17" s="44">
        <f>IF(A17="","",ROUND(OFFSET('Account value 5%'!$O$2,12*'Minh họa quyền lợi'!A17,0,1,1)/1000,0))</f>
        <v>1495540</v>
      </c>
      <c r="N17" s="44">
        <f>IF(A17="","",M17-C17*HLOOKUP(A17,Assumption!$A$15:$I$16,2,TRUE))</f>
        <v>1495540</v>
      </c>
      <c r="O17" s="44">
        <f>IF(A17="","",IF('Thông tin khách hàng'!$E$7="Cơ bản",MAX(SA/1000,'Minh họa quyền lợi'!Q17),SA/1000+'Minh họa quyền lợi'!Q17))</f>
        <v>2085679</v>
      </c>
      <c r="P17" s="44">
        <f>ROUND(SUMIF('Account value cam kết'!$B$3:$B$1202,'Minh họa quyền lợi'!A17,'Account value cam kết'!$N$3:$N$795)/1000,0)</f>
        <v>32082</v>
      </c>
      <c r="Q17" s="44">
        <f>IF(A17="","",ROUND(OFFSET('Account value cam kết'!$O$2,12*'Minh họa quyền lợi'!A17,0,1,1)/1000,0))</f>
        <v>985679</v>
      </c>
      <c r="R17" s="44">
        <f>IF(A17="","",Q17-C17*HLOOKUP(A17,Assumption!$A$15:$I$16,2,TRUE))</f>
        <v>985679</v>
      </c>
    </row>
    <row r="18">
      <c r="A18" s="43">
        <f>IF(A17="","",IF(A17+1&gt;'Thông tin khách hàng'!$B$5,"",A17+1))</f>
        <v>16</v>
      </c>
      <c r="B18" s="43">
        <f>IF(B17="","",IF(B17+1&gt;'Thông tin khách hàng'!$E$8-1,"",B17+1))</f>
        <v>16</v>
      </c>
      <c r="C18" s="43">
        <f>IF(A18&lt;='Thông tin khách hàng'!$E$9,TP/1000,0)</f>
        <v>30000</v>
      </c>
      <c r="D18" s="43">
        <f>IF(A18&lt;='Thông tin khách hàng'!$E$9,EP/1000,0)</f>
        <v>30000</v>
      </c>
      <c r="E18" s="43">
        <f>C18*HLOOKUP(A18,Assumption!$A$10:$G$12,2,TRUE)+D18*HLOOKUP(A18,Assumption!$A$10:$G$12,3,TRUE)</f>
        <v>1500</v>
      </c>
      <c r="F18" s="43">
        <f t="shared" si="1"/>
        <v>58500</v>
      </c>
      <c r="G18" s="44">
        <f>IF(A18="","",IF('Thông tin khách hàng'!$E$7="Cơ bản",MAX(SA/1000,'Minh họa quyền lợi'!I18),SA/1000+'Minh họa quyền lợi'!I18))</f>
        <v>3214959</v>
      </c>
      <c r="H18" s="44">
        <f>ROUND(SUMIF('Account value 7%'!$B$3:$B$1202,'Minh họa quyền lợi'!A18,'Account value 7%'!$N$3:$N$795)/1000,0)</f>
        <v>112860</v>
      </c>
      <c r="I18" s="44">
        <f>IF(A18="","",ROUND(OFFSET('Account value 7%'!$O$2,12*'Minh họa quyền lợi'!A18,0,1,1)/1000,0))</f>
        <v>2114959</v>
      </c>
      <c r="J18" s="44">
        <f>IF(A18="","",I18-C18*HLOOKUP(A18,Assumption!$A$15:$I$16,2,TRUE))</f>
        <v>2114959</v>
      </c>
      <c r="K18" s="44">
        <f>IF(A18="","",IF('Thông tin khách hàng'!$E$7="Cơ bản",MAX(SA/1000,'Minh họa quyền lợi'!M18),SA/1000+'Minh họa quyền lợi'!M18))</f>
        <v>2822957</v>
      </c>
      <c r="L18" s="44">
        <f>ROUND(SUMIF('Account value 5%'!$B$3:$B$1202,'Minh họa quyền lợi'!A18,'Account value 5%'!$N$3:$N$795)/1000,0)</f>
        <v>90216</v>
      </c>
      <c r="M18" s="44">
        <f>IF(A18="","",ROUND(OFFSET('Account value 5%'!$O$2,12*'Minh họa quyền lợi'!A18,0,1,1)/1000,0))</f>
        <v>1722957</v>
      </c>
      <c r="N18" s="44">
        <f>IF(A18="","",M18-C18*HLOOKUP(A18,Assumption!$A$15:$I$16,2,TRUE))</f>
        <v>1722957</v>
      </c>
      <c r="O18" s="44">
        <f>IF(A18="","",IF('Thông tin khách hàng'!$E$7="Cơ bản",MAX(SA/1000,'Minh họa quyền lợi'!Q18),SA/1000+'Minh họa quyền lợi'!Q18))</f>
        <v>2166151</v>
      </c>
      <c r="P18" s="44">
        <f>ROUND(SUMIF('Account value cam kết'!$B$3:$B$1202,'Minh họa quyền lợi'!A18,'Account value cam kết'!$N$3:$N$795)/1000,0)</f>
        <v>43450</v>
      </c>
      <c r="Q18" s="44">
        <f>IF(A18="","",ROUND(OFFSET('Account value cam kết'!$O$2,12*'Minh họa quyền lợi'!A18,0,1,1)/1000,0))</f>
        <v>1066151</v>
      </c>
      <c r="R18" s="44">
        <f>IF(A18="","",Q18-C18*HLOOKUP(A18,Assumption!$A$15:$I$16,2,TRUE))</f>
        <v>1066151</v>
      </c>
    </row>
    <row r="19">
      <c r="A19" s="43">
        <f>IF(A18="","",IF(A18+1&gt;'Thông tin khách hàng'!$B$5,"",A18+1))</f>
        <v>17</v>
      </c>
      <c r="B19" s="43">
        <f>IF(B18="","",IF(B18+1&gt;'Thông tin khách hàng'!$E$8-1,"",B18+1))</f>
        <v>17</v>
      </c>
      <c r="C19" s="43">
        <f>IF(A19&lt;='Thông tin khách hàng'!$E$9,TP/1000,0)</f>
        <v>30000</v>
      </c>
      <c r="D19" s="43">
        <f>IF(A19&lt;='Thông tin khách hàng'!$E$9,EP/1000,0)</f>
        <v>30000</v>
      </c>
      <c r="E19" s="43">
        <f>C19*HLOOKUP(A19,Assumption!$A$10:$G$12,2,TRUE)+D19*HLOOKUP(A19,Assumption!$A$10:$G$12,3,TRUE)</f>
        <v>1500</v>
      </c>
      <c r="F19" s="43">
        <f t="shared" si="1"/>
        <v>58500</v>
      </c>
      <c r="G19" s="44">
        <f>IF(A19="","",IF('Thông tin khách hàng'!$E$7="Cơ bản",MAX(SA/1000,'Minh họa quyền lợi'!I19),SA/1000+'Minh họa quyền lợi'!I19))</f>
        <v>3563130</v>
      </c>
      <c r="H19" s="44">
        <f>ROUND(SUMIF('Account value 7%'!$B$3:$B$1202,'Minh họa quyền lợi'!A19,'Account value 7%'!$N$3:$N$795)/1000,0)</f>
        <v>134685</v>
      </c>
      <c r="I19" s="44">
        <f>IF(A19="","",ROUND(OFFSET('Account value 7%'!$O$2,12*'Minh họa quyền lợi'!A19,0,1,1)/1000,0))</f>
        <v>2463130</v>
      </c>
      <c r="J19" s="44">
        <f>IF(A19="","",I19-C19*HLOOKUP(A19,Assumption!$A$15:$I$16,2,TRUE))</f>
        <v>2463130</v>
      </c>
      <c r="K19" s="44">
        <f>IF(A19="","",IF('Thông tin khách hàng'!$E$7="Cơ bản",MAX(SA/1000,'Minh họa quyền lợi'!M19),SA/1000+'Minh họa quyền lợi'!M19))</f>
        <v>3078408</v>
      </c>
      <c r="L19" s="44">
        <f>ROUND(SUMIF('Account value 5%'!$B$3:$B$1202,'Minh họa quyền lợi'!A19,'Account value 5%'!$N$3:$N$795)/1000,0)</f>
        <v>106516</v>
      </c>
      <c r="M19" s="44">
        <f>IF(A19="","",ROUND(OFFSET('Account value 5%'!$O$2,12*'Minh họa quyền lợi'!A19,0,1,1)/1000,0))</f>
        <v>1978408</v>
      </c>
      <c r="N19" s="44">
        <f>IF(A19="","",M19-C19*HLOOKUP(A19,Assumption!$A$15:$I$16,2,TRUE))</f>
        <v>1978408</v>
      </c>
      <c r="O19" s="44">
        <f>IF(A19="","",IF('Thông tin khách hàng'!$E$7="Cơ bản",MAX(SA/1000,'Minh họa quyền lợi'!Q19),SA/1000+'Minh họa quyền lợi'!Q19))</f>
        <v>2246977</v>
      </c>
      <c r="P19" s="44">
        <f>ROUND(SUMIF('Account value cam kết'!$B$3:$B$1202,'Minh họa quyền lợi'!A19,'Account value cam kết'!$N$3:$N$795)/1000,0)</f>
        <v>59315</v>
      </c>
      <c r="Q19" s="44">
        <f>IF(A19="","",ROUND(OFFSET('Account value cam kết'!$O$2,12*'Minh họa quyền lợi'!A19,0,1,1)/1000,0))</f>
        <v>1146977</v>
      </c>
      <c r="R19" s="44">
        <f>IF(A19="","",Q19-C19*HLOOKUP(A19,Assumption!$A$15:$I$16,2,TRUE))</f>
        <v>1146977</v>
      </c>
    </row>
    <row r="20">
      <c r="A20" s="43">
        <f>IF(A19="","",IF(A19+1&gt;'Thông tin khách hàng'!$B$5,"",A19+1))</f>
        <v>18</v>
      </c>
      <c r="B20" s="43">
        <f>IF(B19="","",IF(B19+1&gt;'Thông tin khách hàng'!$E$8-1,"",B19+1))</f>
        <v>18</v>
      </c>
      <c r="C20" s="43">
        <f>IF(A20&lt;='Thông tin khách hàng'!$E$9,TP/1000,0)</f>
        <v>30000</v>
      </c>
      <c r="D20" s="43">
        <f>IF(A20&lt;='Thông tin khách hàng'!$E$9,EP/1000,0)</f>
        <v>30000</v>
      </c>
      <c r="E20" s="43">
        <f>C20*HLOOKUP(A20,Assumption!$A$10:$G$12,2,TRUE)+D20*HLOOKUP(A20,Assumption!$A$10:$G$12,3,TRUE)</f>
        <v>1500</v>
      </c>
      <c r="F20" s="43">
        <f t="shared" si="1"/>
        <v>58500</v>
      </c>
      <c r="G20" s="44">
        <f>IF(A20="","",IF('Thông tin khách hàng'!$E$7="Cơ bản",MAX(SA/1000,'Minh họa quyền lợi'!I20),SA/1000+'Minh họa quyền lợi'!I20))</f>
        <v>3961411</v>
      </c>
      <c r="H20" s="44">
        <f>ROUND(SUMIF('Account value 7%'!$B$3:$B$1202,'Minh họa quyền lợi'!A20,'Account value 7%'!$N$3:$N$795)/1000,0)</f>
        <v>159652</v>
      </c>
      <c r="I20" s="44">
        <f>IF(A20="","",ROUND(OFFSET('Account value 7%'!$O$2,12*'Minh họa quyền lợi'!A20,0,1,1)/1000,0))</f>
        <v>2861411</v>
      </c>
      <c r="J20" s="44">
        <f>IF(A20="","",I20-C20*HLOOKUP(A20,Assumption!$A$15:$I$16,2,TRUE))</f>
        <v>2861411</v>
      </c>
      <c r="K20" s="44">
        <f>IF(A20="","",IF('Thông tin khách hàng'!$E$7="Cơ bản",MAX(SA/1000,'Minh họa quyền lợi'!M20),SA/1000+'Minh họa quyền lợi'!M20))</f>
        <v>3365349</v>
      </c>
      <c r="L20" s="44">
        <f>ROUND(SUMIF('Account value 5%'!$B$3:$B$1202,'Minh họa quyền lợi'!A20,'Account value 5%'!$N$3:$N$795)/1000,0)</f>
        <v>124826</v>
      </c>
      <c r="M20" s="44">
        <f>IF(A20="","",ROUND(OFFSET('Account value 5%'!$O$2,12*'Minh họa quyền lợi'!A20,0,1,1)/1000,0))</f>
        <v>2265349</v>
      </c>
      <c r="N20" s="44">
        <f>IF(A20="","",M20-C20*HLOOKUP(A20,Assumption!$A$15:$I$16,2,TRUE))</f>
        <v>2265349</v>
      </c>
      <c r="O20" s="44">
        <f>IF(A20="","",IF('Thông tin khách hàng'!$E$7="Cơ bản",MAX(SA/1000,'Minh họa quyền lợi'!Q20),SA/1000+'Minh họa quyền lợi'!Q20))</f>
        <v>2329433</v>
      </c>
      <c r="P20" s="44">
        <f>ROUND(SUMIF('Account value cam kết'!$B$3:$B$1202,'Minh họa quyền lợi'!A20,'Account value cam kết'!$N$3:$N$795)/1000,0)</f>
        <v>65099</v>
      </c>
      <c r="Q20" s="44">
        <f>IF(A20="","",ROUND(OFFSET('Account value cam kết'!$O$2,12*'Minh họa quyền lợi'!A20,0,1,1)/1000,0))</f>
        <v>1229433</v>
      </c>
      <c r="R20" s="44">
        <f>IF(A20="","",Q20-C20*HLOOKUP(A20,Assumption!$A$15:$I$16,2,TRUE))</f>
        <v>1229433</v>
      </c>
    </row>
    <row r="21" ht="15.75" customHeight="1">
      <c r="A21" s="43">
        <f>IF(A20="","",IF(A20+1&gt;'Thông tin khách hàng'!$B$5,"",A20+1))</f>
        <v>19</v>
      </c>
      <c r="B21" s="43">
        <f>IF(B20="","",IF(B20+1&gt;'Thông tin khách hàng'!$E$8-1,"",B20+1))</f>
        <v>19</v>
      </c>
      <c r="C21" s="43">
        <f>IF(A21&lt;='Thông tin khách hàng'!$E$9,TP/1000,0)</f>
        <v>30000</v>
      </c>
      <c r="D21" s="43">
        <f>IF(A21&lt;='Thông tin khách hàng'!$E$9,EP/1000,0)</f>
        <v>30000</v>
      </c>
      <c r="E21" s="43">
        <f>C21*HLOOKUP(A21,Assumption!$A$10:$G$12,2,TRUE)+D21*HLOOKUP(A21,Assumption!$A$10:$G$12,3,TRUE)</f>
        <v>1500</v>
      </c>
      <c r="F21" s="43">
        <f t="shared" si="1"/>
        <v>58500</v>
      </c>
      <c r="G21" s="44">
        <f>IF(A21="","",IF('Thông tin khách hàng'!$E$7="Cơ bản",MAX(SA/1000,'Minh họa quyền lợi'!I21),SA/1000+'Minh họa quyền lợi'!I21))</f>
        <v>4417015</v>
      </c>
      <c r="H21" s="44">
        <f>ROUND(SUMIF('Account value 7%'!$B$3:$B$1202,'Minh họa quyền lợi'!A21,'Account value 7%'!$N$3:$N$795)/1000,0)</f>
        <v>188212</v>
      </c>
      <c r="I21" s="44">
        <f>IF(A21="","",ROUND(OFFSET('Account value 7%'!$O$2,12*'Minh họa quyền lợi'!A21,0,1,1)/1000,0))</f>
        <v>3317015</v>
      </c>
      <c r="J21" s="44">
        <f>IF(A21="","",I21-C21*HLOOKUP(A21,Assumption!$A$15:$I$16,2,TRUE))</f>
        <v>3317015</v>
      </c>
      <c r="K21" s="44">
        <f>IF(A21="","",IF('Thông tin khách hàng'!$E$7="Cơ bản",MAX(SA/1000,'Minh họa quyền lợi'!M21),SA/1000+'Minh họa quyền lợi'!M21))</f>
        <v>3687660</v>
      </c>
      <c r="L21" s="44">
        <f>ROUND(SUMIF('Account value 5%'!$B$3:$B$1202,'Minh họa quyền lợi'!A21,'Account value 5%'!$N$3:$N$795)/1000,0)</f>
        <v>145393</v>
      </c>
      <c r="M21" s="44">
        <f>IF(A21="","",ROUND(OFFSET('Account value 5%'!$O$2,12*'Minh họa quyền lợi'!A21,0,1,1)/1000,0))</f>
        <v>2587660</v>
      </c>
      <c r="N21" s="44">
        <f>IF(A21="","",M21-C21*HLOOKUP(A21,Assumption!$A$15:$I$16,2,TRUE))</f>
        <v>2587660</v>
      </c>
      <c r="O21" s="44">
        <f>IF(A21="","",IF('Thông tin khách hàng'!$E$7="Cơ bản",MAX(SA/1000,'Minh họa quyền lợi'!Q21),SA/1000+'Minh họa quyền lợi'!Q21))</f>
        <v>2413539</v>
      </c>
      <c r="P21" s="44">
        <f>ROUND(SUMIF('Account value cam kết'!$B$3:$B$1202,'Minh họa quyền lợi'!A21,'Account value cam kết'!$N$3:$N$795)/1000,0)</f>
        <v>71001</v>
      </c>
      <c r="Q21" s="44">
        <f>IF(A21="","",ROUND(OFFSET('Account value cam kết'!$O$2,12*'Minh họa quyền lợi'!A21,0,1,1)/1000,0))</f>
        <v>1313539</v>
      </c>
      <c r="R21" s="44">
        <f>IF(A21="","",Q21-C21*HLOOKUP(A21,Assumption!$A$15:$I$16,2,TRUE))</f>
        <v>1313539</v>
      </c>
    </row>
    <row r="22" ht="15.75" customHeight="1">
      <c r="A22" s="43">
        <f>IF(A21="","",IF(A21+1&gt;'Thông tin khách hàng'!$B$5,"",A21+1))</f>
        <v>20</v>
      </c>
      <c r="B22" s="43">
        <f>IF(B21="","",IF(B21+1&gt;'Thông tin khách hàng'!$E$8-1,"",B21+1))</f>
        <v>20</v>
      </c>
      <c r="C22" s="43">
        <f>IF(A22&lt;='Thông tin khách hàng'!$E$9,TP/1000,0)</f>
        <v>30000</v>
      </c>
      <c r="D22" s="43">
        <f>IF(A22&lt;='Thông tin khách hàng'!$E$9,EP/1000,0)</f>
        <v>30000</v>
      </c>
      <c r="E22" s="43">
        <f>C22*HLOOKUP(A22,Assumption!$A$10:$G$12,2,TRUE)+D22*HLOOKUP(A22,Assumption!$A$10:$G$12,3,TRUE)</f>
        <v>1500</v>
      </c>
      <c r="F22" s="43">
        <f t="shared" si="1"/>
        <v>58500</v>
      </c>
      <c r="G22" s="44">
        <f>IF(A22="","",IF('Thông tin khách hàng'!$E$7="Cơ bản",MAX(SA/1000,'Minh họa quyền lợi'!I22),SA/1000+'Minh họa quyền lợi'!I22))</f>
        <v>4938191</v>
      </c>
      <c r="H22" s="44">
        <f>ROUND(SUMIF('Account value 7%'!$B$3:$B$1202,'Minh họa quyền lợi'!A22,'Account value 7%'!$N$3:$N$795)/1000,0)</f>
        <v>220882</v>
      </c>
      <c r="I22" s="44">
        <f>IF(A22="","",ROUND(OFFSET('Account value 7%'!$O$2,12*'Minh họa quyền lợi'!A22,0,1,1)/1000,0))</f>
        <v>3838191</v>
      </c>
      <c r="J22" s="44">
        <f>IF(A22="","",I22-C22*HLOOKUP(A22,Assumption!$A$15:$I$16,2,TRUE))</f>
        <v>3838191</v>
      </c>
      <c r="K22" s="44">
        <f>IF(A22="","",IF('Thông tin khách hàng'!$E$7="Cơ bản",MAX(SA/1000,'Minh họa quyền lợi'!M22),SA/1000+'Minh họa quyền lợi'!M22))</f>
        <v>4049703</v>
      </c>
      <c r="L22" s="44">
        <f>ROUND(SUMIF('Account value 5%'!$B$3:$B$1202,'Minh họa quyền lợi'!A22,'Account value 5%'!$N$3:$N$795)/1000,0)</f>
        <v>168495</v>
      </c>
      <c r="M22" s="44">
        <f>IF(A22="","",ROUND(OFFSET('Account value 5%'!$O$2,12*'Minh họa quyền lợi'!A22,0,1,1)/1000,0))</f>
        <v>2949703</v>
      </c>
      <c r="N22" s="44">
        <f>IF(A22="","",M22-C22*HLOOKUP(A22,Assumption!$A$15:$I$16,2,TRUE))</f>
        <v>2949703</v>
      </c>
      <c r="O22" s="44">
        <f>IF(A22="","",IF('Thông tin khách hàng'!$E$7="Cơ bản",MAX(SA/1000,'Minh họa quyền lợi'!Q22),SA/1000+'Minh họa quyền lợi'!Q22))</f>
        <v>2499326</v>
      </c>
      <c r="P22" s="44">
        <f>ROUND(SUMIF('Account value cam kết'!$B$3:$B$1202,'Minh họa quyền lợi'!A22,'Account value cam kết'!$N$3:$N$795)/1000,0)</f>
        <v>77021</v>
      </c>
      <c r="Q22" s="44">
        <f>IF(A22="","",ROUND(OFFSET('Account value cam kết'!$O$2,12*'Minh họa quyền lợi'!A22,0,1,1)/1000,0))</f>
        <v>1399326</v>
      </c>
      <c r="R22" s="44">
        <f>IF(A22="","",Q22-C22*HLOOKUP(A22,Assumption!$A$15:$I$16,2,TRUE))</f>
        <v>1399326</v>
      </c>
    </row>
    <row r="23" ht="15.75" customHeight="1">
      <c r="A23" s="43">
        <f>IF(A22="","",IF(A22+1&gt;'Thông tin khách hàng'!$B$5,"",A22+1))</f>
        <v>21</v>
      </c>
      <c r="B23" s="43">
        <f>IF(B22="","",IF(B22+1&gt;'Thông tin khách hàng'!$E$8-1,"",B22+1))</f>
        <v>21</v>
      </c>
      <c r="C23" s="43">
        <f>IF(A23&lt;='Thông tin khách hàng'!$E$9,TP/1000,0)</f>
        <v>0</v>
      </c>
      <c r="D23" s="43">
        <f>IF(A23&lt;='Thông tin khách hàng'!$E$9,EP/1000,0)</f>
        <v>0</v>
      </c>
      <c r="E23" s="43">
        <f>C23*HLOOKUP(A23,Assumption!$A$10:$G$12,2,TRUE)+D23*HLOOKUP(A23,Assumption!$A$10:$G$12,3,TRUE)</f>
        <v>0</v>
      </c>
      <c r="F23" s="43">
        <f t="shared" si="1"/>
        <v>0</v>
      </c>
      <c r="G23" s="44">
        <f>IF(A23="","",IF('Thông tin khách hàng'!$E$7="Cơ bản",MAX(SA/1000,'Minh họa quyền lợi'!I23),SA/1000+'Minh họa quyền lợi'!I23))</f>
        <v>5534377</v>
      </c>
      <c r="H23" s="44">
        <f>ROUND(SUMIF('Account value 7%'!$B$3:$B$1202,'Minh họa quyền lợi'!A23,'Account value 7%'!$N$3:$N$795)/1000,0)</f>
        <v>258254</v>
      </c>
      <c r="I23" s="44">
        <f>IF(A23="","",ROUND(OFFSET('Account value 7%'!$O$2,12*'Minh họa quyền lợi'!A23,0,1,1)/1000,0))</f>
        <v>4434377</v>
      </c>
      <c r="J23" s="44">
        <f>IF(A23="","",I23-C23*HLOOKUP(A23,Assumption!$A$15:$I$16,2,TRUE))</f>
        <v>4434377</v>
      </c>
      <c r="K23" s="44">
        <f>IF(A23="","",IF('Thông tin khách hàng'!$E$7="Cơ bản",MAX(SA/1000,'Minh họa quyền lợi'!M23),SA/1000+'Minh họa quyền lợi'!M23))</f>
        <v>4456375</v>
      </c>
      <c r="L23" s="44">
        <f>ROUND(SUMIF('Account value 5%'!$B$3:$B$1202,'Minh họa quyền lợi'!A23,'Account value 5%'!$N$3:$N$795)/1000,0)</f>
        <v>194445</v>
      </c>
      <c r="M23" s="44">
        <f>IF(A23="","",ROUND(OFFSET('Account value 5%'!$O$2,12*'Minh họa quyền lợi'!A23,0,1,1)/1000,0))</f>
        <v>3356375</v>
      </c>
      <c r="N23" s="44">
        <f>IF(A23="","",M23-C23*HLOOKUP(A23,Assumption!$A$15:$I$16,2,TRUE))</f>
        <v>3356375</v>
      </c>
      <c r="O23" s="44">
        <f>IF(A23="","",IF('Thông tin khách hàng'!$E$7="Cơ bản",MAX(SA/1000,'Minh họa quyền lợi'!Q23),SA/1000+'Minh họa quyền lợi'!Q23))</f>
        <v>2586830</v>
      </c>
      <c r="P23" s="44">
        <f>ROUND(SUMIF('Account value cam kết'!$B$3:$B$1202,'Minh họa quyền lợi'!A23,'Account value cam kết'!$N$3:$N$795)/1000,0)</f>
        <v>83162</v>
      </c>
      <c r="Q23" s="44">
        <f>IF(A23="","",ROUND(OFFSET('Account value cam kết'!$O$2,12*'Minh họa quyền lợi'!A23,0,1,1)/1000,0))</f>
        <v>1486830</v>
      </c>
      <c r="R23" s="44">
        <f>IF(A23="","",Q23-C23*HLOOKUP(A23,Assumption!$A$15:$I$16,2,TRUE))</f>
        <v>1486830</v>
      </c>
    </row>
    <row r="24" ht="15.75" customHeight="1">
      <c r="A24" s="43">
        <f>IF(A23="","",IF(A23+1&gt;'Thông tin khách hàng'!$B$5,"",A23+1))</f>
        <v>22</v>
      </c>
      <c r="B24" s="43">
        <f>IF(B23="","",IF(B23+1&gt;'Thông tin khách hàng'!$E$8-1,"",B23+1))</f>
        <v>22</v>
      </c>
      <c r="C24" s="43">
        <f>IF(A24&lt;='Thông tin khách hàng'!$E$9,TP/1000,0)</f>
        <v>0</v>
      </c>
      <c r="D24" s="43">
        <f>IF(A24&lt;='Thông tin khách hàng'!$E$9,EP/1000,0)</f>
        <v>0</v>
      </c>
      <c r="E24" s="43">
        <f>C24*HLOOKUP(A24,Assumption!$A$10:$G$12,2,TRUE)+D24*HLOOKUP(A24,Assumption!$A$10:$G$12,3,TRUE)</f>
        <v>0</v>
      </c>
      <c r="F24" s="43">
        <f t="shared" si="1"/>
        <v>0</v>
      </c>
      <c r="G24" s="44">
        <f>IF(A24="","",IF('Thông tin khách hàng'!$E$7="Cơ bản",MAX(SA/1000,'Minh họa quyền lợi'!I24),SA/1000+'Minh họa quyền lợi'!I24))</f>
        <v>6216369</v>
      </c>
      <c r="H24" s="44">
        <f>ROUND(SUMIF('Account value 7%'!$B$3:$B$1202,'Minh họa quyền lợi'!A24,'Account value 7%'!$N$3:$N$795)/1000,0)</f>
        <v>301005</v>
      </c>
      <c r="I24" s="44">
        <f>IF(A24="","",ROUND(OFFSET('Account value 7%'!$O$2,12*'Minh họa quyền lợi'!A24,0,1,1)/1000,0))</f>
        <v>5116369</v>
      </c>
      <c r="J24" s="44">
        <f>IF(A24="","",I24-C24*HLOOKUP(A24,Assumption!$A$15:$I$16,2,TRUE))</f>
        <v>5116369</v>
      </c>
      <c r="K24" s="44">
        <f>IF(A24="","",IF('Thông tin khách hàng'!$E$7="Cơ bản",MAX(SA/1000,'Minh họa quyền lợi'!M24),SA/1000+'Minh họa quyền lợi'!M24))</f>
        <v>4913178</v>
      </c>
      <c r="L24" s="44">
        <f>ROUND(SUMIF('Account value 5%'!$B$3:$B$1202,'Minh họa quyền lợi'!A24,'Account value 5%'!$N$3:$N$795)/1000,0)</f>
        <v>223594</v>
      </c>
      <c r="M24" s="44">
        <f>IF(A24="","",ROUND(OFFSET('Account value 5%'!$O$2,12*'Minh họa quyền lợi'!A24,0,1,1)/1000,0))</f>
        <v>3813178</v>
      </c>
      <c r="N24" s="44">
        <f>IF(A24="","",M24-C24*HLOOKUP(A24,Assumption!$A$15:$I$16,2,TRUE))</f>
        <v>3813178</v>
      </c>
      <c r="O24" s="44">
        <f>IF(A24="","",IF('Thông tin khách hàng'!$E$7="Cơ bản",MAX(SA/1000,'Minh họa quyền lợi'!Q24),SA/1000+'Minh họa quyền lợi'!Q24))</f>
        <v>2676083</v>
      </c>
      <c r="P24" s="44">
        <f>ROUND(SUMIF('Account value cam kết'!$B$3:$B$1202,'Minh họa quyền lợi'!A24,'Account value cam kết'!$N$3:$N$795)/1000,0)</f>
        <v>89425</v>
      </c>
      <c r="Q24" s="44">
        <f>IF(A24="","",ROUND(OFFSET('Account value cam kết'!$O$2,12*'Minh họa quyền lợi'!A24,0,1,1)/1000,0))</f>
        <v>1576083</v>
      </c>
      <c r="R24" s="44">
        <f>IF(A24="","",Q24-C24*HLOOKUP(A24,Assumption!$A$15:$I$16,2,TRUE))</f>
        <v>1576083</v>
      </c>
    </row>
    <row r="25" ht="15.75" customHeight="1">
      <c r="A25" s="43">
        <f>IF(A24="","",IF(A24+1&gt;'Thông tin khách hàng'!$B$5,"",A24+1))</f>
        <v>23</v>
      </c>
      <c r="B25" s="43">
        <f>IF(B24="","",IF(B24+1&gt;'Thông tin khách hàng'!$E$8-1,"",B24+1))</f>
        <v>23</v>
      </c>
      <c r="C25" s="43">
        <f>IF(A25&lt;='Thông tin khách hàng'!$E$9,TP/1000,0)</f>
        <v>0</v>
      </c>
      <c r="D25" s="43">
        <f>IF(A25&lt;='Thông tin khách hàng'!$E$9,EP/1000,0)</f>
        <v>0</v>
      </c>
      <c r="E25" s="43">
        <f>C25*HLOOKUP(A25,Assumption!$A$10:$G$12,2,TRUE)+D25*HLOOKUP(A25,Assumption!$A$10:$G$12,3,TRUE)</f>
        <v>0</v>
      </c>
      <c r="F25" s="43">
        <f t="shared" si="1"/>
        <v>0</v>
      </c>
      <c r="G25" s="44">
        <f>IF(A25="","",IF('Thông tin khách hàng'!$E$7="Cơ bản",MAX(SA/1000,'Minh họa quyền lợi'!I25),SA/1000+'Minh họa quyền lợi'!I25))</f>
        <v>6996516</v>
      </c>
      <c r="H25" s="44">
        <f>ROUND(SUMIF('Account value 7%'!$B$3:$B$1202,'Minh họa quyền lợi'!A25,'Account value 7%'!$N$3:$N$795)/1000,0)</f>
        <v>349909</v>
      </c>
      <c r="I25" s="44">
        <f>IF(A25="","",ROUND(OFFSET('Account value 7%'!$O$2,12*'Minh họa quyền lợi'!A25,0,1,1)/1000,0))</f>
        <v>5896516</v>
      </c>
      <c r="J25" s="44">
        <f>IF(A25="","",I25-C25*HLOOKUP(A25,Assumption!$A$15:$I$16,2,TRUE))</f>
        <v>5896516</v>
      </c>
      <c r="K25" s="44">
        <f>IF(A25="","",IF('Thông tin khách hàng'!$E$7="Cơ bản",MAX(SA/1000,'Minh họa quyền lợi'!M25),SA/1000+'Minh họa quyền lợi'!M25))</f>
        <v>5426290</v>
      </c>
      <c r="L25" s="44">
        <f>ROUND(SUMIF('Account value 5%'!$B$3:$B$1202,'Minh họa quyền lợi'!A25,'Account value 5%'!$N$3:$N$795)/1000,0)</f>
        <v>256336</v>
      </c>
      <c r="M25" s="44">
        <f>IF(A25="","",ROUND(OFFSET('Account value 5%'!$O$2,12*'Minh họa quyền lợi'!A25,0,1,1)/1000,0))</f>
        <v>4326290</v>
      </c>
      <c r="N25" s="44">
        <f>IF(A25="","",M25-C25*HLOOKUP(A25,Assumption!$A$15:$I$16,2,TRUE))</f>
        <v>4326290</v>
      </c>
      <c r="O25" s="44">
        <f>IF(A25="","",IF('Thông tin khách hàng'!$E$7="Cơ bản",MAX(SA/1000,'Minh họa quyền lợi'!Q25),SA/1000+'Minh họa quyền lợi'!Q25))</f>
        <v>2767121</v>
      </c>
      <c r="P25" s="44">
        <f>ROUND(SUMIF('Account value cam kết'!$B$3:$B$1202,'Minh họa quyền lợi'!A25,'Account value cam kết'!$N$3:$N$795)/1000,0)</f>
        <v>95814</v>
      </c>
      <c r="Q25" s="44">
        <f>IF(A25="","",ROUND(OFFSET('Account value cam kết'!$O$2,12*'Minh họa quyền lợi'!A25,0,1,1)/1000,0))</f>
        <v>1667121</v>
      </c>
      <c r="R25" s="44">
        <f>IF(A25="","",Q25-C25*HLOOKUP(A25,Assumption!$A$15:$I$16,2,TRUE))</f>
        <v>1667121</v>
      </c>
    </row>
    <row r="26" ht="15.75" customHeight="1">
      <c r="A26" s="43">
        <f>IF(A25="","",IF(A25+1&gt;'Thông tin khách hàng'!$B$5,"",A25+1))</f>
        <v>24</v>
      </c>
      <c r="B26" s="43">
        <f>IF(B25="","",IF(B25+1&gt;'Thông tin khách hàng'!$E$8-1,"",B25+1))</f>
        <v>24</v>
      </c>
      <c r="C26" s="43">
        <f>IF(A26&lt;='Thông tin khách hàng'!$E$9,TP/1000,0)</f>
        <v>0</v>
      </c>
      <c r="D26" s="43">
        <f>IF(A26&lt;='Thông tin khách hàng'!$E$9,EP/1000,0)</f>
        <v>0</v>
      </c>
      <c r="E26" s="43">
        <f>C26*HLOOKUP(A26,Assumption!$A$10:$G$12,2,TRUE)+D26*HLOOKUP(A26,Assumption!$A$10:$G$12,3,TRUE)</f>
        <v>0</v>
      </c>
      <c r="F26" s="43">
        <f t="shared" si="1"/>
        <v>0</v>
      </c>
      <c r="G26" s="44">
        <f>IF(A26="","",IF('Thông tin khách hàng'!$E$7="Cơ bản",MAX(SA/1000,'Minh họa quyền lợi'!I26),SA/1000+'Minh họa quyền lợi'!I26))</f>
        <v>7888945</v>
      </c>
      <c r="H26" s="44">
        <f>ROUND(SUMIF('Account value 7%'!$B$3:$B$1202,'Minh họa quyền lợi'!A26,'Account value 7%'!$N$3:$N$795)/1000,0)</f>
        <v>405851</v>
      </c>
      <c r="I26" s="44">
        <f>IF(A26="","",ROUND(OFFSET('Account value 7%'!$O$2,12*'Minh họa quyền lợi'!A26,0,1,1)/1000,0))</f>
        <v>6788945</v>
      </c>
      <c r="J26" s="44">
        <f>IF(A26="","",I26-C26*HLOOKUP(A26,Assumption!$A$15:$I$16,2,TRUE))</f>
        <v>6788945</v>
      </c>
      <c r="K26" s="44">
        <f>IF(A26="","",IF('Thông tin khách hàng'!$E$7="Cơ bản",MAX(SA/1000,'Minh họa quyền lợi'!M26),SA/1000+'Minh họa quyền lợi'!M26))</f>
        <v>6002655</v>
      </c>
      <c r="L26" s="44">
        <f>ROUND(SUMIF('Account value 5%'!$B$3:$B$1202,'Minh họa quyền lợi'!A26,'Account value 5%'!$N$3:$N$795)/1000,0)</f>
        <v>293114</v>
      </c>
      <c r="M26" s="44">
        <f>IF(A26="","",ROUND(OFFSET('Account value 5%'!$O$2,12*'Minh họa quyền lợi'!A26,0,1,1)/1000,0))</f>
        <v>4902655</v>
      </c>
      <c r="N26" s="44">
        <f>IF(A26="","",M26-C26*HLOOKUP(A26,Assumption!$A$15:$I$16,2,TRUE))</f>
        <v>4902655</v>
      </c>
      <c r="O26" s="44">
        <f>IF(A26="","",IF('Thông tin khách hàng'!$E$7="Cơ bản",MAX(SA/1000,'Minh họa quyền lợi'!Q26),SA/1000+'Minh họa quyền lợi'!Q26))</f>
        <v>2859981</v>
      </c>
      <c r="P26" s="44">
        <f>ROUND(SUMIF('Account value cam kết'!$B$3:$B$1202,'Minh họa quyền lợi'!A26,'Account value cam kết'!$N$3:$N$795)/1000,0)</f>
        <v>102330</v>
      </c>
      <c r="Q26" s="44">
        <f>IF(A26="","",ROUND(OFFSET('Account value cam kết'!$O$2,12*'Minh họa quyền lợi'!A26,0,1,1)/1000,0))</f>
        <v>1759981</v>
      </c>
      <c r="R26" s="44">
        <f>IF(A26="","",Q26-C26*HLOOKUP(A26,Assumption!$A$15:$I$16,2,TRUE))</f>
        <v>1759981</v>
      </c>
    </row>
    <row r="27" ht="15.75" customHeight="1">
      <c r="A27" s="43">
        <f>IF(A26="","",IF(A26+1&gt;'Thông tin khách hàng'!$B$5,"",A26+1))</f>
        <v>25</v>
      </c>
      <c r="B27" s="43">
        <f>IF(B26="","",IF(B26+1&gt;'Thông tin khách hàng'!$E$8-1,"",B26+1))</f>
        <v>25</v>
      </c>
      <c r="C27" s="43">
        <f>IF(A27&lt;='Thông tin khách hàng'!$E$9,TP/1000,0)</f>
        <v>0</v>
      </c>
      <c r="D27" s="43">
        <f>IF(A27&lt;='Thông tin khách hàng'!$E$9,EP/1000,0)</f>
        <v>0</v>
      </c>
      <c r="E27" s="43">
        <f>C27*HLOOKUP(A27,Assumption!$A$10:$G$12,2,TRUE)+D27*HLOOKUP(A27,Assumption!$A$10:$G$12,3,TRUE)</f>
        <v>0</v>
      </c>
      <c r="F27" s="43">
        <f t="shared" si="1"/>
        <v>0</v>
      </c>
      <c r="G27" s="44">
        <f>IF(A27="","",IF('Thông tin khách hàng'!$E$7="Cơ bản",MAX(SA/1000,'Minh họa quyền lợi'!I27),SA/1000+'Minh họa quyền lợi'!I27))</f>
        <v>8909816</v>
      </c>
      <c r="H27" s="44">
        <f>ROUND(SUMIF('Account value 7%'!$B$3:$B$1202,'Minh họa quyền lợi'!A27,'Account value 7%'!$N$3:$N$795)/1000,0)</f>
        <v>469845</v>
      </c>
      <c r="I27" s="44">
        <f>IF(A27="","",ROUND(OFFSET('Account value 7%'!$O$2,12*'Minh họa quyền lợi'!A27,0,1,1)/1000,0))</f>
        <v>7809816</v>
      </c>
      <c r="J27" s="44">
        <f>IF(A27="","",I27-C27*HLOOKUP(A27,Assumption!$A$15:$I$16,2,TRUE))</f>
        <v>7809816</v>
      </c>
      <c r="K27" s="44">
        <f>IF(A27="","",IF('Thông tin khách hàng'!$E$7="Cơ bản",MAX(SA/1000,'Minh họa quyền lợi'!M27),SA/1000+'Minh họa quyền lợi'!M27))</f>
        <v>6650067</v>
      </c>
      <c r="L27" s="44">
        <f>ROUND(SUMIF('Account value 5%'!$B$3:$B$1202,'Minh họa quyền lợi'!A27,'Account value 5%'!$N$3:$N$795)/1000,0)</f>
        <v>334426</v>
      </c>
      <c r="M27" s="44">
        <f>IF(A27="","",ROUND(OFFSET('Account value 5%'!$O$2,12*'Minh họa quyền lợi'!A27,0,1,1)/1000,0))</f>
        <v>5550067</v>
      </c>
      <c r="N27" s="44">
        <f>IF(A27="","",M27-C27*HLOOKUP(A27,Assumption!$A$15:$I$16,2,TRUE))</f>
        <v>5550067</v>
      </c>
      <c r="O27" s="44">
        <f>IF(A27="","",IF('Thông tin khách hàng'!$E$7="Cơ bản",MAX(SA/1000,'Minh họa quyền lợi'!Q27),SA/1000+'Minh họa quyền lợi'!Q27))</f>
        <v>2954697</v>
      </c>
      <c r="P27" s="44">
        <f>ROUND(SUMIF('Account value cam kết'!$B$3:$B$1202,'Minh họa quyền lợi'!A27,'Account value cam kết'!$N$3:$N$795)/1000,0)</f>
        <v>108977</v>
      </c>
      <c r="Q27" s="44">
        <f>IF(A27="","",ROUND(OFFSET('Account value cam kết'!$O$2,12*'Minh họa quyền lợi'!A27,0,1,1)/1000,0))</f>
        <v>1854697</v>
      </c>
      <c r="R27" s="44">
        <f>IF(A27="","",Q27-C27*HLOOKUP(A27,Assumption!$A$15:$I$16,2,TRUE))</f>
        <v>1854697</v>
      </c>
    </row>
    <row r="28" ht="15.75" customHeight="1">
      <c r="A28" s="43">
        <f>IF(A27="","",IF(A27+1&gt;'Thông tin khách hàng'!$B$5,"",A27+1))</f>
        <v>26</v>
      </c>
      <c r="B28" s="43">
        <f>IF(B27="","",IF(B27+1&gt;'Thông tin khách hàng'!$E$8-1,"",B27+1))</f>
        <v>26</v>
      </c>
      <c r="C28" s="43">
        <f>IF(A28&lt;='Thông tin khách hàng'!$E$9,TP/1000,0)</f>
        <v>0</v>
      </c>
      <c r="D28" s="43">
        <f>IF(A28&lt;='Thông tin khách hàng'!$E$9,EP/1000,0)</f>
        <v>0</v>
      </c>
      <c r="E28" s="43">
        <f>C28*HLOOKUP(A28,Assumption!$A$10:$G$12,2,TRUE)+D28*HLOOKUP(A28,Assumption!$A$10:$G$12,3,TRUE)</f>
        <v>0</v>
      </c>
      <c r="F28" s="43">
        <f t="shared" si="1"/>
        <v>0</v>
      </c>
      <c r="G28" s="44">
        <f>IF(A28="","",IF('Thông tin khách hàng'!$E$7="Cơ bản",MAX(SA/1000,'Minh họa quyền lợi'!I28),SA/1000+'Minh họa quyền lợi'!I28))</f>
        <v>10077616</v>
      </c>
      <c r="H28" s="44">
        <f>ROUND(SUMIF('Account value 7%'!$B$3:$B$1202,'Minh họa quyền lợi'!A28,'Account value 7%'!$N$3:$N$795)/1000,0)</f>
        <v>543049</v>
      </c>
      <c r="I28" s="44">
        <f>IF(A28="","",ROUND(OFFSET('Account value 7%'!$O$2,12*'Minh họa quyền lợi'!A28,0,1,1)/1000,0))</f>
        <v>8977616</v>
      </c>
      <c r="J28" s="44">
        <f>IF(A28="","",I28-C28*HLOOKUP(A28,Assumption!$A$15:$I$16,2,TRUE))</f>
        <v>8977616</v>
      </c>
      <c r="K28" s="44">
        <f>IF(A28="","",IF('Thông tin khách hàng'!$E$7="Cơ bản",MAX(SA/1000,'Minh họa quyền lợi'!M28),SA/1000+'Minh họa quyền lợi'!M28))</f>
        <v>7377287</v>
      </c>
      <c r="L28" s="44">
        <f>ROUND(SUMIF('Account value 5%'!$B$3:$B$1202,'Minh họa quyền lợi'!A28,'Account value 5%'!$N$3:$N$795)/1000,0)</f>
        <v>380830</v>
      </c>
      <c r="M28" s="44">
        <f>IF(A28="","",ROUND(OFFSET('Account value 5%'!$O$2,12*'Minh họa quyền lợi'!A28,0,1,1)/1000,0))</f>
        <v>6277287</v>
      </c>
      <c r="N28" s="44">
        <f>IF(A28="","",M28-C28*HLOOKUP(A28,Assumption!$A$15:$I$16,2,TRUE))</f>
        <v>6277287</v>
      </c>
      <c r="O28" s="44">
        <f>IF(A28="","",IF('Thông tin khách hàng'!$E$7="Cơ bản",MAX(SA/1000,'Minh họa quyền lợi'!Q28),SA/1000+'Minh họa quyền lợi'!Q28))</f>
        <v>3051308</v>
      </c>
      <c r="P28" s="44">
        <f>ROUND(SUMIF('Account value cam kết'!$B$3:$B$1202,'Minh họa quyền lợi'!A28,'Account value cam kết'!$N$3:$N$795)/1000,0)</f>
        <v>115756</v>
      </c>
      <c r="Q28" s="44">
        <f>IF(A28="","",ROUND(OFFSET('Account value cam kết'!$O$2,12*'Minh họa quyền lợi'!A28,0,1,1)/1000,0))</f>
        <v>1951308</v>
      </c>
      <c r="R28" s="44">
        <f>IF(A28="","",Q28-C28*HLOOKUP(A28,Assumption!$A$15:$I$16,2,TRUE))</f>
        <v>1951308</v>
      </c>
    </row>
    <row r="29" ht="15.75" customHeight="1">
      <c r="A29" s="43">
        <f>IF(A28="","",IF(A28+1&gt;'Thông tin khách hàng'!$B$5,"",A28+1))</f>
        <v>27</v>
      </c>
      <c r="B29" s="43">
        <f>IF(B28="","",IF(B28+1&gt;'Thông tin khách hàng'!$E$8-1,"",B28+1))</f>
        <v>27</v>
      </c>
      <c r="C29" s="43">
        <f>IF(A29&lt;='Thông tin khách hàng'!$E$9,TP/1000,0)</f>
        <v>0</v>
      </c>
      <c r="D29" s="43">
        <f>IF(A29&lt;='Thông tin khách hàng'!$E$9,EP/1000,0)</f>
        <v>0</v>
      </c>
      <c r="E29" s="43">
        <f>C29*HLOOKUP(A29,Assumption!$A$10:$G$12,2,TRUE)+D29*HLOOKUP(A29,Assumption!$A$10:$G$12,3,TRUE)</f>
        <v>0</v>
      </c>
      <c r="F29" s="43">
        <f t="shared" si="1"/>
        <v>0</v>
      </c>
      <c r="G29" s="44">
        <f>IF(A29="","",IF('Thông tin khách hàng'!$E$7="Cơ bản",MAX(SA/1000,'Minh họa quyền lợi'!I29),SA/1000+'Minh họa quyền lợi'!I29))</f>
        <v>11413490</v>
      </c>
      <c r="H29" s="44">
        <f>ROUND(SUMIF('Account value 7%'!$B$3:$B$1202,'Minh họa quyền lợi'!A29,'Account value 7%'!$N$3:$N$795)/1000,0)</f>
        <v>626789</v>
      </c>
      <c r="I29" s="44">
        <f>IF(A29="","",ROUND(OFFSET('Account value 7%'!$O$2,12*'Minh họa quyền lợi'!A29,0,1,1)/1000,0))</f>
        <v>10313490</v>
      </c>
      <c r="J29" s="44">
        <f>IF(A29="","",I29-C29*HLOOKUP(A29,Assumption!$A$15:$I$16,2,TRUE))</f>
        <v>10313490</v>
      </c>
      <c r="K29" s="44">
        <f>IF(A29="","",IF('Thông tin khách hàng'!$E$7="Cơ bản",MAX(SA/1000,'Minh họa quyền lợi'!M29),SA/1000+'Minh họa quyền lợi'!M29))</f>
        <v>8194151</v>
      </c>
      <c r="L29" s="44">
        <f>ROUND(SUMIF('Account value 5%'!$B$3:$B$1202,'Minh họa quyền lợi'!A29,'Account value 5%'!$N$3:$N$795)/1000,0)</f>
        <v>432955</v>
      </c>
      <c r="M29" s="44">
        <f>IF(A29="","",ROUND(OFFSET('Account value 5%'!$O$2,12*'Minh họa quyền lợi'!A29,0,1,1)/1000,0))</f>
        <v>7094151</v>
      </c>
      <c r="N29" s="44">
        <f>IF(A29="","",M29-C29*HLOOKUP(A29,Assumption!$A$15:$I$16,2,TRUE))</f>
        <v>7094151</v>
      </c>
      <c r="O29" s="44">
        <f>IF(A29="","",IF('Thông tin khách hàng'!$E$7="Cơ bản",MAX(SA/1000,'Minh họa quyền lợi'!Q29),SA/1000+'Minh họa quyền lợi'!Q29))</f>
        <v>3149851</v>
      </c>
      <c r="P29" s="44">
        <f>ROUND(SUMIF('Account value cam kết'!$B$3:$B$1202,'Minh họa quyền lợi'!A29,'Account value cam kết'!$N$3:$N$795)/1000,0)</f>
        <v>122671</v>
      </c>
      <c r="Q29" s="44">
        <f>IF(A29="","",ROUND(OFFSET('Account value cam kết'!$O$2,12*'Minh họa quyền lợi'!A29,0,1,1)/1000,0))</f>
        <v>2049851</v>
      </c>
      <c r="R29" s="44">
        <f>IF(A29="","",Q29-C29*HLOOKUP(A29,Assumption!$A$15:$I$16,2,TRUE))</f>
        <v>2049851</v>
      </c>
    </row>
    <row r="30" ht="15.75" customHeight="1">
      <c r="A30" s="43">
        <f>IF(A29="","",IF(A29+1&gt;'Thông tin khách hàng'!$B$5,"",A29+1))</f>
        <v>28</v>
      </c>
      <c r="B30" s="43">
        <f>IF(B29="","",IF(B29+1&gt;'Thông tin khách hàng'!$E$8-1,"",B29+1))</f>
        <v>28</v>
      </c>
      <c r="C30" s="43">
        <f>IF(A30&lt;='Thông tin khách hàng'!$E$9,TP/1000,0)</f>
        <v>0</v>
      </c>
      <c r="D30" s="43">
        <f>IF(A30&lt;='Thông tin khách hàng'!$E$9,EP/1000,0)</f>
        <v>0</v>
      </c>
      <c r="E30" s="43">
        <f>C30*HLOOKUP(A30,Assumption!$A$10:$G$12,2,TRUE)+D30*HLOOKUP(A30,Assumption!$A$10:$G$12,3,TRUE)</f>
        <v>0</v>
      </c>
      <c r="F30" s="43">
        <f t="shared" si="1"/>
        <v>0</v>
      </c>
      <c r="G30" s="44">
        <f>IF(A30="","",IF('Thông tin khách hàng'!$E$7="Cơ bản",MAX(SA/1000,'Minh họa quyền lợi'!I30),SA/1000+'Minh họa quyền lợi'!I30))</f>
        <v>12941629</v>
      </c>
      <c r="H30" s="44">
        <f>ROUND(SUMIF('Account value 7%'!$B$3:$B$1202,'Minh họa quyền lợi'!A30,'Account value 7%'!$N$3:$N$795)/1000,0)</f>
        <v>722581</v>
      </c>
      <c r="I30" s="44">
        <f>IF(A30="","",ROUND(OFFSET('Account value 7%'!$O$2,12*'Minh họa quyền lợi'!A30,0,1,1)/1000,0))</f>
        <v>11841629</v>
      </c>
      <c r="J30" s="44">
        <f>IF(A30="","",I30-C30*HLOOKUP(A30,Assumption!$A$15:$I$16,2,TRUE))</f>
        <v>11841629</v>
      </c>
      <c r="K30" s="44">
        <f>IF(A30="","",IF('Thông tin khách hàng'!$E$7="Cơ bản",MAX(SA/1000,'Minh họa quyền lợi'!M30),SA/1000+'Minh họa quyền lợi'!M30))</f>
        <v>9111710</v>
      </c>
      <c r="L30" s="44">
        <f>ROUND(SUMIF('Account value 5%'!$B$3:$B$1202,'Minh họa quyền lợi'!A30,'Account value 5%'!$N$3:$N$795)/1000,0)</f>
        <v>491505</v>
      </c>
      <c r="M30" s="44">
        <f>IF(A30="","",ROUND(OFFSET('Account value 5%'!$O$2,12*'Minh họa quyền lợi'!A30,0,1,1)/1000,0))</f>
        <v>8011710</v>
      </c>
      <c r="N30" s="44">
        <f>IF(A30="","",M30-C30*HLOOKUP(A30,Assumption!$A$15:$I$16,2,TRUE))</f>
        <v>8011710</v>
      </c>
      <c r="O30" s="44">
        <f>IF(A30="","",IF('Thông tin khách hàng'!$E$7="Cơ bản",MAX(SA/1000,'Minh họa quyền lợi'!Q30),SA/1000+'Minh họa quyền lợi'!Q30))</f>
        <v>3250364</v>
      </c>
      <c r="P30" s="44">
        <f>ROUND(SUMIF('Account value cam kết'!$B$3:$B$1202,'Minh họa quyền lợi'!A30,'Account value cam kết'!$N$3:$N$795)/1000,0)</f>
        <v>129725</v>
      </c>
      <c r="Q30" s="44">
        <f>IF(A30="","",ROUND(OFFSET('Account value cam kết'!$O$2,12*'Minh họa quyền lợi'!A30,0,1,1)/1000,0))</f>
        <v>2150364</v>
      </c>
      <c r="R30" s="44">
        <f>IF(A30="","",Q30-C30*HLOOKUP(A30,Assumption!$A$15:$I$16,2,TRUE))</f>
        <v>2150364</v>
      </c>
    </row>
    <row r="31" ht="15.75" customHeight="1">
      <c r="A31" s="43">
        <f>IF(A30="","",IF(A30+1&gt;'Thông tin khách hàng'!$B$5,"",A30+1))</f>
        <v>29</v>
      </c>
      <c r="B31" s="43">
        <f>IF(B30="","",IF(B30+1&gt;'Thông tin khách hàng'!$E$8-1,"",B30+1))</f>
        <v>29</v>
      </c>
      <c r="C31" s="43">
        <f>IF(A31&lt;='Thông tin khách hàng'!$E$9,TP/1000,0)</f>
        <v>0</v>
      </c>
      <c r="D31" s="43">
        <f>IF(A31&lt;='Thông tin khách hàng'!$E$9,EP/1000,0)</f>
        <v>0</v>
      </c>
      <c r="E31" s="43">
        <f>C31*HLOOKUP(A31,Assumption!$A$10:$G$12,2,TRUE)+D31*HLOOKUP(A31,Assumption!$A$10:$G$12,3,TRUE)</f>
        <v>0</v>
      </c>
      <c r="F31" s="43">
        <f t="shared" si="1"/>
        <v>0</v>
      </c>
      <c r="G31" s="44">
        <f>IF(A31="","",IF('Thông tin khách hàng'!$E$7="Cơ bản",MAX(SA/1000,'Minh họa quyền lợi'!I31),SA/1000+'Minh họa quyền lợi'!I31))</f>
        <v>14689704</v>
      </c>
      <c r="H31" s="44">
        <f>ROUND(SUMIF('Account value 7%'!$B$3:$B$1202,'Minh họa quyền lợi'!A31,'Account value 7%'!$N$3:$N$795)/1000,0)</f>
        <v>832160</v>
      </c>
      <c r="I31" s="44">
        <f>IF(A31="","",ROUND(OFFSET('Account value 7%'!$O$2,12*'Minh họa quyền lợi'!A31,0,1,1)/1000,0))</f>
        <v>13589704</v>
      </c>
      <c r="J31" s="44">
        <f>IF(A31="","",I31-C31*HLOOKUP(A31,Assumption!$A$15:$I$16,2,TRUE))</f>
        <v>13589704</v>
      </c>
      <c r="K31" s="44">
        <f>IF(A31="","",IF('Thông tin khách hàng'!$E$7="Cơ bản",MAX(SA/1000,'Minh họa quyền lợi'!M31),SA/1000+'Minh họa quyền lợi'!M31))</f>
        <v>10142377</v>
      </c>
      <c r="L31" s="44">
        <f>ROUND(SUMIF('Account value 5%'!$B$3:$B$1202,'Minh họa quyền lợi'!A31,'Account value 5%'!$N$3:$N$795)/1000,0)</f>
        <v>557272</v>
      </c>
      <c r="M31" s="44">
        <f>IF(A31="","",ROUND(OFFSET('Account value 5%'!$O$2,12*'Minh họa quyền lợi'!A31,0,1,1)/1000,0))</f>
        <v>9042377</v>
      </c>
      <c r="N31" s="44">
        <f>IF(A31="","",M31-C31*HLOOKUP(A31,Assumption!$A$15:$I$16,2,TRUE))</f>
        <v>9042377</v>
      </c>
      <c r="O31" s="44">
        <f>IF(A31="","",IF('Thông tin khách hàng'!$E$7="Cơ bản",MAX(SA/1000,'Minh họa quyền lợi'!Q31),SA/1000+'Minh họa quyền lợi'!Q31))</f>
        <v>3352889</v>
      </c>
      <c r="P31" s="44">
        <f>ROUND(SUMIF('Account value cam kết'!$B$3:$B$1202,'Minh họa quyền lợi'!A31,'Account value cam kết'!$N$3:$N$795)/1000,0)</f>
        <v>136919</v>
      </c>
      <c r="Q31" s="44">
        <f>IF(A31="","",ROUND(OFFSET('Account value cam kết'!$O$2,12*'Minh họa quyền lợi'!A31,0,1,1)/1000,0))</f>
        <v>2252889</v>
      </c>
      <c r="R31" s="44">
        <f>IF(A31="","",Q31-C31*HLOOKUP(A31,Assumption!$A$15:$I$16,2,TRUE))</f>
        <v>2252889</v>
      </c>
    </row>
    <row r="32" ht="15.75" customHeight="1">
      <c r="A32" s="43">
        <f>IF(A31="","",IF(A31+1&gt;'Thông tin khách hàng'!$B$5,"",A31+1))</f>
        <v>30</v>
      </c>
      <c r="B32" s="43">
        <f>IF(B31="","",IF(B31+1&gt;'Thông tin khách hàng'!$E$8-1,"",B31+1))</f>
        <v>30</v>
      </c>
      <c r="C32" s="43">
        <f>IF(A32&lt;='Thông tin khách hàng'!$E$9,TP/1000,0)</f>
        <v>0</v>
      </c>
      <c r="D32" s="43">
        <f>IF(A32&lt;='Thông tin khách hàng'!$E$9,EP/1000,0)</f>
        <v>0</v>
      </c>
      <c r="E32" s="43">
        <f>C32*HLOOKUP(A32,Assumption!$A$10:$G$12,2,TRUE)+D32*HLOOKUP(A32,Assumption!$A$10:$G$12,3,TRUE)</f>
        <v>0</v>
      </c>
      <c r="F32" s="43">
        <f t="shared" si="1"/>
        <v>0</v>
      </c>
      <c r="G32" s="44">
        <f>IF(A32="","",IF('Thông tin khách hàng'!$E$7="Cơ bản",MAX(SA/1000,'Minh họa quyền lợi'!I32),SA/1000+'Minh họa quyền lợi'!I32))</f>
        <v>16689370</v>
      </c>
      <c r="H32" s="44">
        <f>ROUND(SUMIF('Account value 7%'!$B$3:$B$1202,'Minh họa quyền lợi'!A32,'Account value 7%'!$N$3:$N$795)/1000,0)</f>
        <v>957510</v>
      </c>
      <c r="I32" s="44">
        <f>IF(A32="","",ROUND(OFFSET('Account value 7%'!$O$2,12*'Minh họa quyền lợi'!A32,0,1,1)/1000,0))</f>
        <v>15589370</v>
      </c>
      <c r="J32" s="44">
        <f>IF(A32="","",I32-C32*HLOOKUP(A32,Assumption!$A$15:$I$16,2,TRUE))</f>
        <v>15589370</v>
      </c>
      <c r="K32" s="44">
        <f>IF(A32="","",IF('Thông tin khách hàng'!$E$7="Cơ bản",MAX(SA/1000,'Minh họa quyền lợi'!M32),SA/1000+'Minh họa quyền lợi'!M32))</f>
        <v>11300094</v>
      </c>
      <c r="L32" s="44">
        <f>ROUND(SUMIF('Account value 5%'!$B$3:$B$1202,'Minh họa quyền lợi'!A32,'Account value 5%'!$N$3:$N$795)/1000,0)</f>
        <v>631147</v>
      </c>
      <c r="M32" s="44">
        <f>IF(A32="","",ROUND(OFFSET('Account value 5%'!$O$2,12*'Minh họa quyền lợi'!A32,0,1,1)/1000,0))</f>
        <v>10200094</v>
      </c>
      <c r="N32" s="44">
        <f>IF(A32="","",M32-C32*HLOOKUP(A32,Assumption!$A$15:$I$16,2,TRUE))</f>
        <v>10200094</v>
      </c>
      <c r="O32" s="44">
        <f>IF(A32="","",IF('Thông tin khách hàng'!$E$7="Cơ bản",MAX(SA/1000,'Minh họa quyền lợi'!Q32),SA/1000+'Minh họa quyền lợi'!Q32))</f>
        <v>3457463</v>
      </c>
      <c r="P32" s="44">
        <f>ROUND(SUMIF('Account value cam kết'!$B$3:$B$1202,'Minh họa quyền lợi'!A32,'Account value cam kết'!$N$3:$N$795)/1000,0)</f>
        <v>144258</v>
      </c>
      <c r="Q32" s="44">
        <f>IF(A32="","",ROUND(OFFSET('Account value cam kết'!$O$2,12*'Minh họa quyền lợi'!A32,0,1,1)/1000,0))</f>
        <v>2357463</v>
      </c>
      <c r="R32" s="44">
        <f>IF(A32="","",Q32-C32*HLOOKUP(A32,Assumption!$A$15:$I$16,2,TRUE))</f>
        <v>2357463</v>
      </c>
    </row>
    <row r="33" ht="15.75" customHeight="1">
      <c r="A33" s="43">
        <f>IF(A32="","",IF(A32+1&gt;'Thông tin khách hàng'!$B$5,"",A32+1))</f>
        <v>31</v>
      </c>
      <c r="B33" s="43">
        <f>IF(B32="","",IF(B32+1&gt;'Thông tin khách hàng'!$E$8-1,"",B32+1))</f>
        <v>31</v>
      </c>
      <c r="C33" s="43">
        <f>IF(A33&lt;='Thông tin khách hàng'!$E$9,TP/1000,0)</f>
        <v>0</v>
      </c>
      <c r="D33" s="43">
        <f>IF(A33&lt;='Thông tin khách hàng'!$E$9,EP/1000,0)</f>
        <v>0</v>
      </c>
      <c r="E33" s="43">
        <f>C33*HLOOKUP(A33,Assumption!$A$10:$G$12,2,TRUE)+D33*HLOOKUP(A33,Assumption!$A$10:$G$12,3,TRUE)</f>
        <v>0</v>
      </c>
      <c r="F33" s="43">
        <f t="shared" si="1"/>
        <v>0</v>
      </c>
      <c r="G33" s="44">
        <f>IF(A33="","",IF('Thông tin khách hàng'!$E$7="Cơ bản",MAX(SA/1000,'Minh họa quyền lợi'!I33),SA/1000+'Minh họa quyền lợi'!I33))</f>
        <v>18976837</v>
      </c>
      <c r="H33" s="44">
        <f>ROUND(SUMIF('Account value 7%'!$B$3:$B$1202,'Minh họa quyền lợi'!A33,'Account value 7%'!$N$3:$N$795)/1000,0)</f>
        <v>1100901</v>
      </c>
      <c r="I33" s="44">
        <f>IF(A33="","",ROUND(OFFSET('Account value 7%'!$O$2,12*'Minh họa quyền lợi'!A33,0,1,1)/1000,0))</f>
        <v>17876837</v>
      </c>
      <c r="J33" s="44">
        <f>IF(A33="","",I33-C33*HLOOKUP(A33,Assumption!$A$15:$I$16,2,TRUE))</f>
        <v>17876837</v>
      </c>
      <c r="K33" s="44">
        <f>IF(A33="","",IF('Thông tin khách hàng'!$E$7="Cơ bản",MAX(SA/1000,'Minh họa quyền lợi'!M33),SA/1000+'Minh họa quyền lợi'!M33))</f>
        <v>12600524</v>
      </c>
      <c r="L33" s="44">
        <f>ROUND(SUMIF('Account value 5%'!$B$3:$B$1202,'Minh họa quyền lợi'!A33,'Account value 5%'!$N$3:$N$795)/1000,0)</f>
        <v>714128</v>
      </c>
      <c r="M33" s="44">
        <f>IF(A33="","",ROUND(OFFSET('Account value 5%'!$O$2,12*'Minh họa quyền lợi'!A33,0,1,1)/1000,0))</f>
        <v>11500524</v>
      </c>
      <c r="N33" s="44">
        <f>IF(A33="","",M33-C33*HLOOKUP(A33,Assumption!$A$15:$I$16,2,TRUE))</f>
        <v>11500524</v>
      </c>
      <c r="O33" s="44">
        <f>IF(A33="","",IF('Thông tin khách hàng'!$E$7="Cơ bản",MAX(SA/1000,'Minh họa quyền lợi'!Q33),SA/1000+'Minh họa quyền lợi'!Q33))</f>
        <v>3564129</v>
      </c>
      <c r="P33" s="44">
        <f>ROUND(SUMIF('Account value cam kết'!$B$3:$B$1202,'Minh họa quyền lợi'!A33,'Account value cam kết'!$N$3:$N$795)/1000,0)</f>
        <v>151743</v>
      </c>
      <c r="Q33" s="44">
        <f>IF(A33="","",ROUND(OFFSET('Account value cam kết'!$O$2,12*'Minh họa quyền lợi'!A33,0,1,1)/1000,0))</f>
        <v>2464129</v>
      </c>
      <c r="R33" s="44">
        <f>IF(A33="","",Q33-C33*HLOOKUP(A33,Assumption!$A$15:$I$16,2,TRUE))</f>
        <v>2464129</v>
      </c>
    </row>
    <row r="34" ht="15.75" customHeight="1">
      <c r="A34" s="43">
        <f>IF(A33="","",IF(A33+1&gt;'Thông tin khách hàng'!$B$5,"",A33+1))</f>
        <v>32</v>
      </c>
      <c r="B34" s="43">
        <f>IF(B33="","",IF(B33+1&gt;'Thông tin khách hàng'!$E$8-1,"",B33+1))</f>
        <v>32</v>
      </c>
      <c r="C34" s="43">
        <f>IF(A34&lt;='Thông tin khách hàng'!$E$9,TP/1000,0)</f>
        <v>0</v>
      </c>
      <c r="D34" s="43">
        <f>IF(A34&lt;='Thông tin khách hàng'!$E$9,EP/1000,0)</f>
        <v>0</v>
      </c>
      <c r="E34" s="43">
        <f>C34*HLOOKUP(A34,Assumption!$A$10:$G$12,2,TRUE)+D34*HLOOKUP(A34,Assumption!$A$10:$G$12,3,TRUE)</f>
        <v>0</v>
      </c>
      <c r="F34" s="43">
        <f t="shared" si="1"/>
        <v>0</v>
      </c>
      <c r="G34" s="44">
        <f>IF(A34="","",IF('Thông tin khách hàng'!$E$7="Cơ bản",MAX(SA/1000,'Minh họa quyền lợi'!I34),SA/1000+'Minh họa quyền lợi'!I34))</f>
        <v>21593526</v>
      </c>
      <c r="H34" s="44">
        <f>ROUND(SUMIF('Account value 7%'!$B$3:$B$1202,'Minh họa quyền lợi'!A34,'Account value 7%'!$N$3:$N$795)/1000,0)</f>
        <v>1264930</v>
      </c>
      <c r="I34" s="44">
        <f>IF(A34="","",ROUND(OFFSET('Account value 7%'!$O$2,12*'Minh họa quyền lợi'!A34,0,1,1)/1000,0))</f>
        <v>20493526</v>
      </c>
      <c r="J34" s="44">
        <f>IF(A34="","",I34-C34*HLOOKUP(A34,Assumption!$A$15:$I$16,2,TRUE))</f>
        <v>20493526</v>
      </c>
      <c r="K34" s="44">
        <f>IF(A34="","",IF('Thông tin khách hàng'!$E$7="Cơ bản",MAX(SA/1000,'Minh họa quyền lợi'!M34),SA/1000+'Minh họa quyền lợi'!M34))</f>
        <v>14061257</v>
      </c>
      <c r="L34" s="44">
        <f>ROUND(SUMIF('Account value 5%'!$B$3:$B$1202,'Minh họa quyền lợi'!A34,'Account value 5%'!$N$3:$N$795)/1000,0)</f>
        <v>807338</v>
      </c>
      <c r="M34" s="44">
        <f>IF(A34="","",ROUND(OFFSET('Account value 5%'!$O$2,12*'Minh họa quyền lợi'!A34,0,1,1)/1000,0))</f>
        <v>12961257</v>
      </c>
      <c r="N34" s="44">
        <f>IF(A34="","",M34-C34*HLOOKUP(A34,Assumption!$A$15:$I$16,2,TRUE))</f>
        <v>12961257</v>
      </c>
      <c r="O34" s="44">
        <f>IF(A34="","",IF('Thông tin khách hàng'!$E$7="Cơ bản",MAX(SA/1000,'Minh họa quyền lợi'!Q34),SA/1000+'Minh họa quyền lợi'!Q34))</f>
        <v>3672929</v>
      </c>
      <c r="P34" s="44">
        <f>ROUND(SUMIF('Account value cam kết'!$B$3:$B$1202,'Minh họa quyền lợi'!A34,'Account value cam kết'!$N$3:$N$795)/1000,0)</f>
        <v>159378</v>
      </c>
      <c r="Q34" s="44">
        <f>IF(A34="","",ROUND(OFFSET('Account value cam kết'!$O$2,12*'Minh họa quyền lợi'!A34,0,1,1)/1000,0))</f>
        <v>2572929</v>
      </c>
      <c r="R34" s="44">
        <f>IF(A34="","",Q34-C34*HLOOKUP(A34,Assumption!$A$15:$I$16,2,TRUE))</f>
        <v>2572929</v>
      </c>
    </row>
    <row r="35" ht="15.75" customHeight="1">
      <c r="A35" s="43">
        <f>IF(A34="","",IF(A34+1&gt;'Thông tin khách hàng'!$B$5,"",A34+1))</f>
        <v>33</v>
      </c>
      <c r="B35" s="43">
        <f>IF(B34="","",IF(B34+1&gt;'Thông tin khách hàng'!$E$8-1,"",B34+1))</f>
        <v>33</v>
      </c>
      <c r="C35" s="43">
        <f>IF(A35&lt;='Thông tin khách hàng'!$E$9,TP/1000,0)</f>
        <v>0</v>
      </c>
      <c r="D35" s="43">
        <f>IF(A35&lt;='Thông tin khách hàng'!$E$9,EP/1000,0)</f>
        <v>0</v>
      </c>
      <c r="E35" s="43">
        <f>C35*HLOOKUP(A35,Assumption!$A$10:$G$12,2,TRUE)+D35*HLOOKUP(A35,Assumption!$A$10:$G$12,3,TRUE)</f>
        <v>0</v>
      </c>
      <c r="F35" s="43">
        <f t="shared" si="1"/>
        <v>0</v>
      </c>
      <c r="G35" s="44">
        <f>IF(A35="","",IF('Thông tin khách hàng'!$E$7="Cơ bản",MAX(SA/1000,'Minh họa quyền lợi'!I35),SA/1000+'Minh họa quyền lợi'!I35))</f>
        <v>24586820</v>
      </c>
      <c r="H35" s="44">
        <f>ROUND(SUMIF('Account value 7%'!$B$3:$B$1202,'Minh họa quyền lợi'!A35,'Account value 7%'!$N$3:$N$795)/1000,0)</f>
        <v>1452566</v>
      </c>
      <c r="I35" s="44">
        <f>IF(A35="","",ROUND(OFFSET('Account value 7%'!$O$2,12*'Minh họa quyền lợi'!A35,0,1,1)/1000,0))</f>
        <v>23486820</v>
      </c>
      <c r="J35" s="44">
        <f>IF(A35="","",I35-C35*HLOOKUP(A35,Assumption!$A$15:$I$16,2,TRUE))</f>
        <v>23486820</v>
      </c>
      <c r="K35" s="44">
        <f>IF(A35="","",IF('Thông tin khách hàng'!$E$7="Cơ bản",MAX(SA/1000,'Minh họa quyền lợi'!M35),SA/1000+'Minh họa quyền lợi'!M35))</f>
        <v>15702056</v>
      </c>
      <c r="L35" s="44">
        <f>ROUND(SUMIF('Account value 5%'!$B$3:$B$1202,'Minh họa quyền lợi'!A35,'Account value 5%'!$N$3:$N$795)/1000,0)</f>
        <v>912038</v>
      </c>
      <c r="M35" s="44">
        <f>IF(A35="","",ROUND(OFFSET('Account value 5%'!$O$2,12*'Minh họa quyền lợi'!A35,0,1,1)/1000,0))</f>
        <v>14602056</v>
      </c>
      <c r="N35" s="44">
        <f>IF(A35="","",M35-C35*HLOOKUP(A35,Assumption!$A$15:$I$16,2,TRUE))</f>
        <v>14602056</v>
      </c>
      <c r="O35" s="44">
        <f>IF(A35="","",IF('Thông tin khách hàng'!$E$7="Cơ bản",MAX(SA/1000,'Minh họa quyền lợi'!Q35),SA/1000+'Minh họa quyền lợi'!Q35))</f>
        <v>3783904</v>
      </c>
      <c r="P35" s="44">
        <f>ROUND(SUMIF('Account value cam kết'!$B$3:$B$1202,'Minh họa quyền lợi'!A35,'Account value cam kết'!$N$3:$N$795)/1000,0)</f>
        <v>167165</v>
      </c>
      <c r="Q35" s="44">
        <f>IF(A35="","",ROUND(OFFSET('Account value cam kết'!$O$2,12*'Minh họa quyền lợi'!A35,0,1,1)/1000,0))</f>
        <v>2683904</v>
      </c>
      <c r="R35" s="44">
        <f>IF(A35="","",Q35-C35*HLOOKUP(A35,Assumption!$A$15:$I$16,2,TRUE))</f>
        <v>2683904</v>
      </c>
    </row>
    <row r="36" ht="15.75" customHeight="1">
      <c r="A36" s="43">
        <f>IF(A35="","",IF(A35+1&gt;'Thông tin khách hàng'!$B$5,"",A35+1))</f>
        <v>34</v>
      </c>
      <c r="B36" s="43">
        <f>IF(B35="","",IF(B35+1&gt;'Thông tin khách hàng'!$E$8-1,"",B35+1))</f>
        <v>34</v>
      </c>
      <c r="C36" s="43">
        <f>IF(A36&lt;='Thông tin khách hàng'!$E$9,TP/1000,0)</f>
        <v>0</v>
      </c>
      <c r="D36" s="43">
        <f>IF(A36&lt;='Thông tin khách hàng'!$E$9,EP/1000,0)</f>
        <v>0</v>
      </c>
      <c r="E36" s="43">
        <f>C36*HLOOKUP(A36,Assumption!$A$10:$G$12,2,TRUE)+D36*HLOOKUP(A36,Assumption!$A$10:$G$12,3,TRUE)</f>
        <v>0</v>
      </c>
      <c r="F36" s="43">
        <f t="shared" si="1"/>
        <v>0</v>
      </c>
      <c r="G36" s="44">
        <f>IF(A36="","",IF('Thông tin khách hàng'!$E$7="Cơ bản",MAX(SA/1000,'Minh họa quyền lợi'!I36),SA/1000+'Minh họa quyền lợi'!I36))</f>
        <v>28010921</v>
      </c>
      <c r="H36" s="44">
        <f>ROUND(SUMIF('Account value 7%'!$B$3:$B$1202,'Minh họa quyền lợi'!A36,'Account value 7%'!$N$3:$N$795)/1000,0)</f>
        <v>1667208</v>
      </c>
      <c r="I36" s="44">
        <f>IF(A36="","",ROUND(OFFSET('Account value 7%'!$O$2,12*'Minh họa quyền lợi'!A36,0,1,1)/1000,0))</f>
        <v>26910921</v>
      </c>
      <c r="J36" s="44">
        <f>IF(A36="","",I36-C36*HLOOKUP(A36,Assumption!$A$15:$I$16,2,TRUE))</f>
        <v>26910921</v>
      </c>
      <c r="K36" s="44">
        <f>IF(A36="","",IF('Thông tin khách hàng'!$E$7="Cơ bản",MAX(SA/1000,'Minh họa quyền lợi'!M36),SA/1000+'Minh họa quyền lợi'!M36))</f>
        <v>17545116</v>
      </c>
      <c r="L36" s="44">
        <f>ROUND(SUMIF('Account value 5%'!$B$3:$B$1202,'Minh họa quyền lợi'!A36,'Account value 5%'!$N$3:$N$795)/1000,0)</f>
        <v>1029645</v>
      </c>
      <c r="M36" s="44">
        <f>IF(A36="","",ROUND(OFFSET('Account value 5%'!$O$2,12*'Minh họa quyền lợi'!A36,0,1,1)/1000,0))</f>
        <v>16445116</v>
      </c>
      <c r="N36" s="44">
        <f>IF(A36="","",M36-C36*HLOOKUP(A36,Assumption!$A$15:$I$16,2,TRUE))</f>
        <v>16445116</v>
      </c>
      <c r="O36" s="44">
        <f>IF(A36="","",IF('Thông tin khách hàng'!$E$7="Cơ bản",MAX(SA/1000,'Minh họa quyền lợi'!Q36),SA/1000+'Minh họa quyền lợi'!Q36))</f>
        <v>3897099</v>
      </c>
      <c r="P36" s="44">
        <f>ROUND(SUMIF('Account value cam kết'!$B$3:$B$1202,'Minh họa quyền lợi'!A36,'Account value cam kết'!$N$3:$N$795)/1000,0)</f>
        <v>175109</v>
      </c>
      <c r="Q36" s="44">
        <f>IF(A36="","",ROUND(OFFSET('Account value cam kết'!$O$2,12*'Minh họa quyền lợi'!A36,0,1,1)/1000,0))</f>
        <v>2797099</v>
      </c>
      <c r="R36" s="44">
        <f>IF(A36="","",Q36-C36*HLOOKUP(A36,Assumption!$A$15:$I$16,2,TRUE))</f>
        <v>2797099</v>
      </c>
    </row>
    <row r="37" ht="15.75" customHeight="1">
      <c r="A37" s="43">
        <f>IF(A36="","",IF(A36+1&gt;'Thông tin khách hàng'!$B$5,"",A36+1))</f>
        <v>35</v>
      </c>
      <c r="B37" s="43">
        <f>IF(B36="","",IF(B36+1&gt;'Thông tin khách hàng'!$E$8-1,"",B36+1))</f>
        <v>35</v>
      </c>
      <c r="C37" s="43">
        <f>IF(A37&lt;='Thông tin khách hàng'!$E$9,TP/1000,0)</f>
        <v>0</v>
      </c>
      <c r="D37" s="43">
        <f>IF(A37&lt;='Thông tin khách hàng'!$E$9,EP/1000,0)</f>
        <v>0</v>
      </c>
      <c r="E37" s="43">
        <f>C37*HLOOKUP(A37,Assumption!$A$10:$G$12,2,TRUE)+D37*HLOOKUP(A37,Assumption!$A$10:$G$12,3,TRUE)</f>
        <v>0</v>
      </c>
      <c r="F37" s="43">
        <f t="shared" si="1"/>
        <v>0</v>
      </c>
      <c r="G37" s="44">
        <f>IF(A37="","",IF('Thông tin khách hàng'!$E$7="Cơ bản",MAX(SA/1000,'Minh họa quyền lợi'!I37),SA/1000+'Minh họa quyền lợi'!I37))</f>
        <v>31927834</v>
      </c>
      <c r="H37" s="44">
        <f>ROUND(SUMIF('Account value 7%'!$B$3:$B$1202,'Minh họa quyền lợi'!A37,'Account value 7%'!$N$3:$N$795)/1000,0)</f>
        <v>1912741</v>
      </c>
      <c r="I37" s="44">
        <f>IF(A37="","",ROUND(OFFSET('Account value 7%'!$O$2,12*'Minh họa quyền lợi'!A37,0,1,1)/1000,0))</f>
        <v>30827834</v>
      </c>
      <c r="J37" s="44">
        <f>IF(A37="","",I37-C37*HLOOKUP(A37,Assumption!$A$15:$I$16,2,TRUE))</f>
        <v>30827834</v>
      </c>
      <c r="K37" s="44">
        <f>IF(A37="","",IF('Thông tin khách hàng'!$E$7="Cơ bản",MAX(SA/1000,'Minh họa quyền lợi'!M37),SA/1000+'Minh họa quyền lợi'!M37))</f>
        <v>19615371</v>
      </c>
      <c r="L37" s="44">
        <f>ROUND(SUMIF('Account value 5%'!$B$3:$B$1202,'Minh họa quyền lợi'!A37,'Account value 5%'!$N$3:$N$795)/1000,0)</f>
        <v>1161749</v>
      </c>
      <c r="M37" s="44">
        <f>IF(A37="","",ROUND(OFFSET('Account value 5%'!$O$2,12*'Minh họa quyền lợi'!A37,0,1,1)/1000,0))</f>
        <v>18515371</v>
      </c>
      <c r="N37" s="44">
        <f>IF(A37="","",M37-C37*HLOOKUP(A37,Assumption!$A$15:$I$16,2,TRUE))</f>
        <v>18515371</v>
      </c>
      <c r="O37" s="44">
        <f>IF(A37="","",IF('Thông tin khách hàng'!$E$7="Cơ bản",MAX(SA/1000,'Minh họa quyền lợi'!Q37),SA/1000+'Minh họa quyền lợi'!Q37))</f>
        <v>4012558</v>
      </c>
      <c r="P37" s="44">
        <f>ROUND(SUMIF('Account value cam kết'!$B$3:$B$1202,'Minh họa quyền lợi'!A37,'Account value cam kết'!$N$3:$N$795)/1000,0)</f>
        <v>183211</v>
      </c>
      <c r="Q37" s="44">
        <f>IF(A37="","",ROUND(OFFSET('Account value cam kết'!$O$2,12*'Minh họa quyền lợi'!A37,0,1,1)/1000,0))</f>
        <v>2912558</v>
      </c>
      <c r="R37" s="44">
        <f>IF(A37="","",Q37-C37*HLOOKUP(A37,Assumption!$A$15:$I$16,2,TRUE))</f>
        <v>2912558</v>
      </c>
    </row>
    <row r="38" ht="15.75" customHeight="1">
      <c r="A38" s="43">
        <f>IF(A37="","",IF(A37+1&gt;'Thông tin khách hàng'!$B$5,"",A37+1))</f>
        <v>36</v>
      </c>
      <c r="B38" s="43">
        <f>IF(B37="","",IF(B37+1&gt;'Thông tin khách hàng'!$E$8-1,"",B37+1))</f>
        <v>36</v>
      </c>
      <c r="C38" s="43">
        <f>IF(A38&lt;='Thông tin khách hàng'!$E$9,TP/1000,0)</f>
        <v>0</v>
      </c>
      <c r="D38" s="43">
        <f>IF(A38&lt;='Thông tin khách hàng'!$E$9,EP/1000,0)</f>
        <v>0</v>
      </c>
      <c r="E38" s="43">
        <f>C38*HLOOKUP(A38,Assumption!$A$10:$G$12,2,TRUE)+D38*HLOOKUP(A38,Assumption!$A$10:$G$12,3,TRUE)</f>
        <v>0</v>
      </c>
      <c r="F38" s="43">
        <f t="shared" si="1"/>
        <v>0</v>
      </c>
      <c r="G38" s="44">
        <f>IF(A38="","",IF('Thông tin khách hàng'!$E$7="Cơ bản",MAX(SA/1000,'Minh họa quyền lợi'!I38),SA/1000+'Minh họa quyền lợi'!I38))</f>
        <v>36408486</v>
      </c>
      <c r="H38" s="44">
        <f>ROUND(SUMIF('Account value 7%'!$B$3:$B$1202,'Minh họa quyền lợi'!A38,'Account value 7%'!$N$3:$N$795)/1000,0)</f>
        <v>2193613</v>
      </c>
      <c r="I38" s="44">
        <f>IF(A38="","",ROUND(OFFSET('Account value 7%'!$O$2,12*'Minh họa quyền lợi'!A38,0,1,1)/1000,0))</f>
        <v>35308486</v>
      </c>
      <c r="J38" s="44">
        <f>IF(A38="","",I38-C38*HLOOKUP(A38,Assumption!$A$15:$I$16,2,TRUE))</f>
        <v>35308486</v>
      </c>
      <c r="K38" s="44">
        <f>IF(A38="","",IF('Thông tin khách hàng'!$E$7="Cơ bản",MAX(SA/1000,'Minh họa quyền lợi'!M38),SA/1000+'Minh họa quyền lợi'!M38))</f>
        <v>21940827</v>
      </c>
      <c r="L38" s="44">
        <f>ROUND(SUMIF('Account value 5%'!$B$3:$B$1202,'Minh họa quyền lợi'!A38,'Account value 5%'!$N$3:$N$795)/1000,0)</f>
        <v>1310138</v>
      </c>
      <c r="M38" s="44">
        <f>IF(A38="","",ROUND(OFFSET('Account value 5%'!$O$2,12*'Minh họa quyền lợi'!A38,0,1,1)/1000,0))</f>
        <v>20840827</v>
      </c>
      <c r="N38" s="44">
        <f>IF(A38="","",M38-C38*HLOOKUP(A38,Assumption!$A$15:$I$16,2,TRUE))</f>
        <v>20840827</v>
      </c>
      <c r="O38" s="44">
        <f>IF(A38="","",IF('Thông tin khách hàng'!$E$7="Cơ bản",MAX(SA/1000,'Minh họa quyền lợi'!Q38),SA/1000+'Minh họa quyền lợi'!Q38))</f>
        <v>4130326</v>
      </c>
      <c r="P38" s="44">
        <f>ROUND(SUMIF('Account value cam kết'!$B$3:$B$1202,'Minh họa quyền lợi'!A38,'Account value cam kết'!$N$3:$N$795)/1000,0)</f>
        <v>191475</v>
      </c>
      <c r="Q38" s="44">
        <f>IF(A38="","",ROUND(OFFSET('Account value cam kết'!$O$2,12*'Minh họa quyền lợi'!A38,0,1,1)/1000,0))</f>
        <v>3030326</v>
      </c>
      <c r="R38" s="44">
        <f>IF(A38="","",Q38-C38*HLOOKUP(A38,Assumption!$A$15:$I$16,2,TRUE))</f>
        <v>3030326</v>
      </c>
    </row>
    <row r="39" ht="15.75" customHeight="1">
      <c r="A39" s="43">
        <f>IF(A38="","",IF(A38+1&gt;'Thông tin khách hàng'!$B$5,"",A38+1))</f>
        <v>37</v>
      </c>
      <c r="B39" s="43">
        <f>IF(B38="","",IF(B38+1&gt;'Thông tin khách hàng'!$E$8-1,"",B38+1))</f>
        <v>37</v>
      </c>
      <c r="C39" s="43">
        <f>IF(A39&lt;='Thông tin khách hàng'!$E$9,TP/1000,0)</f>
        <v>0</v>
      </c>
      <c r="D39" s="43">
        <f>IF(A39&lt;='Thông tin khách hàng'!$E$9,EP/1000,0)</f>
        <v>0</v>
      </c>
      <c r="E39" s="43">
        <f>C39*HLOOKUP(A39,Assumption!$A$10:$G$12,2,TRUE)+D39*HLOOKUP(A39,Assumption!$A$10:$G$12,3,TRUE)</f>
        <v>0</v>
      </c>
      <c r="F39" s="43">
        <f t="shared" si="1"/>
        <v>0</v>
      </c>
      <c r="G39" s="44">
        <f>IF(A39="","",IF('Thông tin khách hàng'!$E$7="Cơ bản",MAX(SA/1000,'Minh họa quyền lợi'!I39),SA/1000+'Minh họa quyền lợi'!I39))</f>
        <v>41534013</v>
      </c>
      <c r="H39" s="44">
        <f>ROUND(SUMIF('Account value 7%'!$B$3:$B$1202,'Minh họa quyền lợi'!A39,'Account value 7%'!$N$3:$N$795)/1000,0)</f>
        <v>2514909</v>
      </c>
      <c r="I39" s="44">
        <f>IF(A39="","",ROUND(OFFSET('Account value 7%'!$O$2,12*'Minh họa quyền lợi'!A39,0,1,1)/1000,0))</f>
        <v>40434013</v>
      </c>
      <c r="J39" s="44">
        <f>IF(A39="","",I39-C39*HLOOKUP(A39,Assumption!$A$15:$I$16,2,TRUE))</f>
        <v>40434013</v>
      </c>
      <c r="K39" s="44">
        <f>IF(A39="","",IF('Thông tin khách hàng'!$E$7="Cơ bản",MAX(SA/1000,'Minh họa quyền lợi'!M39),SA/1000+'Minh họa quyền lợi'!M39))</f>
        <v>24552942</v>
      </c>
      <c r="L39" s="44">
        <f>ROUND(SUMIF('Account value 5%'!$B$3:$B$1202,'Minh họa quyền lợi'!A39,'Account value 5%'!$N$3:$N$795)/1000,0)</f>
        <v>1476818</v>
      </c>
      <c r="M39" s="44">
        <f>IF(A39="","",ROUND(OFFSET('Account value 5%'!$O$2,12*'Minh họa quyền lợi'!A39,0,1,1)/1000,0))</f>
        <v>23452942</v>
      </c>
      <c r="N39" s="44">
        <f>IF(A39="","",M39-C39*HLOOKUP(A39,Assumption!$A$15:$I$16,2,TRUE))</f>
        <v>23452942</v>
      </c>
      <c r="O39" s="44">
        <f>IF(A39="","",IF('Thông tin khách hàng'!$E$7="Cơ bản",MAX(SA/1000,'Minh họa quyền lợi'!Q39),SA/1000+'Minh họa quyền lợi'!Q39))</f>
        <v>4250449</v>
      </c>
      <c r="P39" s="44">
        <f>ROUND(SUMIF('Account value cam kết'!$B$3:$B$1202,'Minh họa quyền lợi'!A39,'Account value cam kết'!$N$3:$N$795)/1000,0)</f>
        <v>199905</v>
      </c>
      <c r="Q39" s="44">
        <f>IF(A39="","",ROUND(OFFSET('Account value cam kết'!$O$2,12*'Minh họa quyền lợi'!A39,0,1,1)/1000,0))</f>
        <v>3150449</v>
      </c>
      <c r="R39" s="44">
        <f>IF(A39="","",Q39-C39*HLOOKUP(A39,Assumption!$A$15:$I$16,2,TRUE))</f>
        <v>3150449</v>
      </c>
    </row>
    <row r="40" ht="15.75" customHeight="1">
      <c r="A40" s="43">
        <f>IF(A39="","",IF(A39+1&gt;'Thông tin khách hàng'!$B$5,"",A39+1))</f>
        <v>38</v>
      </c>
      <c r="B40" s="43">
        <f>IF(B39="","",IF(B39+1&gt;'Thông tin khách hàng'!$E$8-1,"",B39+1))</f>
        <v>38</v>
      </c>
      <c r="C40" s="43">
        <f>IF(A40&lt;='Thông tin khách hàng'!$E$9,TP/1000,0)</f>
        <v>0</v>
      </c>
      <c r="D40" s="43">
        <f>IF(A40&lt;='Thông tin khách hàng'!$E$9,EP/1000,0)</f>
        <v>0</v>
      </c>
      <c r="E40" s="43">
        <f>C40*HLOOKUP(A40,Assumption!$A$10:$G$12,2,TRUE)+D40*HLOOKUP(A40,Assumption!$A$10:$G$12,3,TRUE)</f>
        <v>0</v>
      </c>
      <c r="F40" s="43">
        <f t="shared" si="1"/>
        <v>0</v>
      </c>
      <c r="G40" s="44">
        <f>IF(A40="","",IF('Thông tin khách hàng'!$E$7="Cơ bản",MAX(SA/1000,'Minh họa quyền lợi'!I40),SA/1000+'Minh họa quyền lợi'!I40))</f>
        <v>47397228</v>
      </c>
      <c r="H40" s="44">
        <f>ROUND(SUMIF('Account value 7%'!$B$3:$B$1202,'Minh họa quyền lợi'!A40,'Account value 7%'!$N$3:$N$795)/1000,0)</f>
        <v>2882448</v>
      </c>
      <c r="I40" s="44">
        <f>IF(A40="","",ROUND(OFFSET('Account value 7%'!$O$2,12*'Minh họa quyền lợi'!A40,0,1,1)/1000,0))</f>
        <v>46297228</v>
      </c>
      <c r="J40" s="44">
        <f>IF(A40="","",I40-C40*HLOOKUP(A40,Assumption!$A$15:$I$16,2,TRUE))</f>
        <v>46297228</v>
      </c>
      <c r="K40" s="44">
        <f>IF(A40="","",IF('Thông tin khách hàng'!$E$7="Cơ bản",MAX(SA/1000,'Minh họa quyền lợi'!M40),SA/1000+'Minh họa quyền lợi'!M40))</f>
        <v>27487053</v>
      </c>
      <c r="L40" s="44">
        <f>ROUND(SUMIF('Account value 5%'!$B$3:$B$1202,'Minh họa quyền lợi'!A40,'Account value 5%'!$N$3:$N$795)/1000,0)</f>
        <v>1664046</v>
      </c>
      <c r="M40" s="44">
        <f>IF(A40="","",ROUND(OFFSET('Account value 5%'!$O$2,12*'Minh họa quyền lợi'!A40,0,1,1)/1000,0))</f>
        <v>26387053</v>
      </c>
      <c r="N40" s="44">
        <f>IF(A40="","",M40-C40*HLOOKUP(A40,Assumption!$A$15:$I$16,2,TRUE))</f>
        <v>26387053</v>
      </c>
      <c r="O40" s="44">
        <f>IF(A40="","",IF('Thông tin khách hàng'!$E$7="Cơ bản",MAX(SA/1000,'Minh họa quyền lợi'!Q40),SA/1000+'Minh họa quyền lợi'!Q40))</f>
        <v>4372975</v>
      </c>
      <c r="P40" s="44">
        <f>ROUND(SUMIF('Account value cam kết'!$B$3:$B$1202,'Minh họa quyền lợi'!A40,'Account value cam kết'!$N$3:$N$795)/1000,0)</f>
        <v>208503</v>
      </c>
      <c r="Q40" s="44">
        <f>IF(A40="","",ROUND(OFFSET('Account value cam kết'!$O$2,12*'Minh họa quyền lợi'!A40,0,1,1)/1000,0))</f>
        <v>3272975</v>
      </c>
      <c r="R40" s="44">
        <f>IF(A40="","",Q40-C40*HLOOKUP(A40,Assumption!$A$15:$I$16,2,TRUE))</f>
        <v>3272975</v>
      </c>
    </row>
    <row r="41" ht="15.75" customHeight="1">
      <c r="A41" s="43">
        <f>IF(A40="","",IF(A40+1&gt;'Thông tin khách hàng'!$B$5,"",A40+1))</f>
        <v>39</v>
      </c>
      <c r="B41" s="43">
        <f>IF(B40="","",IF(B40+1&gt;'Thông tin khách hàng'!$E$8-1,"",B40+1))</f>
        <v>39</v>
      </c>
      <c r="C41" s="43">
        <f>IF(A41&lt;='Thông tin khách hàng'!$E$9,TP/1000,0)</f>
        <v>0</v>
      </c>
      <c r="D41" s="43">
        <f>IF(A41&lt;='Thông tin khách hàng'!$E$9,EP/1000,0)</f>
        <v>0</v>
      </c>
      <c r="E41" s="43">
        <f>C41*HLOOKUP(A41,Assumption!$A$10:$G$12,2,TRUE)+D41*HLOOKUP(A41,Assumption!$A$10:$G$12,3,TRUE)</f>
        <v>0</v>
      </c>
      <c r="F41" s="43">
        <f t="shared" si="1"/>
        <v>0</v>
      </c>
      <c r="G41" s="44">
        <f>IF(A41="","",IF('Thông tin khách hàng'!$E$7="Cơ bản",MAX(SA/1000,'Minh họa quyền lợi'!I41),SA/1000+'Minh họa quyền lợi'!I41))</f>
        <v>54104302</v>
      </c>
      <c r="H41" s="44">
        <f>ROUND(SUMIF('Account value 7%'!$B$3:$B$1202,'Minh họa quyền lợi'!A41,'Account value 7%'!$N$3:$N$795)/1000,0)</f>
        <v>3302884</v>
      </c>
      <c r="I41" s="44">
        <f>IF(A41="","",ROUND(OFFSET('Account value 7%'!$O$2,12*'Minh họa quyền lợi'!A41,0,1,1)/1000,0))</f>
        <v>53004302</v>
      </c>
      <c r="J41" s="44">
        <f>IF(A41="","",I41-C41*HLOOKUP(A41,Assumption!$A$15:$I$16,2,TRUE))</f>
        <v>53004302</v>
      </c>
      <c r="K41" s="44">
        <f>IF(A41="","",IF('Thông tin khách hàng'!$E$7="Cơ bản",MAX(SA/1000,'Minh họa quyền lợi'!M41),SA/1000+'Minh họa quyền lợi'!M41))</f>
        <v>30782852</v>
      </c>
      <c r="L41" s="44">
        <f>ROUND(SUMIF('Account value 5%'!$B$3:$B$1202,'Minh họa quyền lợi'!A41,'Account value 5%'!$N$3:$N$795)/1000,0)</f>
        <v>1874353</v>
      </c>
      <c r="M41" s="44">
        <f>IF(A41="","",ROUND(OFFSET('Account value 5%'!$O$2,12*'Minh họa quyền lợi'!A41,0,1,1)/1000,0))</f>
        <v>29682852</v>
      </c>
      <c r="N41" s="44">
        <f>IF(A41="","",M41-C41*HLOOKUP(A41,Assumption!$A$15:$I$16,2,TRUE))</f>
        <v>29682852</v>
      </c>
      <c r="O41" s="44">
        <f>IF(A41="","",IF('Thông tin khách hàng'!$E$7="Cơ bản",MAX(SA/1000,'Minh họa quyền lợi'!Q41),SA/1000+'Minh họa quyền lợi'!Q41))</f>
        <v>4497951</v>
      </c>
      <c r="P41" s="44">
        <f>ROUND(SUMIF('Account value cam kết'!$B$3:$B$1202,'Minh họa quyền lợi'!A41,'Account value cam kết'!$N$3:$N$795)/1000,0)</f>
        <v>217273</v>
      </c>
      <c r="Q41" s="44">
        <f>IF(A41="","",ROUND(OFFSET('Account value cam kết'!$O$2,12*'Minh họa quyền lợi'!A41,0,1,1)/1000,0))</f>
        <v>3397951</v>
      </c>
      <c r="R41" s="44">
        <f>IF(A41="","",Q41-C41*HLOOKUP(A41,Assumption!$A$15:$I$16,2,TRUE))</f>
        <v>3397951</v>
      </c>
    </row>
    <row r="42" ht="15.75" customHeight="1">
      <c r="A42" s="43">
        <f>IF(A41="","",IF(A41+1&gt;'Thông tin khách hàng'!$B$5,"",A41+1))</f>
        <v>40</v>
      </c>
      <c r="B42" s="43">
        <f>IF(B41="","",IF(B41+1&gt;'Thông tin khách hàng'!$E$8-1,"",B41+1))</f>
        <v>40</v>
      </c>
      <c r="C42" s="43">
        <f>IF(A42&lt;='Thông tin khách hàng'!$E$9,TP/1000,0)</f>
        <v>0</v>
      </c>
      <c r="D42" s="43">
        <f>IF(A42&lt;='Thông tin khách hàng'!$E$9,EP/1000,0)</f>
        <v>0</v>
      </c>
      <c r="E42" s="43">
        <f>C42*HLOOKUP(A42,Assumption!$A$10:$G$12,2,TRUE)+D42*HLOOKUP(A42,Assumption!$A$10:$G$12,3,TRUE)</f>
        <v>0</v>
      </c>
      <c r="F42" s="43">
        <f t="shared" si="1"/>
        <v>0</v>
      </c>
      <c r="G42" s="44">
        <f>IF(A42="","",IF('Thông tin khách hàng'!$E$7="Cơ bản",MAX(SA/1000,'Minh họa quyền lợi'!I42),SA/1000+'Minh họa quyền lợi'!I42))</f>
        <v>61776687</v>
      </c>
      <c r="H42" s="44">
        <f>ROUND(SUMIF('Account value 7%'!$B$3:$B$1202,'Minh họa quyền lợi'!A42,'Account value 7%'!$N$3:$N$795)/1000,0)</f>
        <v>3783832</v>
      </c>
      <c r="I42" s="44">
        <f>IF(A42="","",ROUND(OFFSET('Account value 7%'!$O$2,12*'Minh họa quyền lợi'!A42,0,1,1)/1000,0))</f>
        <v>60676687</v>
      </c>
      <c r="J42" s="44">
        <f>IF(A42="","",I42-C42*HLOOKUP(A42,Assumption!$A$15:$I$16,2,TRUE))</f>
        <v>60676687</v>
      </c>
      <c r="K42" s="44">
        <f>IF(A42="","",IF('Thông tin khách hàng'!$E$7="Cơ bản",MAX(SA/1000,'Minh họa quyền lợi'!M42),SA/1000+'Minh họa quyền lợi'!M42))</f>
        <v>34484926</v>
      </c>
      <c r="L42" s="44">
        <f>ROUND(SUMIF('Account value 5%'!$B$3:$B$1202,'Minh họa quyền lợi'!A42,'Account value 5%'!$N$3:$N$795)/1000,0)</f>
        <v>2110584</v>
      </c>
      <c r="M42" s="44">
        <f>IF(A42="","",ROUND(OFFSET('Account value 5%'!$O$2,12*'Minh họa quyền lợi'!A42,0,1,1)/1000,0))</f>
        <v>33384926</v>
      </c>
      <c r="N42" s="44">
        <f>IF(A42="","",M42-C42*HLOOKUP(A42,Assumption!$A$15:$I$16,2,TRUE))</f>
        <v>33384926</v>
      </c>
      <c r="O42" s="44">
        <f>IF(A42="","",IF('Thông tin khách hàng'!$E$7="Cơ bản",MAX(SA/1000,'Minh họa quyền lợi'!Q42),SA/1000+'Minh họa quyền lợi'!Q42))</f>
        <v>4625427</v>
      </c>
      <c r="P42" s="44">
        <f>ROUND(SUMIF('Account value cam kết'!$B$3:$B$1202,'Minh họa quyền lợi'!A42,'Account value cam kết'!$N$3:$N$795)/1000,0)</f>
        <v>226218</v>
      </c>
      <c r="Q42" s="44">
        <f>IF(A42="","",ROUND(OFFSET('Account value cam kết'!$O$2,12*'Minh họa quyền lợi'!A42,0,1,1)/1000,0))</f>
        <v>3525427</v>
      </c>
      <c r="R42" s="44">
        <f>IF(A42="","",Q42-C42*HLOOKUP(A42,Assumption!$A$15:$I$16,2,TRUE))</f>
        <v>3525427</v>
      </c>
    </row>
    <row r="43" ht="15.75" customHeight="1">
      <c r="A43" s="43">
        <f>IF(A42="","",IF(A42+1&gt;'Thông tin khách hàng'!$B$5,"",A42+1))</f>
        <v>41</v>
      </c>
      <c r="B43" s="43">
        <f>IF(B42="","",IF(B42+1&gt;'Thông tin khách hàng'!$E$8-1,"",B42+1))</f>
        <v>41</v>
      </c>
      <c r="C43" s="43">
        <f>IF(A43&lt;='Thông tin khách hàng'!$E$9,TP/1000,0)</f>
        <v>0</v>
      </c>
      <c r="D43" s="43">
        <f>IF(A43&lt;='Thông tin khách hàng'!$E$9,EP/1000,0)</f>
        <v>0</v>
      </c>
      <c r="E43" s="43">
        <f>C43*HLOOKUP(A43,Assumption!$A$10:$G$12,2,TRUE)+D43*HLOOKUP(A43,Assumption!$A$10:$G$12,3,TRUE)</f>
        <v>0</v>
      </c>
      <c r="F43" s="43">
        <f t="shared" si="1"/>
        <v>0</v>
      </c>
      <c r="G43" s="44">
        <f>IF(A43="","",IF('Thông tin khách hàng'!$E$7="Cơ bản",MAX(SA/1000,'Minh họa quyền lợi'!I43),SA/1000+'Minh họa quyền lợi'!I43))</f>
        <v>70553315</v>
      </c>
      <c r="H43" s="44">
        <f>ROUND(SUMIF('Account value 7%'!$B$3:$B$1202,'Minh họa quyền lợi'!A43,'Account value 7%'!$N$3:$N$795)/1000,0)</f>
        <v>4333999</v>
      </c>
      <c r="I43" s="44">
        <f>IF(A43="","",ROUND(OFFSET('Account value 7%'!$O$2,12*'Minh họa quyền lợi'!A43,0,1,1)/1000,0))</f>
        <v>69453315</v>
      </c>
      <c r="J43" s="44">
        <f>IF(A43="","",I43-C43*HLOOKUP(A43,Assumption!$A$15:$I$16,2,TRUE))</f>
        <v>69453315</v>
      </c>
      <c r="K43" s="44">
        <f>IF(A43="","",IF('Thông tin khách hàng'!$E$7="Cơ bản",MAX(SA/1000,'Minh họa quyền lợi'!M43),SA/1000+'Minh họa quyền lợi'!M43))</f>
        <v>38643355</v>
      </c>
      <c r="L43" s="44">
        <f>ROUND(SUMIF('Account value 5%'!$B$3:$B$1202,'Minh họa quyền lợi'!A43,'Account value 5%'!$N$3:$N$795)/1000,0)</f>
        <v>2375936</v>
      </c>
      <c r="M43" s="44">
        <f>IF(A43="","",ROUND(OFFSET('Account value 5%'!$O$2,12*'Minh họa quyền lợi'!A43,0,1,1)/1000,0))</f>
        <v>37543355</v>
      </c>
      <c r="N43" s="44">
        <f>IF(A43="","",M43-C43*HLOOKUP(A43,Assumption!$A$15:$I$16,2,TRUE))</f>
        <v>37543355</v>
      </c>
      <c r="O43" s="44">
        <f>IF(A43="","",IF('Thông tin khách hàng'!$E$7="Cơ bản",MAX(SA/1000,'Minh họa quyền lợi'!Q43),SA/1000+'Minh họa quyền lợi'!Q43))</f>
        <v>4755452</v>
      </c>
      <c r="P43" s="44">
        <f>ROUND(SUMIF('Account value cam kết'!$B$3:$B$1202,'Minh họa quyền lợi'!A43,'Account value cam kết'!$N$3:$N$795)/1000,0)</f>
        <v>235343</v>
      </c>
      <c r="Q43" s="44">
        <f>IF(A43="","",ROUND(OFFSET('Account value cam kết'!$O$2,12*'Minh họa quyền lợi'!A43,0,1,1)/1000,0))</f>
        <v>3655452</v>
      </c>
      <c r="R43" s="44">
        <f>IF(A43="","",Q43-C43*HLOOKUP(A43,Assumption!$A$15:$I$16,2,TRUE))</f>
        <v>3655452</v>
      </c>
    </row>
    <row r="44" ht="15.75" customHeight="1">
      <c r="A44" s="43">
        <f>IF(A43="","",IF(A43+1&gt;'Thông tin khách hàng'!$B$5,"",A43+1))</f>
        <v>42</v>
      </c>
      <c r="B44" s="43">
        <f>IF(B43="","",IF(B43+1&gt;'Thông tin khách hàng'!$E$8-1,"",B43+1))</f>
        <v>42</v>
      </c>
      <c r="C44" s="43">
        <f>IF(A44&lt;='Thông tin khách hàng'!$E$9,TP/1000,0)</f>
        <v>0</v>
      </c>
      <c r="D44" s="43">
        <f>IF(A44&lt;='Thông tin khách hàng'!$E$9,EP/1000,0)</f>
        <v>0</v>
      </c>
      <c r="E44" s="43">
        <f>C44*HLOOKUP(A44,Assumption!$A$10:$G$12,2,TRUE)+D44*HLOOKUP(A44,Assumption!$A$10:$G$12,3,TRUE)</f>
        <v>0</v>
      </c>
      <c r="F44" s="43">
        <f t="shared" si="1"/>
        <v>0</v>
      </c>
      <c r="G44" s="44">
        <f>IF(A44="","",IF('Thông tin khách hàng'!$E$7="Cơ bản",MAX(SA/1000,'Minh họa quyền lợi'!I44),SA/1000+'Minh họa quyền lợi'!I44))</f>
        <v>80593113</v>
      </c>
      <c r="H44" s="44">
        <f>ROUND(SUMIF('Account value 7%'!$B$3:$B$1202,'Minh họa quyền lợi'!A44,'Account value 7%'!$N$3:$N$795)/1000,0)</f>
        <v>4963349</v>
      </c>
      <c r="I44" s="44">
        <f>IF(A44="","",ROUND(OFFSET('Account value 7%'!$O$2,12*'Minh họa quyền lợi'!A44,0,1,1)/1000,0))</f>
        <v>79493113</v>
      </c>
      <c r="J44" s="44">
        <f>IF(A44="","",I44-C44*HLOOKUP(A44,Assumption!$A$15:$I$16,2,TRUE))</f>
        <v>79493113</v>
      </c>
      <c r="K44" s="44">
        <f>IF(A44="","",IF('Thông tin khách hàng'!$E$7="Cơ bản",MAX(SA/1000,'Minh họa quyền lợi'!M44),SA/1000+'Minh họa quyền lợi'!M44))</f>
        <v>43314394</v>
      </c>
      <c r="L44" s="44">
        <f>ROUND(SUMIF('Account value 5%'!$B$3:$B$1202,'Minh họa quyền lợi'!A44,'Account value 5%'!$N$3:$N$795)/1000,0)</f>
        <v>2673997</v>
      </c>
      <c r="M44" s="44">
        <f>IF(A44="","",ROUND(OFFSET('Account value 5%'!$O$2,12*'Minh họa quyền lợi'!A44,0,1,1)/1000,0))</f>
        <v>42214394</v>
      </c>
      <c r="N44" s="44">
        <f>IF(A44="","",M44-C44*HLOOKUP(A44,Assumption!$A$15:$I$16,2,TRUE))</f>
        <v>42214394</v>
      </c>
      <c r="O44" s="44">
        <f>IF(A44="","",IF('Thông tin khách hàng'!$E$7="Cơ bản",MAX(SA/1000,'Minh họa quyền lợi'!Q44),SA/1000+'Minh họa quyền lợi'!Q44))</f>
        <v>4888078</v>
      </c>
      <c r="P44" s="44">
        <f>ROUND(SUMIF('Account value cam kết'!$B$3:$B$1202,'Minh họa quyền lợi'!A44,'Account value cam kết'!$N$3:$N$795)/1000,0)</f>
        <v>244650</v>
      </c>
      <c r="Q44" s="44">
        <f>IF(A44="","",ROUND(OFFSET('Account value cam kết'!$O$2,12*'Minh họa quyền lợi'!A44,0,1,1)/1000,0))</f>
        <v>3788078</v>
      </c>
      <c r="R44" s="44">
        <f>IF(A44="","",Q44-C44*HLOOKUP(A44,Assumption!$A$15:$I$16,2,TRUE))</f>
        <v>3788078</v>
      </c>
    </row>
    <row r="45" ht="15.75" customHeight="1">
      <c r="A45" s="43">
        <f>IF(A44="","",IF(A44+1&gt;'Thông tin khách hàng'!$B$5,"",A44+1))</f>
        <v>43</v>
      </c>
      <c r="B45" s="43">
        <f>IF(B44="","",IF(B44+1&gt;'Thông tin khách hàng'!$E$8-1,"",B44+1))</f>
        <v>43</v>
      </c>
      <c r="C45" s="43">
        <f>IF(A45&lt;='Thông tin khách hàng'!$E$9,TP/1000,0)</f>
        <v>0</v>
      </c>
      <c r="D45" s="43">
        <f>IF(A45&lt;='Thông tin khách hàng'!$E$9,EP/1000,0)</f>
        <v>0</v>
      </c>
      <c r="E45" s="43">
        <f>C45*HLOOKUP(A45,Assumption!$A$10:$G$12,2,TRUE)+D45*HLOOKUP(A45,Assumption!$A$10:$G$12,3,TRUE)</f>
        <v>0</v>
      </c>
      <c r="F45" s="43">
        <f t="shared" si="1"/>
        <v>0</v>
      </c>
      <c r="G45" s="44">
        <f>IF(A45="","",IF('Thông tin khách hàng'!$E$7="Cơ bản",MAX(SA/1000,'Minh họa quyền lợi'!I45),SA/1000+'Minh họa quyền lợi'!I45))</f>
        <v>92077883</v>
      </c>
      <c r="H45" s="44">
        <f>ROUND(SUMIF('Account value 7%'!$B$3:$B$1202,'Minh họa quyền lợi'!A45,'Account value 7%'!$N$3:$N$795)/1000,0)</f>
        <v>5683277</v>
      </c>
      <c r="I45" s="44">
        <f>IF(A45="","",ROUND(OFFSET('Account value 7%'!$O$2,12*'Minh họa quyền lợi'!A45,0,1,1)/1000,0))</f>
        <v>90977883</v>
      </c>
      <c r="J45" s="44">
        <f>IF(A45="","",I45-C45*HLOOKUP(A45,Assumption!$A$15:$I$16,2,TRUE))</f>
        <v>90977883</v>
      </c>
      <c r="K45" s="44">
        <f>IF(A45="","",IF('Thông tin khách hàng'!$E$7="Cơ bản",MAX(SA/1000,'Minh họa quyền lợi'!M45),SA/1000+'Minh họa quyền lợi'!M45))</f>
        <v>48561234</v>
      </c>
      <c r="L45" s="44">
        <f>ROUND(SUMIF('Account value 5%'!$B$3:$B$1202,'Minh họa quyền lợi'!A45,'Account value 5%'!$N$3:$N$795)/1000,0)</f>
        <v>3008801</v>
      </c>
      <c r="M45" s="44">
        <f>IF(A45="","",ROUND(OFFSET('Account value 5%'!$O$2,12*'Minh họa quyền lợi'!A45,0,1,1)/1000,0))</f>
        <v>47461234</v>
      </c>
      <c r="N45" s="44">
        <f>IF(A45="","",M45-C45*HLOOKUP(A45,Assumption!$A$15:$I$16,2,TRUE))</f>
        <v>47461234</v>
      </c>
      <c r="O45" s="44">
        <f>IF(A45="","",IF('Thông tin khách hàng'!$E$7="Cơ bản",MAX(SA/1000,'Minh họa quyền lợi'!Q45),SA/1000+'Minh họa quyền lợi'!Q45))</f>
        <v>5023356</v>
      </c>
      <c r="P45" s="44">
        <f>ROUND(SUMIF('Account value cam kết'!$B$3:$B$1202,'Minh họa quyền lợi'!A45,'Account value cam kết'!$N$3:$N$795)/1000,0)</f>
        <v>254143</v>
      </c>
      <c r="Q45" s="44">
        <f>IF(A45="","",ROUND(OFFSET('Account value cam kết'!$O$2,12*'Minh họa quyền lợi'!A45,0,1,1)/1000,0))</f>
        <v>3923356</v>
      </c>
      <c r="R45" s="44">
        <f>IF(A45="","",Q45-C45*HLOOKUP(A45,Assumption!$A$15:$I$16,2,TRUE))</f>
        <v>3923356</v>
      </c>
    </row>
    <row r="46" ht="15.75" customHeight="1">
      <c r="A46" s="43">
        <f>IF(A45="","",IF(A45+1&gt;'Thông tin khách hàng'!$B$5,"",A45+1))</f>
        <v>44</v>
      </c>
      <c r="B46" s="43">
        <f>IF(B45="","",IF(B45+1&gt;'Thông tin khách hàng'!$E$8-1,"",B45+1))</f>
        <v>44</v>
      </c>
      <c r="C46" s="43">
        <f>IF(A46&lt;='Thông tin khách hàng'!$E$9,TP/1000,0)</f>
        <v>0</v>
      </c>
      <c r="D46" s="43">
        <f>IF(A46&lt;='Thông tin khách hàng'!$E$9,EP/1000,0)</f>
        <v>0</v>
      </c>
      <c r="E46" s="43">
        <f>C46*HLOOKUP(A46,Assumption!$A$10:$G$12,2,TRUE)+D46*HLOOKUP(A46,Assumption!$A$10:$G$12,3,TRUE)</f>
        <v>0</v>
      </c>
      <c r="F46" s="43">
        <f t="shared" si="1"/>
        <v>0</v>
      </c>
      <c r="G46" s="44">
        <f>IF(A46="","",IF('Thông tin khách hàng'!$E$7="Cơ bản",MAX(SA/1000,'Minh họa quyền lợi'!I46),SA/1000+'Minh họa quyền lợi'!I46))</f>
        <v>105215589</v>
      </c>
      <c r="H46" s="44">
        <f>ROUND(SUMIF('Account value 7%'!$B$3:$B$1202,'Minh họa quyền lợi'!A46,'Account value 7%'!$N$3:$N$795)/1000,0)</f>
        <v>6506821</v>
      </c>
      <c r="I46" s="44">
        <f>IF(A46="","",ROUND(OFFSET('Account value 7%'!$O$2,12*'Minh họa quyền lợi'!A46,0,1,1)/1000,0))</f>
        <v>104115589</v>
      </c>
      <c r="J46" s="44">
        <f>IF(A46="","",I46-C46*HLOOKUP(A46,Assumption!$A$15:$I$16,2,TRUE))</f>
        <v>104115589</v>
      </c>
      <c r="K46" s="44">
        <f>IF(A46="","",IF('Thông tin khách hàng'!$E$7="Cơ bản",MAX(SA/1000,'Minh họa quyền lợi'!M46),SA/1000+'Minh họa quyền lợi'!M46))</f>
        <v>54454853</v>
      </c>
      <c r="L46" s="44">
        <f>ROUND(SUMIF('Account value 5%'!$B$3:$B$1202,'Minh họa quyền lợi'!A46,'Account value 5%'!$N$3:$N$795)/1000,0)</f>
        <v>3384876</v>
      </c>
      <c r="M46" s="44">
        <f>IF(A46="","",ROUND(OFFSET('Account value 5%'!$O$2,12*'Minh họa quyền lợi'!A46,0,1,1)/1000,0))</f>
        <v>53354853</v>
      </c>
      <c r="N46" s="44">
        <f>IF(A46="","",M46-C46*HLOOKUP(A46,Assumption!$A$15:$I$16,2,TRUE))</f>
        <v>53354853</v>
      </c>
      <c r="O46" s="44">
        <f>IF(A46="","",IF('Thông tin khách hàng'!$E$7="Cơ bản",MAX(SA/1000,'Minh họa quyền lợi'!Q46),SA/1000+'Minh họa quyền lợi'!Q46))</f>
        <v>5161340</v>
      </c>
      <c r="P46" s="44">
        <f>ROUND(SUMIF('Account value cam kết'!$B$3:$B$1202,'Minh họa quyền lợi'!A46,'Account value cam kết'!$N$3:$N$795)/1000,0)</f>
        <v>263826</v>
      </c>
      <c r="Q46" s="44">
        <f>IF(A46="","",ROUND(OFFSET('Account value cam kết'!$O$2,12*'Minh họa quyền lợi'!A46,0,1,1)/1000,0))</f>
        <v>4061340</v>
      </c>
      <c r="R46" s="44">
        <f>IF(A46="","",Q46-C46*HLOOKUP(A46,Assumption!$A$15:$I$16,2,TRUE))</f>
        <v>4061340</v>
      </c>
    </row>
    <row r="47" ht="15.75" customHeight="1">
      <c r="A47" s="43">
        <f>IF(A46="","",IF(A46+1&gt;'Thông tin khách hàng'!$B$5,"",A46+1))</f>
        <v>45</v>
      </c>
      <c r="B47" s="43">
        <f>IF(B46="","",IF(B46+1&gt;'Thông tin khách hàng'!$E$8-1,"",B46+1))</f>
        <v>45</v>
      </c>
      <c r="C47" s="43">
        <f>IF(A47&lt;='Thông tin khách hàng'!$E$9,TP/1000,0)</f>
        <v>0</v>
      </c>
      <c r="D47" s="43">
        <f>IF(A47&lt;='Thông tin khách hàng'!$E$9,EP/1000,0)</f>
        <v>0</v>
      </c>
      <c r="E47" s="43">
        <f>C47*HLOOKUP(A47,Assumption!$A$10:$G$12,2,TRUE)+D47*HLOOKUP(A47,Assumption!$A$10:$G$12,3,TRUE)</f>
        <v>0</v>
      </c>
      <c r="F47" s="43">
        <f t="shared" si="1"/>
        <v>0</v>
      </c>
      <c r="G47" s="44">
        <f>IF(A47="","",IF('Thông tin khách hàng'!$E$7="Cơ bản",MAX(SA/1000,'Minh họa quyền lợi'!I47),SA/1000+'Minh họa quyền lợi'!I47))</f>
        <v>120244132</v>
      </c>
      <c r="H47" s="44">
        <f>ROUND(SUMIF('Account value 7%'!$B$3:$B$1202,'Minh họa quyền lợi'!A47,'Account value 7%'!$N$3:$N$795)/1000,0)</f>
        <v>7448893</v>
      </c>
      <c r="I47" s="44">
        <f>IF(A47="","",ROUND(OFFSET('Account value 7%'!$O$2,12*'Minh họa quyền lợi'!A47,0,1,1)/1000,0))</f>
        <v>119144132</v>
      </c>
      <c r="J47" s="44">
        <f>IF(A47="","",I47-C47*HLOOKUP(A47,Assumption!$A$15:$I$16,2,TRUE))</f>
        <v>119144132</v>
      </c>
      <c r="K47" s="44">
        <f>IF(A47="","",IF('Thông tin khách hàng'!$E$7="Cơ bản",MAX(SA/1000,'Minh họa quyền lợi'!M47),SA/1000+'Minh họa quyền lợi'!M47))</f>
        <v>61074979</v>
      </c>
      <c r="L47" s="44">
        <f>ROUND(SUMIF('Account value 5%'!$B$3:$B$1202,'Minh họa quyền lợi'!A47,'Account value 5%'!$N$3:$N$795)/1000,0)</f>
        <v>3807310</v>
      </c>
      <c r="M47" s="44">
        <f>IF(A47="","",ROUND(OFFSET('Account value 5%'!$O$2,12*'Minh họa quyền lợi'!A47,0,1,1)/1000,0))</f>
        <v>59974979</v>
      </c>
      <c r="N47" s="44">
        <f>IF(A47="","",M47-C47*HLOOKUP(A47,Assumption!$A$15:$I$16,2,TRUE))</f>
        <v>59974979</v>
      </c>
      <c r="O47" s="44">
        <f>IF(A47="","",IF('Thông tin khách hàng'!$E$7="Cơ bản",MAX(SA/1000,'Minh họa quyền lợi'!Q47),SA/1000+'Minh họa quyền lợi'!Q47))</f>
        <v>5302084</v>
      </c>
      <c r="P47" s="44">
        <f>ROUND(SUMIF('Account value cam kết'!$B$3:$B$1202,'Minh họa quyền lợi'!A47,'Account value cam kết'!$N$3:$N$795)/1000,0)</f>
        <v>273702</v>
      </c>
      <c r="Q47" s="44">
        <f>IF(A47="","",ROUND(OFFSET('Account value cam kết'!$O$2,12*'Minh họa quyền lợi'!A47,0,1,1)/1000,0))</f>
        <v>4202084</v>
      </c>
      <c r="R47" s="44">
        <f>IF(A47="","",Q47-C47*HLOOKUP(A47,Assumption!$A$15:$I$16,2,TRUE))</f>
        <v>4202084</v>
      </c>
    </row>
    <row r="48" ht="15.75" customHeight="1">
      <c r="A48" s="43">
        <f>IF(A47="","",IF(A47+1&gt;'Thông tin khách hàng'!$B$5,"",A47+1))</f>
        <v>46</v>
      </c>
      <c r="B48" s="43">
        <f>IF(B47="","",IF(B47+1&gt;'Thông tin khách hàng'!$E$8-1,"",B47+1))</f>
        <v>46</v>
      </c>
      <c r="C48" s="43">
        <f>IF(A48&lt;='Thông tin khách hàng'!$E$9,TP/1000,0)</f>
        <v>0</v>
      </c>
      <c r="D48" s="43">
        <f>IF(A48&lt;='Thông tin khách hàng'!$E$9,EP/1000,0)</f>
        <v>0</v>
      </c>
      <c r="E48" s="43">
        <f>C48*HLOOKUP(A48,Assumption!$A$10:$G$12,2,TRUE)+D48*HLOOKUP(A48,Assumption!$A$10:$G$12,3,TRUE)</f>
        <v>0</v>
      </c>
      <c r="F48" s="43">
        <f t="shared" si="1"/>
        <v>0</v>
      </c>
      <c r="G48" s="44">
        <f>IF(A48="","",IF('Thông tin khách hàng'!$E$7="Cơ bản",MAX(SA/1000,'Minh họa quyền lợi'!I48),SA/1000+'Minh họa quyền lợi'!I48))</f>
        <v>137435647</v>
      </c>
      <c r="H48" s="44">
        <f>ROUND(SUMIF('Account value 7%'!$B$3:$B$1202,'Minh họa quyền lợi'!A48,'Account value 7%'!$N$3:$N$795)/1000,0)</f>
        <v>8526552</v>
      </c>
      <c r="I48" s="44">
        <f>IF(A48="","",ROUND(OFFSET('Account value 7%'!$O$2,12*'Minh họa quyền lợi'!A48,0,1,1)/1000,0))</f>
        <v>136335647</v>
      </c>
      <c r="J48" s="44">
        <f>IF(A48="","",I48-C48*HLOOKUP(A48,Assumption!$A$15:$I$16,2,TRUE))</f>
        <v>136335647</v>
      </c>
      <c r="K48" s="44">
        <f>IF(A48="","",IF('Thông tin khách hàng'!$E$7="Cơ bản",MAX(SA/1000,'Minh họa quyền lợi'!M48),SA/1000+'Minh họa quyền lợi'!M48))</f>
        <v>68511170</v>
      </c>
      <c r="L48" s="44">
        <f>ROUND(SUMIF('Account value 5%'!$B$3:$B$1202,'Minh họa quyền lợi'!A48,'Account value 5%'!$N$3:$N$795)/1000,0)</f>
        <v>4281818</v>
      </c>
      <c r="M48" s="44">
        <f>IF(A48="","",ROUND(OFFSET('Account value 5%'!$O$2,12*'Minh họa quyền lợi'!A48,0,1,1)/1000,0))</f>
        <v>67411170</v>
      </c>
      <c r="N48" s="44">
        <f>IF(A48="","",M48-C48*HLOOKUP(A48,Assumption!$A$15:$I$16,2,TRUE))</f>
        <v>67411170</v>
      </c>
      <c r="O48" s="44">
        <f>IF(A48="","",IF('Thông tin khách hàng'!$E$7="Cơ bản",MAX(SA/1000,'Minh họa quyền lợi'!Q48),SA/1000+'Minh họa quyền lợi'!Q48))</f>
        <v>5445642</v>
      </c>
      <c r="P48" s="44">
        <f>ROUND(SUMIF('Account value cam kết'!$B$3:$B$1202,'Minh họa quyền lợi'!A48,'Account value cam kết'!$N$3:$N$795)/1000,0)</f>
        <v>283776</v>
      </c>
      <c r="Q48" s="44">
        <f>IF(A48="","",ROUND(OFFSET('Account value cam kết'!$O$2,12*'Minh họa quyền lợi'!A48,0,1,1)/1000,0))</f>
        <v>4345642</v>
      </c>
      <c r="R48" s="44">
        <f>IF(A48="","",Q48-C48*HLOOKUP(A48,Assumption!$A$15:$I$16,2,TRUE))</f>
        <v>4345642</v>
      </c>
    </row>
    <row r="49" ht="15.75" customHeight="1">
      <c r="A49" s="43">
        <f>IF(A48="","",IF(A48+1&gt;'Thông tin khách hàng'!$B$5,"",A48+1))</f>
        <v>47</v>
      </c>
      <c r="B49" s="43">
        <f>IF(B48="","",IF(B48+1&gt;'Thông tin khách hàng'!$E$8-1,"",B48+1))</f>
        <v>47</v>
      </c>
      <c r="C49" s="43">
        <f>IF(A49&lt;='Thông tin khách hàng'!$E$9,TP/1000,0)</f>
        <v>0</v>
      </c>
      <c r="D49" s="43">
        <f>IF(A49&lt;='Thông tin khách hàng'!$E$9,EP/1000,0)</f>
        <v>0</v>
      </c>
      <c r="E49" s="43">
        <f>C49*HLOOKUP(A49,Assumption!$A$10:$G$12,2,TRUE)+D49*HLOOKUP(A49,Assumption!$A$10:$G$12,3,TRUE)</f>
        <v>0</v>
      </c>
      <c r="F49" s="43">
        <f t="shared" si="1"/>
        <v>0</v>
      </c>
      <c r="G49" s="44">
        <f>IF(A49="","",IF('Thông tin khách hàng'!$E$7="Cơ bản",MAX(SA/1000,'Minh họa quyền lợi'!I49),SA/1000+'Minh họa quyền lợi'!I49))</f>
        <v>157101439</v>
      </c>
      <c r="H49" s="44">
        <f>ROUND(SUMIF('Account value 7%'!$B$3:$B$1202,'Minh họa quyền lợi'!A49,'Account value 7%'!$N$3:$N$795)/1000,0)</f>
        <v>9759312</v>
      </c>
      <c r="I49" s="44">
        <f>IF(A49="","",ROUND(OFFSET('Account value 7%'!$O$2,12*'Minh họa quyền lợi'!A49,0,1,1)/1000,0))</f>
        <v>156001439</v>
      </c>
      <c r="J49" s="44">
        <f>IF(A49="","",I49-C49*HLOOKUP(A49,Assumption!$A$15:$I$16,2,TRUE))</f>
        <v>156001439</v>
      </c>
      <c r="K49" s="44">
        <f>IF(A49="","",IF('Thông tin khách hàng'!$E$7="Cơ bản",MAX(SA/1000,'Minh họa quyền lợi'!M49),SA/1000+'Minh họa quyền lợi'!M49))</f>
        <v>76864022</v>
      </c>
      <c r="L49" s="44">
        <f>ROUND(SUMIF('Account value 5%'!$B$3:$B$1202,'Minh họa quyền lợi'!A49,'Account value 5%'!$N$3:$N$795)/1000,0)</f>
        <v>4814818</v>
      </c>
      <c r="M49" s="44">
        <f>IF(A49="","",ROUND(OFFSET('Account value 5%'!$O$2,12*'Minh họa quyền lợi'!A49,0,1,1)/1000,0))</f>
        <v>75764022</v>
      </c>
      <c r="N49" s="44">
        <f>IF(A49="","",M49-C49*HLOOKUP(A49,Assumption!$A$15:$I$16,2,TRUE))</f>
        <v>75764022</v>
      </c>
      <c r="O49" s="44">
        <f>IF(A49="","",IF('Thông tin khách hàng'!$E$7="Cơ bản",MAX(SA/1000,'Minh họa quyền lợi'!Q49),SA/1000+'Minh họa quyền lợi'!Q49))</f>
        <v>5592072</v>
      </c>
      <c r="P49" s="44">
        <f>ROUND(SUMIF('Account value cam kết'!$B$3:$B$1202,'Minh họa quyền lợi'!A49,'Account value cam kết'!$N$3:$N$795)/1000,0)</f>
        <v>294052</v>
      </c>
      <c r="Q49" s="44">
        <f>IF(A49="","",ROUND(OFFSET('Account value cam kết'!$O$2,12*'Minh họa quyền lợi'!A49,0,1,1)/1000,0))</f>
        <v>4492072</v>
      </c>
      <c r="R49" s="44">
        <f>IF(A49="","",Q49-C49*HLOOKUP(A49,Assumption!$A$15:$I$16,2,TRUE))</f>
        <v>4492072</v>
      </c>
    </row>
    <row r="50" ht="15.75" customHeight="1">
      <c r="A50" s="43">
        <f>IF(A49="","",IF(A49+1&gt;'Thông tin khách hàng'!$B$5,"",A49+1))</f>
        <v>48</v>
      </c>
      <c r="B50" s="43">
        <f>IF(B49="","",IF(B49+1&gt;'Thông tin khách hàng'!$E$8-1,"",B49+1))</f>
        <v>48</v>
      </c>
      <c r="C50" s="43">
        <f>IF(A50&lt;='Thông tin khách hàng'!$E$9,TP/1000,0)</f>
        <v>0</v>
      </c>
      <c r="D50" s="43">
        <f>IF(A50&lt;='Thông tin khách hàng'!$E$9,EP/1000,0)</f>
        <v>0</v>
      </c>
      <c r="E50" s="43">
        <f>C50*HLOOKUP(A50,Assumption!$A$10:$G$12,2,TRUE)+D50*HLOOKUP(A50,Assumption!$A$10:$G$12,3,TRUE)</f>
        <v>0</v>
      </c>
      <c r="F50" s="43">
        <f t="shared" si="1"/>
        <v>0</v>
      </c>
      <c r="G50" s="44">
        <f>IF(A50="","",IF('Thông tin khách hàng'!$E$7="Cơ bản",MAX(SA/1000,'Minh họa quyền lợi'!I50),SA/1000+'Minh họa quyền lợi'!I50))</f>
        <v>179597616</v>
      </c>
      <c r="H50" s="44">
        <f>ROUND(SUMIF('Account value 7%'!$B$3:$B$1202,'Minh họa quyền lợi'!A50,'Account value 7%'!$N$3:$N$795)/1000,0)</f>
        <v>11169496</v>
      </c>
      <c r="I50" s="44">
        <f>IF(A50="","",ROUND(OFFSET('Account value 7%'!$O$2,12*'Minh họa quyền lợi'!A50,0,1,1)/1000,0))</f>
        <v>178497616</v>
      </c>
      <c r="J50" s="44">
        <f>IF(A50="","",I50-C50*HLOOKUP(A50,Assumption!$A$15:$I$16,2,TRUE))</f>
        <v>178497616</v>
      </c>
      <c r="K50" s="44">
        <f>IF(A50="","",IF('Thông tin khách hàng'!$E$7="Cơ bản",MAX(SA/1000,'Minh họa quyền lợi'!M50),SA/1000+'Minh họa quyền lợi'!M50))</f>
        <v>86246532</v>
      </c>
      <c r="L50" s="44">
        <f>ROUND(SUMIF('Account value 5%'!$B$3:$B$1202,'Minh họa quyền lợi'!A50,'Account value 5%'!$N$3:$N$795)/1000,0)</f>
        <v>5413521</v>
      </c>
      <c r="M50" s="44">
        <f>IF(A50="","",ROUND(OFFSET('Account value 5%'!$O$2,12*'Minh họa quyền lợi'!A50,0,1,1)/1000,0))</f>
        <v>85146532</v>
      </c>
      <c r="N50" s="44">
        <f>IF(A50="","",M50-C50*HLOOKUP(A50,Assumption!$A$15:$I$16,2,TRUE))</f>
        <v>85146532</v>
      </c>
      <c r="O50" s="44">
        <f>IF(A50="","",IF('Thông tin khách hàng'!$E$7="Cơ bản",MAX(SA/1000,'Minh họa quyền lợi'!Q50),SA/1000+'Minh họa quyền lợi'!Q50))</f>
        <v>5741430</v>
      </c>
      <c r="P50" s="44">
        <f>ROUND(SUMIF('Account value cam kết'!$B$3:$B$1202,'Minh họa quyền lợi'!A50,'Account value cam kết'!$N$3:$N$795)/1000,0)</f>
        <v>304533</v>
      </c>
      <c r="Q50" s="44">
        <f>IF(A50="","",ROUND(OFFSET('Account value cam kết'!$O$2,12*'Minh họa quyền lợi'!A50,0,1,1)/1000,0))</f>
        <v>4641430</v>
      </c>
      <c r="R50" s="44">
        <f>IF(A50="","",Q50-C50*HLOOKUP(A50,Assumption!$A$15:$I$16,2,TRUE))</f>
        <v>4641430</v>
      </c>
    </row>
    <row r="51" ht="15.75" customHeight="1">
      <c r="A51" s="43">
        <f>IF(A50="","",IF(A50+1&gt;'Thông tin khách hàng'!$B$5,"",A50+1))</f>
        <v>49</v>
      </c>
      <c r="B51" s="43">
        <f>IF(B50="","",IF(B50+1&gt;'Thông tin khách hàng'!$E$8-1,"",B50+1))</f>
        <v>49</v>
      </c>
      <c r="C51" s="43">
        <f>IF(A51&lt;='Thông tin khách hàng'!$E$9,TP/1000,0)</f>
        <v>0</v>
      </c>
      <c r="D51" s="43">
        <f>IF(A51&lt;='Thông tin khách hàng'!$E$9,EP/1000,0)</f>
        <v>0</v>
      </c>
      <c r="E51" s="43">
        <f>C51*HLOOKUP(A51,Assumption!$A$10:$G$12,2,TRUE)+D51*HLOOKUP(A51,Assumption!$A$10:$G$12,3,TRUE)</f>
        <v>0</v>
      </c>
      <c r="F51" s="43">
        <f t="shared" si="1"/>
        <v>0</v>
      </c>
      <c r="G51" s="44">
        <f>IF(A51="","",IF('Thông tin khách hàng'!$E$7="Cơ bản",MAX(SA/1000,'Minh họa quyền lợi'!I51),SA/1000+'Minh họa quyền lợi'!I51))</f>
        <v>205331541</v>
      </c>
      <c r="H51" s="44">
        <f>ROUND(SUMIF('Account value 7%'!$B$3:$B$1202,'Minh họa quyền lợi'!A51,'Account value 7%'!$N$3:$N$795)/1000,0)</f>
        <v>12782640</v>
      </c>
      <c r="I51" s="44">
        <f>IF(A51="","",ROUND(OFFSET('Account value 7%'!$O$2,12*'Minh họa quyền lợi'!A51,0,1,1)/1000,0))</f>
        <v>204231541</v>
      </c>
      <c r="J51" s="44">
        <f>IF(A51="","",I51-C51*HLOOKUP(A51,Assumption!$A$15:$I$16,2,TRUE))</f>
        <v>204231541</v>
      </c>
      <c r="K51" s="44">
        <f>IF(A51="","",IF('Thông tin khách hàng'!$E$7="Cơ bản",MAX(SA/1000,'Minh họa quyền lợi'!M51),SA/1000+'Minh họa quyền lợi'!M51))</f>
        <v>96785627</v>
      </c>
      <c r="L51" s="44">
        <f>ROUND(SUMIF('Account value 5%'!$B$3:$B$1202,'Minh họa quyền lợi'!A51,'Account value 5%'!$N$3:$N$795)/1000,0)</f>
        <v>6086027</v>
      </c>
      <c r="M51" s="44">
        <f>IF(A51="","",ROUND(OFFSET('Account value 5%'!$O$2,12*'Minh họa quyền lợi'!A51,0,1,1)/1000,0))</f>
        <v>95685627</v>
      </c>
      <c r="N51" s="44">
        <f>IF(A51="","",M51-C51*HLOOKUP(A51,Assumption!$A$15:$I$16,2,TRUE))</f>
        <v>95685627</v>
      </c>
      <c r="O51" s="44">
        <f>IF(A51="","",IF('Thông tin khách hàng'!$E$7="Cơ bản",MAX(SA/1000,'Minh họa quyền lợi'!Q51),SA/1000+'Minh họa quyền lợi'!Q51))</f>
        <v>5893775</v>
      </c>
      <c r="P51" s="44">
        <f>ROUND(SUMIF('Account value cam kết'!$B$3:$B$1202,'Minh họa quyền lợi'!A51,'Account value cam kết'!$N$3:$N$795)/1000,0)</f>
        <v>315223</v>
      </c>
      <c r="Q51" s="44">
        <f>IF(A51="","",ROUND(OFFSET('Account value cam kết'!$O$2,12*'Minh họa quyền lợi'!A51,0,1,1)/1000,0))</f>
        <v>4793775</v>
      </c>
      <c r="R51" s="44">
        <f>IF(A51="","",Q51-C51*HLOOKUP(A51,Assumption!$A$15:$I$16,2,TRUE))</f>
        <v>4793775</v>
      </c>
    </row>
    <row r="52" ht="15.75" customHeight="1">
      <c r="A52" s="43">
        <f>IF(A51="","",IF(A51+1&gt;'Thông tin khách hàng'!$B$5,"",A51+1))</f>
        <v>50</v>
      </c>
      <c r="B52" s="43" t="str">
        <f>IF(B51="","",IF(B51+1&gt;'Thông tin khách hàng'!$E$8-1,"",B51+1))</f>
        <v/>
      </c>
      <c r="C52" s="43">
        <f>IF(A52&lt;='Thông tin khách hàng'!$E$9,TP/1000,0)</f>
        <v>0</v>
      </c>
      <c r="D52" s="43">
        <f>IF(A52&lt;='Thông tin khách hàng'!$E$9,EP/1000,0)</f>
        <v>0</v>
      </c>
      <c r="E52" s="43">
        <f>C52*HLOOKUP(A52,Assumption!$A$10:$G$12,2,TRUE)+D52*HLOOKUP(A52,Assumption!$A$10:$G$12,3,TRUE)</f>
        <v>0</v>
      </c>
      <c r="F52" s="43">
        <f t="shared" si="1"/>
        <v>0</v>
      </c>
      <c r="G52" s="44">
        <f>IF(A52="","",IF('Thông tin khách hàng'!$E$7="Cơ bản",MAX(SA/1000,'Minh họa quyền lợi'!I52),SA/1000+'Minh họa quyền lợi'!I52))</f>
        <v>234769204</v>
      </c>
      <c r="H52" s="44">
        <f>ROUND(SUMIF('Account value 7%'!$B$3:$B$1202,'Minh họa quyền lợi'!A52,'Account value 7%'!$N$3:$N$795)/1000,0)</f>
        <v>14627955</v>
      </c>
      <c r="I52" s="44">
        <f>IF(A52="","",ROUND(OFFSET('Account value 7%'!$O$2,12*'Minh họa quyền lợi'!A52,0,1,1)/1000,0))</f>
        <v>233669204</v>
      </c>
      <c r="J52" s="44">
        <f>IF(A52="","",I52-C52*HLOOKUP(A52,Assumption!$A$15:$I$16,2,TRUE))</f>
        <v>233669204</v>
      </c>
      <c r="K52" s="44">
        <f>IF(A52="","",IF('Thông tin khách hàng'!$E$7="Cơ bản",MAX(SA/1000,'Minh họa quyền lợi'!M52),SA/1000+'Minh họa quyền lợi'!M52))</f>
        <v>108623878</v>
      </c>
      <c r="L52" s="44">
        <f>ROUND(SUMIF('Account value 5%'!$B$3:$B$1202,'Minh họa quyền lợi'!A52,'Account value 5%'!$N$3:$N$795)/1000,0)</f>
        <v>6841432</v>
      </c>
      <c r="M52" s="44">
        <f>IF(A52="","",ROUND(OFFSET('Account value 5%'!$O$2,12*'Minh họa quyền lợi'!A52,0,1,1)/1000,0))</f>
        <v>107523878</v>
      </c>
      <c r="N52" s="44">
        <f>IF(A52="","",M52-C52*HLOOKUP(A52,Assumption!$A$15:$I$16,2,TRUE))</f>
        <v>107523878</v>
      </c>
      <c r="O52" s="44">
        <f>IF(A52="","",IF('Thông tin khách hàng'!$E$7="Cơ bản",MAX(SA/1000,'Minh họa quyền lợi'!Q52),SA/1000+'Minh họa quyền lợi'!Q52))</f>
        <v>6049168</v>
      </c>
      <c r="P52" s="44">
        <f>ROUND(SUMIF('Account value cam kết'!$B$3:$B$1202,'Minh họa quyền lợi'!A52,'Account value cam kết'!$N$3:$N$795)/1000,0)</f>
        <v>326128</v>
      </c>
      <c r="Q52" s="44">
        <f>IF(A52="","",ROUND(OFFSET('Account value cam kết'!$O$2,12*'Minh họa quyền lợi'!A52,0,1,1)/1000,0))</f>
        <v>4949168</v>
      </c>
      <c r="R52" s="44">
        <f>IF(A52="","",Q52-C52*HLOOKUP(A52,Assumption!$A$15:$I$16,2,TRUE))</f>
        <v>4949168</v>
      </c>
    </row>
    <row r="53" ht="15.75" customHeight="1">
      <c r="A53" s="43" t="str">
        <f>IF(A52="","",IF(A52+1&gt;'Thông tin khách hàng'!$B$5,"",A52+1))</f>
        <v/>
      </c>
      <c r="B53" s="43" t="str">
        <f>IF(B52="","",IF(B52+1&gt;'Thông tin khách hàng'!$E$8-1,"",B52+1))</f>
        <v/>
      </c>
      <c r="C53" s="43">
        <f>IF(A53&lt;='Thông tin khách hàng'!$E$9,TP/1000,0)</f>
        <v>0</v>
      </c>
      <c r="D53" s="43">
        <f>IF(A53&lt;='Thông tin khách hàng'!$E$9,EP/1000,0)</f>
        <v>0</v>
      </c>
      <c r="E53" s="43" t="str">
        <f>C53*HLOOKUP(A53,Assumption!$A$10:$G$12,2,TRUE)+D53*HLOOKUP(A53,Assumption!$A$10:$G$12,3,TRUE)</f>
        <v>#N/A</v>
      </c>
      <c r="F53" s="43" t="str">
        <f t="shared" si="1"/>
        <v>#N/A</v>
      </c>
      <c r="G53" s="44" t="str">
        <f>IF(A53="","",IF('Thông tin khách hàng'!$E$7="Cơ bản",MAX(SA/1000,'Minh họa quyền lợi'!I53),SA/1000+'Minh họa quyền lợi'!I53))</f>
        <v/>
      </c>
      <c r="H53" s="44">
        <f>ROUND(SUMIF('Account value 7%'!$B$3:$B$1202,'Minh họa quyền lợi'!A53,'Account value 7%'!$N$3:$N$795)/1000,0)</f>
        <v>0</v>
      </c>
      <c r="I53" s="44" t="str">
        <f>IF(A53="","",ROUND(OFFSET('Account value 7%'!$O$2,12*'Minh họa quyền lợi'!A53,0,1,1)/1000,0))</f>
        <v/>
      </c>
      <c r="J53" s="44" t="str">
        <f>IF(A53="","",I53-C53*HLOOKUP(A53,Assumption!$A$15:$I$16,2,TRUE))</f>
        <v/>
      </c>
      <c r="K53" s="43" t="str">
        <f>IF(A53="","",IF('Thông tin khách hàng'!$E$7="Cơ bản",MAX(SA/1000,'Minh họa quyền lợi'!M53),SA/1000+'Minh họa quyền lợi'!M53))</f>
        <v/>
      </c>
      <c r="L53" s="44">
        <f>ROUND(SUMIF('Account value 5%'!$B$3:$B$1202,'Minh họa quyền lợi'!A53,'Account value 5%'!$N$3:$N$795)/1000,0)</f>
        <v>0</v>
      </c>
      <c r="M53" s="44" t="str">
        <f>IF(A53="","",ROUND(OFFSET('Account value 5%'!$O$2,12*'Minh họa quyền lợi'!A53,0,1,1)/1000,0))</f>
        <v/>
      </c>
      <c r="N53" s="44" t="str">
        <f>IF(A53="","",M53-C53*HLOOKUP(A53,Assumption!$A$15:$I$16,2,TRUE))</f>
        <v/>
      </c>
      <c r="O53" s="43" t="str">
        <f>IF(A53="","",IF('Thông tin khách hàng'!$E$7="Cơ bản",MAX(SA/1000,'Minh họa quyền lợi'!Q53),SA/1000+'Minh họa quyền lợi'!Q53))</f>
        <v/>
      </c>
      <c r="P53" s="44">
        <f>ROUND(SUMIF('Account value cam kết'!$B$3:$B$1202,'Minh họa quyền lợi'!A53,'Account value cam kết'!$N$3:$N$795)/1000,0)</f>
        <v>0</v>
      </c>
      <c r="Q53" s="44" t="str">
        <f>IF(A53="","",ROUND(OFFSET('Account value cam kết'!$O$2,12*'Minh họa quyền lợi'!A53,0,1,1)/1000,0))</f>
        <v/>
      </c>
      <c r="R53" s="44" t="str">
        <f>IF(A53="","",Q53-C53*HLOOKUP(A53,Assumption!$A$15:$I$16,2,TRUE))</f>
        <v/>
      </c>
    </row>
    <row r="54" ht="15.75" customHeight="1">
      <c r="A54" s="43" t="str">
        <f>IF(A53="","",IF(A53+1&gt;'Thông tin khách hàng'!$B$5,"",A53+1))</f>
        <v/>
      </c>
      <c r="B54" s="43" t="str">
        <f>IF(B53="","",IF(B53+1&gt;'Thông tin khách hàng'!$E$8-1,"",B53+1))</f>
        <v/>
      </c>
      <c r="C54" s="43">
        <f>IF(A54&lt;='Thông tin khách hàng'!$E$9,TP/1000,0)</f>
        <v>0</v>
      </c>
      <c r="D54" s="43">
        <f>IF(A54&lt;='Thông tin khách hàng'!$E$9,EP/1000,0)</f>
        <v>0</v>
      </c>
      <c r="E54" s="43" t="str">
        <f>C54*HLOOKUP(A54,Assumption!$A$10:$G$12,2,TRUE)+D54*HLOOKUP(A54,Assumption!$A$10:$G$12,3,TRUE)</f>
        <v>#N/A</v>
      </c>
      <c r="F54" s="43" t="str">
        <f t="shared" si="1"/>
        <v>#N/A</v>
      </c>
      <c r="G54" s="44" t="str">
        <f>IF(A54="","",IF('Thông tin khách hàng'!$E$7="Cơ bản",MAX(SA/1000,'Minh họa quyền lợi'!I54),SA/1000+'Minh họa quyền lợi'!I54))</f>
        <v/>
      </c>
      <c r="H54" s="44">
        <f>ROUND(SUMIF('Account value 7%'!$B$3:$B$1202,'Minh họa quyền lợi'!A54,'Account value 7%'!$N$3:$N$795)/1000,0)</f>
        <v>0</v>
      </c>
      <c r="I54" s="44" t="str">
        <f>IF(A54="","",ROUND(OFFSET('Account value 7%'!$O$2,12*'Minh họa quyền lợi'!A54,0,1,1)/1000,0))</f>
        <v/>
      </c>
      <c r="J54" s="44" t="str">
        <f>IF(A54="","",I54-C54*HLOOKUP(A54,Assumption!$A$15:$I$16,2,TRUE))</f>
        <v/>
      </c>
      <c r="K54" s="43" t="str">
        <f>IF(A54="","",IF('Thông tin khách hàng'!$E$7="Cơ bản",MAX(SA/1000,'Minh họa quyền lợi'!M54),SA/1000+'Minh họa quyền lợi'!M54))</f>
        <v/>
      </c>
      <c r="L54" s="44">
        <f>ROUND(SUMIF('Account value 5%'!$B$3:$B$1202,'Minh họa quyền lợi'!A54,'Account value 5%'!$N$3:$N$795)/1000,0)</f>
        <v>0</v>
      </c>
      <c r="M54" s="44" t="str">
        <f>IF(A54="","",ROUND(OFFSET('Account value 5%'!$O$2,12*'Minh họa quyền lợi'!A54,0,1,1)/1000,0))</f>
        <v/>
      </c>
      <c r="N54" s="44" t="str">
        <f>IF(A54="","",M54-C54*HLOOKUP(A54,Assumption!$A$15:$I$16,2,TRUE))</f>
        <v/>
      </c>
      <c r="O54" s="43" t="str">
        <f>IF(A54="","",IF('Thông tin khách hàng'!$E$7="Cơ bản",MAX(SA/1000,'Minh họa quyền lợi'!Q54),SA/1000+'Minh họa quyền lợi'!Q54))</f>
        <v/>
      </c>
      <c r="P54" s="44">
        <f>ROUND(SUMIF('Account value cam kết'!$B$3:$B$1202,'Minh họa quyền lợi'!A54,'Account value cam kết'!$N$3:$N$795)/1000,0)</f>
        <v>0</v>
      </c>
      <c r="Q54" s="44" t="str">
        <f>IF(A54="","",ROUND(OFFSET('Account value cam kết'!$O$2,12*'Minh họa quyền lợi'!A54,0,1,1)/1000,0))</f>
        <v/>
      </c>
      <c r="R54" s="44" t="str">
        <f>IF(A54="","",Q54-C54*HLOOKUP(A54,Assumption!$A$15:$I$16,2,TRUE))</f>
        <v/>
      </c>
    </row>
    <row r="55" ht="15.75" customHeight="1">
      <c r="A55" s="43" t="str">
        <f>IF(A54="","",IF(A54+1&gt;'Thông tin khách hàng'!$B$5,"",A54+1))</f>
        <v/>
      </c>
      <c r="B55" s="43" t="str">
        <f>IF(B54="","",IF(B54+1&gt;'Thông tin khách hàng'!$E$8-1,"",B54+1))</f>
        <v/>
      </c>
      <c r="C55" s="43">
        <f>IF(A55&lt;='Thông tin khách hàng'!$E$9,TP/1000,0)</f>
        <v>0</v>
      </c>
      <c r="D55" s="43">
        <f>IF(A55&lt;='Thông tin khách hàng'!$E$9,EP/1000,0)</f>
        <v>0</v>
      </c>
      <c r="E55" s="43" t="str">
        <f>C55*HLOOKUP(A55,Assumption!$A$10:$G$12,2,TRUE)+D55*HLOOKUP(A55,Assumption!$A$10:$G$12,3,TRUE)</f>
        <v>#N/A</v>
      </c>
      <c r="F55" s="43" t="str">
        <f t="shared" si="1"/>
        <v>#N/A</v>
      </c>
      <c r="G55" s="44" t="str">
        <f>IF(A55="","",IF('Thông tin khách hàng'!$E$7="Cơ bản",MAX(SA/1000,'Minh họa quyền lợi'!I55),SA/1000+'Minh họa quyền lợi'!I55))</f>
        <v/>
      </c>
      <c r="H55" s="44">
        <f>ROUND(SUMIF('Account value 7%'!$B$3:$B$1202,'Minh họa quyền lợi'!A55,'Account value 7%'!$N$3:$N$795)/1000,0)</f>
        <v>0</v>
      </c>
      <c r="I55" s="44" t="str">
        <f>IF(A55="","",ROUND(OFFSET('Account value 7%'!$O$2,12*'Minh họa quyền lợi'!A55,0,1,1)/1000,0))</f>
        <v/>
      </c>
      <c r="J55" s="44" t="str">
        <f>IF(A55="","",I55-C55*HLOOKUP(A55,Assumption!$A$15:$I$16,2,TRUE))</f>
        <v/>
      </c>
      <c r="K55" s="43" t="str">
        <f>IF(A55="","",IF('Thông tin khách hàng'!$E$7="Cơ bản",MAX(SA/1000,'Minh họa quyền lợi'!M55),SA/1000+'Minh họa quyền lợi'!M55))</f>
        <v/>
      </c>
      <c r="L55" s="44">
        <f>ROUND(SUMIF('Account value 5%'!$B$3:$B$1202,'Minh họa quyền lợi'!A55,'Account value 5%'!$N$3:$N$795)/1000,0)</f>
        <v>0</v>
      </c>
      <c r="M55" s="44" t="str">
        <f>IF(A55="","",ROUND(OFFSET('Account value 5%'!$O$2,12*'Minh họa quyền lợi'!A55,0,1,1)/1000,0))</f>
        <v/>
      </c>
      <c r="N55" s="44" t="str">
        <f>IF(A55="","",M55-C55*HLOOKUP(A55,Assumption!$A$15:$I$16,2,TRUE))</f>
        <v/>
      </c>
      <c r="O55" s="43" t="str">
        <f>IF(A55="","",IF('Thông tin khách hàng'!$E$7="Cơ bản",MAX(SA/1000,'Minh họa quyền lợi'!Q55),SA/1000+'Minh họa quyền lợi'!Q55))</f>
        <v/>
      </c>
      <c r="P55" s="44">
        <f>ROUND(SUMIF('Account value cam kết'!$B$3:$B$1202,'Minh họa quyền lợi'!A55,'Account value cam kết'!$N$3:$N$795)/1000,0)</f>
        <v>0</v>
      </c>
      <c r="Q55" s="44" t="str">
        <f>IF(A55="","",ROUND(OFFSET('Account value cam kết'!$O$2,12*'Minh họa quyền lợi'!A55,0,1,1)/1000,0))</f>
        <v/>
      </c>
      <c r="R55" s="44" t="str">
        <f>IF(A55="","",Q55-C55*HLOOKUP(A55,Assumption!$A$15:$I$16,2,TRUE))</f>
        <v/>
      </c>
    </row>
    <row r="56" ht="15.75" customHeight="1">
      <c r="A56" s="43" t="str">
        <f>IF(A55="","",IF(A55+1&gt;'Thông tin khách hàng'!$B$5,"",A55+1))</f>
        <v/>
      </c>
      <c r="B56" s="43" t="str">
        <f>IF(B55="","",IF(B55+1&gt;'Thông tin khách hàng'!$E$8-1,"",B55+1))</f>
        <v/>
      </c>
      <c r="C56" s="43">
        <f>IF(A56&lt;='Thông tin khách hàng'!$E$9,TP/1000,0)</f>
        <v>0</v>
      </c>
      <c r="D56" s="43">
        <f>IF(A56&lt;='Thông tin khách hàng'!$E$9,EP/1000,0)</f>
        <v>0</v>
      </c>
      <c r="E56" s="43" t="str">
        <f>C56*HLOOKUP(A56,Assumption!$A$10:$G$12,2,TRUE)+D56*HLOOKUP(A56,Assumption!$A$10:$G$12,3,TRUE)</f>
        <v>#N/A</v>
      </c>
      <c r="F56" s="43" t="str">
        <f t="shared" si="1"/>
        <v>#N/A</v>
      </c>
      <c r="G56" s="44" t="str">
        <f>IF(A56="","",IF('Thông tin khách hàng'!$E$7="Cơ bản",MAX(SA/1000,'Minh họa quyền lợi'!I56),SA/1000+'Minh họa quyền lợi'!I56))</f>
        <v/>
      </c>
      <c r="H56" s="44">
        <f>ROUND(SUMIF('Account value 7%'!$B$3:$B$1202,'Minh họa quyền lợi'!A56,'Account value 7%'!$N$3:$N$795)/1000,0)</f>
        <v>0</v>
      </c>
      <c r="I56" s="44" t="str">
        <f>IF(A56="","",ROUND(OFFSET('Account value 7%'!$O$2,12*'Minh họa quyền lợi'!A56,0,1,1)/1000,0))</f>
        <v/>
      </c>
      <c r="J56" s="44" t="str">
        <f>IF(A56="","",I56-C56*HLOOKUP(A56,Assumption!$A$15:$I$16,2,TRUE))</f>
        <v/>
      </c>
      <c r="K56" s="43" t="str">
        <f>IF(A56="","",IF('Thông tin khách hàng'!$E$7="Cơ bản",MAX(SA/1000,'Minh họa quyền lợi'!M56),SA/1000+'Minh họa quyền lợi'!M56))</f>
        <v/>
      </c>
      <c r="L56" s="44">
        <f>ROUND(SUMIF('Account value 5%'!$B$3:$B$1202,'Minh họa quyền lợi'!A56,'Account value 5%'!$N$3:$N$795)/1000,0)</f>
        <v>0</v>
      </c>
      <c r="M56" s="44" t="str">
        <f>IF(A56="","",ROUND(OFFSET('Account value 5%'!$O$2,12*'Minh họa quyền lợi'!A56,0,1,1)/1000,0))</f>
        <v/>
      </c>
      <c r="N56" s="44" t="str">
        <f>IF(A56="","",M56-C56*HLOOKUP(A56,Assumption!$A$15:$I$16,2,TRUE))</f>
        <v/>
      </c>
      <c r="O56" s="43" t="str">
        <f>IF(A56="","",IF('Thông tin khách hàng'!$E$7="Cơ bản",MAX(SA/1000,'Minh họa quyền lợi'!Q56),SA/1000+'Minh họa quyền lợi'!Q56))</f>
        <v/>
      </c>
      <c r="P56" s="44">
        <f>ROUND(SUMIF('Account value cam kết'!$B$3:$B$1202,'Minh họa quyền lợi'!A56,'Account value cam kết'!$N$3:$N$795)/1000,0)</f>
        <v>0</v>
      </c>
      <c r="Q56" s="44" t="str">
        <f>IF(A56="","",ROUND(OFFSET('Account value cam kết'!$O$2,12*'Minh họa quyền lợi'!A56,0,1,1)/1000,0))</f>
        <v/>
      </c>
      <c r="R56" s="44" t="str">
        <f>IF(A56="","",Q56-C56*HLOOKUP(A56,Assumption!$A$15:$I$16,2,TRUE))</f>
        <v/>
      </c>
    </row>
    <row r="57" ht="15.75" customHeight="1">
      <c r="A57" s="43" t="str">
        <f>IF(A56="","",IF(A56+1&gt;'Thông tin khách hàng'!$B$5,"",A56+1))</f>
        <v/>
      </c>
      <c r="B57" s="43" t="str">
        <f>IF(B56="","",IF(B56+1&gt;'Thông tin khách hàng'!$E$8-1,"",B56+1))</f>
        <v/>
      </c>
      <c r="C57" s="43">
        <f>IF(A57&lt;='Thông tin khách hàng'!$E$9,TP/1000,0)</f>
        <v>0</v>
      </c>
      <c r="D57" s="43">
        <f>IF(A57&lt;='Thông tin khách hàng'!$E$9,EP/1000,0)</f>
        <v>0</v>
      </c>
      <c r="E57" s="43" t="str">
        <f>C57*HLOOKUP(A57,Assumption!$A$10:$G$12,2,TRUE)+D57*HLOOKUP(A57,Assumption!$A$10:$G$12,3,TRUE)</f>
        <v>#N/A</v>
      </c>
      <c r="F57" s="43" t="str">
        <f t="shared" si="1"/>
        <v>#N/A</v>
      </c>
      <c r="G57" s="44" t="str">
        <f>IF(A57="","",IF('Thông tin khách hàng'!$E$7="Cơ bản",MAX(SA/1000,'Minh họa quyền lợi'!I57),SA/1000+'Minh họa quyền lợi'!I57))</f>
        <v/>
      </c>
      <c r="H57" s="44">
        <f>ROUND(SUMIF('Account value 7%'!$B$3:$B$1202,'Minh họa quyền lợi'!A57,'Account value 7%'!$N$3:$N$795)/1000,0)</f>
        <v>0</v>
      </c>
      <c r="I57" s="44" t="str">
        <f>IF(A57="","",ROUND(OFFSET('Account value 7%'!$O$2,12*'Minh họa quyền lợi'!A57,0,1,1)/1000,0))</f>
        <v/>
      </c>
      <c r="J57" s="44" t="str">
        <f>IF(A57="","",I57-C57*HLOOKUP(A57,Assumption!$A$15:$I$16,2,TRUE))</f>
        <v/>
      </c>
      <c r="K57" s="43" t="str">
        <f>IF(A57="","",IF('Thông tin khách hàng'!$E$7="Cơ bản",MAX(SA/1000,'Minh họa quyền lợi'!M57),SA/1000+'Minh họa quyền lợi'!M57))</f>
        <v/>
      </c>
      <c r="L57" s="44">
        <f>ROUND(SUMIF('Account value 5%'!$B$3:$B$1202,'Minh họa quyền lợi'!A57,'Account value 5%'!$N$3:$N$795)/1000,0)</f>
        <v>0</v>
      </c>
      <c r="M57" s="44" t="str">
        <f>IF(A57="","",ROUND(OFFSET('Account value 5%'!$O$2,12*'Minh họa quyền lợi'!A57,0,1,1)/1000,0))</f>
        <v/>
      </c>
      <c r="N57" s="44" t="str">
        <f>IF(A57="","",M57-C57*HLOOKUP(A57,Assumption!$A$15:$I$16,2,TRUE))</f>
        <v/>
      </c>
      <c r="O57" s="43" t="str">
        <f>IF(A57="","",IF('Thông tin khách hàng'!$E$7="Cơ bản",MAX(SA/1000,'Minh họa quyền lợi'!Q57),SA/1000+'Minh họa quyền lợi'!Q57))</f>
        <v/>
      </c>
      <c r="P57" s="44">
        <f>ROUND(SUMIF('Account value cam kết'!$B$3:$B$1202,'Minh họa quyền lợi'!A57,'Account value cam kết'!$N$3:$N$795)/1000,0)</f>
        <v>0</v>
      </c>
      <c r="Q57" s="44" t="str">
        <f>IF(A57="","",ROUND(OFFSET('Account value cam kết'!$O$2,12*'Minh họa quyền lợi'!A57,0,1,1)/1000,0))</f>
        <v/>
      </c>
      <c r="R57" s="44" t="str">
        <f>IF(A57="","",Q57-C57*HLOOKUP(A57,Assumption!$A$15:$I$16,2,TRUE))</f>
        <v/>
      </c>
    </row>
    <row r="58" ht="15.75" customHeight="1">
      <c r="A58" s="43" t="str">
        <f>IF(A57="","",IF(A57+1&gt;'Thông tin khách hàng'!$B$5,"",A57+1))</f>
        <v/>
      </c>
      <c r="B58" s="43" t="str">
        <f>IF(B57="","",IF(B57+1&gt;'Thông tin khách hàng'!$E$8-1,"",B57+1))</f>
        <v/>
      </c>
      <c r="C58" s="43">
        <f>IF(A58&lt;='Thông tin khách hàng'!$E$9,TP/1000,0)</f>
        <v>0</v>
      </c>
      <c r="D58" s="43">
        <f>IF(A58&lt;='Thông tin khách hàng'!$E$9,EP/1000,0)</f>
        <v>0</v>
      </c>
      <c r="E58" s="43" t="str">
        <f>C58*HLOOKUP(A58,Assumption!$A$10:$G$12,2,TRUE)+D58*HLOOKUP(A58,Assumption!$A$10:$G$12,3,TRUE)</f>
        <v>#N/A</v>
      </c>
      <c r="F58" s="43" t="str">
        <f t="shared" si="1"/>
        <v>#N/A</v>
      </c>
      <c r="G58" s="44" t="str">
        <f>IF(A58="","",IF('Thông tin khách hàng'!$E$7="Cơ bản",MAX(SA/1000,'Minh họa quyền lợi'!I58),SA/1000+'Minh họa quyền lợi'!I58))</f>
        <v/>
      </c>
      <c r="H58" s="44">
        <f>ROUND(SUMIF('Account value 7%'!$B$3:$B$1202,'Minh họa quyền lợi'!A58,'Account value 7%'!$N$3:$N$795)/1000,0)</f>
        <v>0</v>
      </c>
      <c r="I58" s="44" t="str">
        <f>IF(A58="","",ROUND(OFFSET('Account value 7%'!$O$2,12*'Minh họa quyền lợi'!A58,0,1,1)/1000,0))</f>
        <v/>
      </c>
      <c r="J58" s="44" t="str">
        <f>IF(A58="","",I58-C58*HLOOKUP(A58,Assumption!$A$15:$I$16,2,TRUE))</f>
        <v/>
      </c>
      <c r="K58" s="43" t="str">
        <f>IF(A58="","",IF('Thông tin khách hàng'!$E$7="Cơ bản",MAX(SA/1000,'Minh họa quyền lợi'!M58),SA/1000+'Minh họa quyền lợi'!M58))</f>
        <v/>
      </c>
      <c r="L58" s="44">
        <f>ROUND(SUMIF('Account value 5%'!$B$3:$B$1202,'Minh họa quyền lợi'!A58,'Account value 5%'!$N$3:$N$795)/1000,0)</f>
        <v>0</v>
      </c>
      <c r="M58" s="44" t="str">
        <f>IF(A58="","",ROUND(OFFSET('Account value 5%'!$O$2,12*'Minh họa quyền lợi'!A58,0,1,1)/1000,0))</f>
        <v/>
      </c>
      <c r="N58" s="44" t="str">
        <f>IF(A58="","",M58-C58*HLOOKUP(A58,Assumption!$A$15:$I$16,2,TRUE))</f>
        <v/>
      </c>
      <c r="O58" s="43" t="str">
        <f>IF(A58="","",IF('Thông tin khách hàng'!$E$7="Cơ bản",MAX(SA/1000,'Minh họa quyền lợi'!Q58),SA/1000+'Minh họa quyền lợi'!Q58))</f>
        <v/>
      </c>
      <c r="P58" s="44">
        <f>ROUND(SUMIF('Account value cam kết'!$B$3:$B$1202,'Minh họa quyền lợi'!A58,'Account value cam kết'!$N$3:$N$795)/1000,0)</f>
        <v>0</v>
      </c>
      <c r="Q58" s="44" t="str">
        <f>IF(A58="","",ROUND(OFFSET('Account value cam kết'!$O$2,12*'Minh họa quyền lợi'!A58,0,1,1)/1000,0))</f>
        <v/>
      </c>
      <c r="R58" s="44" t="str">
        <f>IF(A58="","",Q58-C58*HLOOKUP(A58,Assumption!$A$15:$I$16,2,TRUE))</f>
        <v/>
      </c>
    </row>
    <row r="59" ht="15.75" customHeight="1">
      <c r="A59" s="43" t="str">
        <f>IF(A58="","",IF(A58+1&gt;'Thông tin khách hàng'!$B$5,"",A58+1))</f>
        <v/>
      </c>
      <c r="B59" s="43" t="str">
        <f>IF(B58="","",IF(B58+1&gt;'Thông tin khách hàng'!$E$8-1,"",B58+1))</f>
        <v/>
      </c>
      <c r="C59" s="43">
        <f>IF(A59&lt;='Thông tin khách hàng'!$E$9,TP/1000,0)</f>
        <v>0</v>
      </c>
      <c r="D59" s="43">
        <f>IF(A59&lt;='Thông tin khách hàng'!$E$9,EP/1000,0)</f>
        <v>0</v>
      </c>
      <c r="E59" s="43" t="str">
        <f>C59*HLOOKUP(A59,Assumption!$A$10:$G$12,2,TRUE)+D59*HLOOKUP(A59,Assumption!$A$10:$G$12,3,TRUE)</f>
        <v>#N/A</v>
      </c>
      <c r="F59" s="43" t="str">
        <f t="shared" si="1"/>
        <v>#N/A</v>
      </c>
      <c r="G59" s="44" t="str">
        <f>IF(A59="","",IF('Thông tin khách hàng'!$E$7="Cơ bản",MAX(SA/1000,'Minh họa quyền lợi'!I59),SA/1000+'Minh họa quyền lợi'!I59))</f>
        <v/>
      </c>
      <c r="H59" s="44">
        <f>ROUND(SUMIF('Account value 7%'!$B$3:$B$1202,'Minh họa quyền lợi'!A59,'Account value 7%'!$N$3:$N$795)/1000,0)</f>
        <v>0</v>
      </c>
      <c r="I59" s="44" t="str">
        <f>IF(A59="","",ROUND(OFFSET('Account value 7%'!$O$2,12*'Minh họa quyền lợi'!A59,0,1,1)/1000,0))</f>
        <v/>
      </c>
      <c r="J59" s="44" t="str">
        <f>IF(A59="","",I59-C59*HLOOKUP(A59,Assumption!$A$15:$I$16,2,TRUE))</f>
        <v/>
      </c>
      <c r="K59" s="43" t="str">
        <f>IF(A59="","",IF('Thông tin khách hàng'!$E$7="Cơ bản",MAX(SA/1000,'Minh họa quyền lợi'!M59),SA/1000+'Minh họa quyền lợi'!M59))</f>
        <v/>
      </c>
      <c r="L59" s="44">
        <f>ROUND(SUMIF('Account value 5%'!$B$3:$B$1202,'Minh họa quyền lợi'!A59,'Account value 5%'!$N$3:$N$795)/1000,0)</f>
        <v>0</v>
      </c>
      <c r="M59" s="44" t="str">
        <f>IF(A59="","",ROUND(OFFSET('Account value 5%'!$O$2,12*'Minh họa quyền lợi'!A59,0,1,1)/1000,0))</f>
        <v/>
      </c>
      <c r="N59" s="44" t="str">
        <f>IF(A59="","",M59-C59*HLOOKUP(A59,Assumption!$A$15:$I$16,2,TRUE))</f>
        <v/>
      </c>
      <c r="O59" s="43" t="str">
        <f>IF(A59="","",IF('Thông tin khách hàng'!$E$7="Cơ bản",MAX(SA/1000,'Minh họa quyền lợi'!Q59),SA/1000+'Minh họa quyền lợi'!Q59))</f>
        <v/>
      </c>
      <c r="P59" s="44">
        <f>ROUND(SUMIF('Account value cam kết'!$B$3:$B$1202,'Minh họa quyền lợi'!A59,'Account value cam kết'!$N$3:$N$795)/1000,0)</f>
        <v>0</v>
      </c>
      <c r="Q59" s="44" t="str">
        <f>IF(A59="","",ROUND(OFFSET('Account value cam kết'!$O$2,12*'Minh họa quyền lợi'!A59,0,1,1)/1000,0))</f>
        <v/>
      </c>
      <c r="R59" s="44" t="str">
        <f>IF(A59="","",Q59-C59*HLOOKUP(A59,Assumption!$A$15:$I$16,2,TRUE))</f>
        <v/>
      </c>
    </row>
    <row r="60" ht="15.75" customHeight="1">
      <c r="A60" s="43" t="str">
        <f>IF(A59="","",IF(A59+1&gt;'Thông tin khách hàng'!$B$5,"",A59+1))</f>
        <v/>
      </c>
      <c r="B60" s="43" t="str">
        <f>IF(B59="","",IF(B59+1&gt;'Thông tin khách hàng'!$E$8-1,"",B59+1))</f>
        <v/>
      </c>
      <c r="C60" s="43">
        <f>IF(A60&lt;='Thông tin khách hàng'!$E$9,TP/1000,0)</f>
        <v>0</v>
      </c>
      <c r="D60" s="43">
        <f>IF(A60&lt;='Thông tin khách hàng'!$E$9,EP/1000,0)</f>
        <v>0</v>
      </c>
      <c r="E60" s="43" t="str">
        <f>C60*HLOOKUP(A60,Assumption!$A$10:$G$12,2,TRUE)+D60*HLOOKUP(A60,Assumption!$A$10:$G$12,3,TRUE)</f>
        <v>#N/A</v>
      </c>
      <c r="F60" s="43" t="str">
        <f t="shared" si="1"/>
        <v>#N/A</v>
      </c>
      <c r="G60" s="44" t="str">
        <f>IF(A60="","",IF('Thông tin khách hàng'!$E$7="Cơ bản",MAX(SA/1000,'Minh họa quyền lợi'!I60),SA/1000+'Minh họa quyền lợi'!I60))</f>
        <v/>
      </c>
      <c r="H60" s="44">
        <f>ROUND(SUMIF('Account value 7%'!$B$3:$B$1202,'Minh họa quyền lợi'!A60,'Account value 7%'!$N$3:$N$795)/1000,0)</f>
        <v>0</v>
      </c>
      <c r="I60" s="44" t="str">
        <f>IF(A60="","",ROUND(OFFSET('Account value 7%'!$O$2,12*'Minh họa quyền lợi'!A60,0,1,1)/1000,0))</f>
        <v/>
      </c>
      <c r="J60" s="44" t="str">
        <f>IF(A60="","",I60-C60*HLOOKUP(A60,Assumption!$A$15:$I$16,2,TRUE))</f>
        <v/>
      </c>
      <c r="K60" s="43" t="str">
        <f>IF(A60="","",IF('Thông tin khách hàng'!$E$7="Cơ bản",MAX(SA/1000,'Minh họa quyền lợi'!M60),SA/1000+'Minh họa quyền lợi'!M60))</f>
        <v/>
      </c>
      <c r="L60" s="44">
        <f>ROUND(SUMIF('Account value 5%'!$B$3:$B$1202,'Minh họa quyền lợi'!A60,'Account value 5%'!$N$3:$N$795)/1000,0)</f>
        <v>0</v>
      </c>
      <c r="M60" s="44" t="str">
        <f>IF(A60="","",ROUND(OFFSET('Account value 5%'!$O$2,12*'Minh họa quyền lợi'!A60,0,1,1)/1000,0))</f>
        <v/>
      </c>
      <c r="N60" s="44" t="str">
        <f>IF(A60="","",M60-C60*HLOOKUP(A60,Assumption!$A$15:$I$16,2,TRUE))</f>
        <v/>
      </c>
      <c r="O60" s="43" t="str">
        <f>IF(A60="","",IF('Thông tin khách hàng'!$E$7="Cơ bản",MAX(SA/1000,'Minh họa quyền lợi'!Q60),SA/1000+'Minh họa quyền lợi'!Q60))</f>
        <v/>
      </c>
      <c r="P60" s="44">
        <f>ROUND(SUMIF('Account value cam kết'!$B$3:$B$1202,'Minh họa quyền lợi'!A60,'Account value cam kết'!$N$3:$N$795)/1000,0)</f>
        <v>0</v>
      </c>
      <c r="Q60" s="44" t="str">
        <f>IF(A60="","",ROUND(OFFSET('Account value cam kết'!$O$2,12*'Minh họa quyền lợi'!A60,0,1,1)/1000,0))</f>
        <v/>
      </c>
      <c r="R60" s="44" t="str">
        <f>IF(A60="","",Q60-C60*HLOOKUP(A60,Assumption!$A$15:$I$16,2,TRUE))</f>
        <v/>
      </c>
    </row>
    <row r="61" ht="15.75" customHeight="1">
      <c r="A61" s="43" t="str">
        <f>IF(A60="","",IF(A60+1&gt;'Thông tin khách hàng'!$B$5,"",A60+1))</f>
        <v/>
      </c>
      <c r="B61" s="43" t="str">
        <f>IF(B60="","",IF(B60+1&gt;'Thông tin khách hàng'!$E$8-1,"",B60+1))</f>
        <v/>
      </c>
      <c r="C61" s="43">
        <f>IF(A61&lt;='Thông tin khách hàng'!$E$9,TP/1000,0)</f>
        <v>0</v>
      </c>
      <c r="D61" s="43">
        <f>IF(A61&lt;='Thông tin khách hàng'!$E$9,EP/1000,0)</f>
        <v>0</v>
      </c>
      <c r="E61" s="43" t="str">
        <f>C61*HLOOKUP(A61,Assumption!$A$10:$G$12,2,TRUE)+D61*HLOOKUP(A61,Assumption!$A$10:$G$12,3,TRUE)</f>
        <v>#N/A</v>
      </c>
      <c r="F61" s="43" t="str">
        <f t="shared" si="1"/>
        <v>#N/A</v>
      </c>
      <c r="G61" s="44" t="str">
        <f>IF(A61="","",IF('Thông tin khách hàng'!$E$7="Cơ bản",MAX(SA/1000,'Minh họa quyền lợi'!I61),SA/1000+'Minh họa quyền lợi'!I61))</f>
        <v/>
      </c>
      <c r="H61" s="44">
        <f>ROUND(SUMIF('Account value 7%'!$B$3:$B$1202,'Minh họa quyền lợi'!A61,'Account value 7%'!$N$3:$N$795)/1000,0)</f>
        <v>0</v>
      </c>
      <c r="I61" s="44" t="str">
        <f>IF(A61="","",ROUND(OFFSET('Account value 7%'!$O$2,12*'Minh họa quyền lợi'!A61,0,1,1)/1000,0))</f>
        <v/>
      </c>
      <c r="J61" s="44" t="str">
        <f>IF(A61="","",I61-C61*HLOOKUP(A61,Assumption!$A$15:$I$16,2,TRUE))</f>
        <v/>
      </c>
      <c r="K61" s="43" t="str">
        <f>IF(A61="","",IF('Thông tin khách hàng'!$E$7="Cơ bản",MAX(SA/1000,'Minh họa quyền lợi'!M61),SA/1000+'Minh họa quyền lợi'!M61))</f>
        <v/>
      </c>
      <c r="L61" s="44">
        <f>ROUND(SUMIF('Account value 5%'!$B$3:$B$1202,'Minh họa quyền lợi'!A61,'Account value 5%'!$N$3:$N$795)/1000,0)</f>
        <v>0</v>
      </c>
      <c r="M61" s="44" t="str">
        <f>IF(A61="","",ROUND(OFFSET('Account value 5%'!$O$2,12*'Minh họa quyền lợi'!A61,0,1,1)/1000,0))</f>
        <v/>
      </c>
      <c r="N61" s="44" t="str">
        <f>IF(A61="","",M61-C61*HLOOKUP(A61,Assumption!$A$15:$I$16,2,TRUE))</f>
        <v/>
      </c>
      <c r="O61" s="43" t="str">
        <f>IF(A61="","",IF('Thông tin khách hàng'!$E$7="Cơ bản",MAX(SA/1000,'Minh họa quyền lợi'!Q61),SA/1000+'Minh họa quyền lợi'!Q61))</f>
        <v/>
      </c>
      <c r="P61" s="44">
        <f>ROUND(SUMIF('Account value cam kết'!$B$3:$B$1202,'Minh họa quyền lợi'!A61,'Account value cam kết'!$N$3:$N$795)/1000,0)</f>
        <v>0</v>
      </c>
      <c r="Q61" s="44" t="str">
        <f>IF(A61="","",ROUND(OFFSET('Account value cam kết'!$O$2,12*'Minh họa quyền lợi'!A61,0,1,1)/1000,0))</f>
        <v/>
      </c>
      <c r="R61" s="44" t="str">
        <f>IF(A61="","",Q61-C61*HLOOKUP(A61,Assumption!$A$15:$I$16,2,TRUE))</f>
        <v/>
      </c>
    </row>
    <row r="62" ht="15.75" customHeight="1">
      <c r="A62" s="43" t="str">
        <f>IF(A61="","",IF(A61+1&gt;'Thông tin khách hàng'!$B$5,"",A61+1))</f>
        <v/>
      </c>
      <c r="B62" s="43" t="str">
        <f>IF(B61="","",IF(B61+1&gt;'Thông tin khách hàng'!$E$8-1,"",B61+1))</f>
        <v/>
      </c>
      <c r="C62" s="43">
        <f>IF(A62&lt;='Thông tin khách hàng'!$E$9,TP/1000,0)</f>
        <v>0</v>
      </c>
      <c r="D62" s="43">
        <f>IF(A62&lt;='Thông tin khách hàng'!$E$9,EP/1000,0)</f>
        <v>0</v>
      </c>
      <c r="E62" s="43" t="str">
        <f>C62*HLOOKUP(A62,Assumption!$A$10:$G$12,2,TRUE)+D62*HLOOKUP(A62,Assumption!$A$10:$G$12,3,TRUE)</f>
        <v>#N/A</v>
      </c>
      <c r="F62" s="43" t="str">
        <f t="shared" si="1"/>
        <v>#N/A</v>
      </c>
      <c r="G62" s="44" t="str">
        <f>IF(A62="","",IF('Thông tin khách hàng'!$E$7="Cơ bản",MAX(SA/1000,'Minh họa quyền lợi'!I62),SA/1000+'Minh họa quyền lợi'!I62))</f>
        <v/>
      </c>
      <c r="H62" s="44">
        <f>ROUND(SUMIF('Account value 7%'!$B$3:$B$1202,'Minh họa quyền lợi'!A62,'Account value 7%'!$N$3:$N$795)/1000,0)</f>
        <v>0</v>
      </c>
      <c r="I62" s="44" t="str">
        <f>IF(A62="","",ROUND(OFFSET('Account value 7%'!$O$2,12*'Minh họa quyền lợi'!A62,0,1,1)/1000,0))</f>
        <v/>
      </c>
      <c r="J62" s="44" t="str">
        <f>IF(A62="","",I62-C62*HLOOKUP(A62,Assumption!$A$15:$I$16,2,TRUE))</f>
        <v/>
      </c>
      <c r="K62" s="43" t="str">
        <f>IF(A62="","",IF('Thông tin khách hàng'!$E$7="Cơ bản",MAX(SA/1000,'Minh họa quyền lợi'!M62),SA/1000+'Minh họa quyền lợi'!M62))</f>
        <v/>
      </c>
      <c r="L62" s="44">
        <f>ROUND(SUMIF('Account value 5%'!$B$3:$B$1202,'Minh họa quyền lợi'!A62,'Account value 5%'!$N$3:$N$795)/1000,0)</f>
        <v>0</v>
      </c>
      <c r="M62" s="44" t="str">
        <f>IF(A62="","",ROUND(OFFSET('Account value 5%'!$O$2,12*'Minh họa quyền lợi'!A62,0,1,1)/1000,0))</f>
        <v/>
      </c>
      <c r="N62" s="44" t="str">
        <f>IF(A62="","",M62-C62*HLOOKUP(A62,Assumption!$A$15:$I$16,2,TRUE))</f>
        <v/>
      </c>
      <c r="O62" s="43" t="str">
        <f>IF(A62="","",IF('Thông tin khách hàng'!$E$7="Cơ bản",MAX(SA/1000,'Minh họa quyền lợi'!Q62),SA/1000+'Minh họa quyền lợi'!Q62))</f>
        <v/>
      </c>
      <c r="P62" s="44">
        <f>ROUND(SUMIF('Account value cam kết'!$B$3:$B$1202,'Minh họa quyền lợi'!A62,'Account value cam kết'!$N$3:$N$795)/1000,0)</f>
        <v>0</v>
      </c>
      <c r="Q62" s="44" t="str">
        <f>IF(A62="","",ROUND(OFFSET('Account value cam kết'!$O$2,12*'Minh họa quyền lợi'!A62,0,1,1)/1000,0))</f>
        <v/>
      </c>
      <c r="R62" s="44" t="str">
        <f>IF(A62="","",Q62-C62*HLOOKUP(A62,Assumption!$A$15:$I$16,2,TRUE))</f>
        <v/>
      </c>
    </row>
    <row r="63" ht="15.75" customHeight="1">
      <c r="A63" s="43" t="str">
        <f>IF(A62="","",IF(A62+1&gt;'Thông tin khách hàng'!$B$5,"",A62+1))</f>
        <v/>
      </c>
      <c r="B63" s="43" t="str">
        <f>IF(B62="","",IF(B62+1&gt;'Thông tin khách hàng'!$E$8-1,"",B62+1))</f>
        <v/>
      </c>
      <c r="C63" s="43"/>
      <c r="D63" s="43"/>
      <c r="E63" s="43"/>
      <c r="F63" s="43"/>
      <c r="G63" s="44" t="str">
        <f>IF(A63="","",IF('Thông tin khách hàng'!$E$7="Cơ bản",MAX(SA/1000,'Minh họa quyền lợi'!I63),SA/1000+'Minh họa quyền lợi'!I63))</f>
        <v/>
      </c>
      <c r="H63" s="44"/>
      <c r="I63" s="44" t="str">
        <f>IF(A63="","",ROUND(OFFSET('Account value 7%'!$O$2,12*'Minh họa quyền lợi'!A63,0,1,1)/1000,0))</f>
        <v/>
      </c>
      <c r="J63" s="44" t="str">
        <f>IF(A63="","",I63-C63*HLOOKUP(A63,Assumption!$A$15:$I$16,2,TRUE))</f>
        <v/>
      </c>
      <c r="K63" s="43" t="str">
        <f>IF(A63="","",IF('Thông tin khách hàng'!$E$7="Cơ bản",MAX(SA/1000,'Minh họa quyền lợi'!M63),SA/1000+'Minh họa quyền lợi'!M63))</f>
        <v/>
      </c>
      <c r="L63" s="44">
        <f>ROUND(SUMIF('Account value 5%'!$B$3:$B$1202,'Minh họa quyền lợi'!A63,'Account value 5%'!$N$3:$N$795)/1000,0)</f>
        <v>0</v>
      </c>
      <c r="M63" s="44" t="str">
        <f>IF(A63="","",ROUND(OFFSET('Account value 5%'!$O$2,12*'Minh họa quyền lợi'!A63,0,1,1)/1000,0))</f>
        <v/>
      </c>
      <c r="N63" s="44" t="str">
        <f>IF(A63="","",M63-C63*HLOOKUP(A63,Assumption!$A$15:$I$16,2,TRUE))</f>
        <v/>
      </c>
      <c r="O63" s="43" t="str">
        <f>IF(A63="","",IF('Thông tin khách hàng'!$E$7="Cơ bản",MAX(SA/1000,'Minh họa quyền lợi'!Q63),SA/1000+'Minh họa quyền lợi'!Q63))</f>
        <v/>
      </c>
      <c r="P63" s="44">
        <f>ROUND(SUMIF('Account value cam kết'!$B$3:$B$1202,'Minh họa quyền lợi'!A63,'Account value cam kết'!$N$3:$N$795)/1000,0)</f>
        <v>0</v>
      </c>
      <c r="Q63" s="43" t="str">
        <f>IF(A63="","",ROUND(OFFSET('Account value cam kết'!$O$2,12*'Minh họa quyền lợi'!A63,0,1,1)/1000,0))</f>
        <v/>
      </c>
      <c r="R63" s="43" t="str">
        <f>IF(A63="","",Q63-C63*HLOOKUP(A63,Assumption!$A$15:$I$16,2,TRUE))</f>
        <v/>
      </c>
    </row>
    <row r="64" ht="15.75" customHeight="1">
      <c r="A64" s="43" t="str">
        <f>IF(A63="","",IF(A63+1&gt;'Thông tin khách hàng'!$B$5,"",A63+1))</f>
        <v/>
      </c>
      <c r="B64" s="43" t="str">
        <f>IF(B63="","",IF(B63+1&gt;'Thông tin khách hàng'!$E$8-1,"",B63+1))</f>
        <v/>
      </c>
      <c r="C64" s="43"/>
      <c r="D64" s="43"/>
      <c r="E64" s="43"/>
      <c r="F64" s="43"/>
      <c r="G64" s="44" t="str">
        <f>IF(A64="","",IF('Thông tin khách hàng'!$E$7="Cơ bản",MAX(SA/1000,'Minh họa quyền lợi'!I64),SA/1000+'Minh họa quyền lợi'!I64))</f>
        <v/>
      </c>
      <c r="H64" s="44"/>
      <c r="I64" s="44" t="str">
        <f>IF(A64="","",ROUND(OFFSET('Account value 7%'!$O$2,12*'Minh họa quyền lợi'!A64,0,1,1)/1000,0))</f>
        <v/>
      </c>
      <c r="J64" s="44" t="str">
        <f>IF(A64="","",I64-C64*HLOOKUP(A64,Assumption!$A$15:$I$16,2,TRUE))</f>
        <v/>
      </c>
      <c r="K64" s="43" t="str">
        <f>IF(A64="","",IF('Thông tin khách hàng'!$E$7="Cơ bản",MAX(SA/1000,'Minh họa quyền lợi'!M64),SA/1000+'Minh họa quyền lợi'!M64))</f>
        <v/>
      </c>
      <c r="L64" s="44">
        <f>ROUND(SUMIF('Account value 5%'!$B$3:$B$1202,'Minh họa quyền lợi'!A64,'Account value 5%'!$N$3:$N$795)/1000,0)</f>
        <v>0</v>
      </c>
      <c r="M64" s="44" t="str">
        <f>IF(A64="","",ROUND(OFFSET('Account value 5%'!$O$2,12*'Minh họa quyền lợi'!A64,0,1,1)/1000,0))</f>
        <v/>
      </c>
      <c r="N64" s="44" t="str">
        <f>IF(A64="","",M64-C64*HLOOKUP(A64,Assumption!$A$15:$I$16,2,TRUE))</f>
        <v/>
      </c>
      <c r="O64" s="43" t="str">
        <f>IF(A64="","",IF('Thông tin khách hàng'!$E$7="Cơ bản",MAX(SA/1000,'Minh họa quyền lợi'!Q64),SA/1000+'Minh họa quyền lợi'!Q64))</f>
        <v/>
      </c>
      <c r="P64" s="44">
        <f>ROUND(SUMIF('Account value cam kết'!$B$3:$B$1202,'Minh họa quyền lợi'!A64,'Account value cam kết'!$N$3:$N$795)/1000,0)</f>
        <v>0</v>
      </c>
      <c r="Q64" s="43" t="str">
        <f>IF(A64="","",ROUND(OFFSET('Account value cam kết'!$O$2,12*'Minh họa quyền lợi'!A64,0,1,1)/1000,0))</f>
        <v/>
      </c>
      <c r="R64" s="43" t="str">
        <f>IF(A64="","",Q64-C64*HLOOKUP(A64,Assumption!$A$15:$I$16,2,TRUE))</f>
        <v/>
      </c>
    </row>
    <row r="65" ht="15.75" customHeight="1">
      <c r="A65" s="43" t="str">
        <f>IF(A64="","",IF(A64+1&gt;'Thông tin khách hàng'!$B$5,"",A64+1))</f>
        <v/>
      </c>
      <c r="B65" s="43"/>
      <c r="C65" s="43"/>
      <c r="D65" s="43"/>
      <c r="E65" s="43"/>
      <c r="F65" s="43"/>
      <c r="G65" s="44" t="str">
        <f>IF(A65="","",IF('Thông tin khách hàng'!$E$7="Cơ bản",MAX(SA/1000,'Minh họa quyền lợi'!I65),SA/1000+'Minh họa quyền lợi'!I65))</f>
        <v/>
      </c>
      <c r="H65" s="44"/>
      <c r="I65" s="44" t="str">
        <f>IF(A65="","",ROUND(OFFSET('Account value 7%'!$O$2,12*'Minh họa quyền lợi'!A65,0,1,1)/1000,0))</f>
        <v/>
      </c>
      <c r="J65" s="44" t="str">
        <f>IF(A65="","",I65-C65*HLOOKUP(A65,Assumption!$A$15:$I$16,2,TRUE))</f>
        <v/>
      </c>
      <c r="K65" s="43" t="str">
        <f>IF(A65="","",IF('Thông tin khách hàng'!$E$7="Cơ bản",MAX(SA/1000,'Minh họa quyền lợi'!M65),SA/1000+'Minh họa quyền lợi'!M65))</f>
        <v/>
      </c>
      <c r="L65" s="44">
        <f>ROUND(SUMIF('Account value 5%'!$B$3:$B$1202,'Minh họa quyền lợi'!A65,'Account value 5%'!$N$3:$N$795)/1000,0)</f>
        <v>0</v>
      </c>
      <c r="M65" s="44" t="str">
        <f>IF(A65="","",ROUND(OFFSET('Account value 5%'!$O$2,12*'Minh họa quyền lợi'!A65,0,1,1)/1000,0))</f>
        <v/>
      </c>
      <c r="N65" s="44" t="str">
        <f>IF(A65="","",M65-C65*HLOOKUP(A65,Assumption!$A$15:$I$16,2,TRUE))</f>
        <v/>
      </c>
      <c r="O65" s="43" t="str">
        <f>IF(A65="","",IF('Thông tin khách hàng'!$E$7="Cơ bản",MAX(SA/1000,'Minh họa quyền lợi'!Q65),SA/1000+'Minh họa quyền lợi'!Q65))</f>
        <v/>
      </c>
      <c r="P65" s="44">
        <f>ROUND(SUMIF('Account value cam kết'!$B$3:$B$1202,'Minh họa quyền lợi'!A65,'Account value cam kết'!$N$3:$N$795)/1000,0)</f>
        <v>0</v>
      </c>
      <c r="Q65" s="43" t="str">
        <f>IF(A65="","",ROUND(OFFSET('Account value cam kết'!$O$2,12*'Minh họa quyền lợi'!A65,0,1,1)/1000,0))</f>
        <v/>
      </c>
      <c r="R65" s="43" t="str">
        <f>IF(A65="","",Q65-C65*HLOOKUP(A65,Assumption!$A$15:$I$16,2,TRUE))</f>
        <v/>
      </c>
    </row>
    <row r="66" ht="15.75" customHeight="1">
      <c r="A66" s="43" t="str">
        <f>IF(A65="","",IF(A65+1&gt;'Thông tin khách hàng'!$B$5,"",A65+1))</f>
        <v/>
      </c>
      <c r="B66" s="43"/>
      <c r="C66" s="43"/>
      <c r="D66" s="43"/>
      <c r="E66" s="43"/>
      <c r="F66" s="43"/>
      <c r="G66" s="44" t="str">
        <f>IF(A66="","",IF('Thông tin khách hàng'!$E$7="Cơ bản",MAX(SA/1000,'Minh họa quyền lợi'!I66),SA/1000+'Minh họa quyền lợi'!I66))</f>
        <v/>
      </c>
      <c r="H66" s="44"/>
      <c r="I66" s="44" t="str">
        <f>IF(A66="","",ROUND(OFFSET('Account value 7%'!$O$2,12*'Minh họa quyền lợi'!A66,0,1,1)/1000,0))</f>
        <v/>
      </c>
      <c r="J66" s="44" t="str">
        <f>IF(A66="","",I66-C66*HLOOKUP(A66,Assumption!$A$15:$I$16,2,TRUE))</f>
        <v/>
      </c>
      <c r="K66" s="43" t="str">
        <f>IF(A66="","",IF('Thông tin khách hàng'!$E$7="Cơ bản",MAX(SA/1000,'Minh họa quyền lợi'!M66),SA/1000+'Minh họa quyền lợi'!M66))</f>
        <v/>
      </c>
      <c r="L66" s="44">
        <f>ROUND(SUMIF('Account value 5%'!$B$3:$B$1202,'Minh họa quyền lợi'!A66,'Account value 5%'!$N$3:$N$795)/1000,0)</f>
        <v>0</v>
      </c>
      <c r="M66" s="44" t="str">
        <f>IF(A66="","",ROUND(OFFSET('Account value 5%'!$O$2,12*'Minh họa quyền lợi'!A66,0,1,1)/1000,0))</f>
        <v/>
      </c>
      <c r="N66" s="44" t="str">
        <f>IF(A66="","",M66-C66*HLOOKUP(A66,Assumption!$A$15:$I$16,2,TRUE))</f>
        <v/>
      </c>
      <c r="O66" s="43" t="str">
        <f>IF(A66="","",IF('Thông tin khách hàng'!$E$7="Cơ bản",MAX(SA/1000,'Minh họa quyền lợi'!Q66),SA/1000+'Minh họa quyền lợi'!Q66))</f>
        <v/>
      </c>
      <c r="P66" s="44">
        <f>ROUND(SUMIF('Account value cam kết'!$B$3:$B$1202,'Minh họa quyền lợi'!A66,'Account value cam kết'!$N$3:$N$795)/1000,0)</f>
        <v>0</v>
      </c>
      <c r="Q66" s="43" t="str">
        <f>IF(A66="","",ROUND(OFFSET('Account value cam kết'!$O$2,12*'Minh họa quyền lợi'!A66,0,1,1)/1000,0))</f>
        <v/>
      </c>
      <c r="R66" s="43" t="str">
        <f>IF(A66="","",Q66-C66*HLOOKUP(A66,Assumption!$A$15:$I$16,2,TRUE))</f>
        <v/>
      </c>
    </row>
    <row r="67" ht="15.75" customHeight="1">
      <c r="A67" s="43" t="str">
        <f>IF(A66="","",IF(A66+1&gt;'Thông tin khách hàng'!$B$5,"",A66+1))</f>
        <v/>
      </c>
      <c r="B67" s="43"/>
      <c r="C67" s="43"/>
      <c r="D67" s="43"/>
      <c r="E67" s="43"/>
      <c r="F67" s="43"/>
      <c r="G67" s="44" t="str">
        <f>IF(A67="","",IF('Thông tin khách hàng'!$E$7="Cơ bản",MAX(SA/1000,'Minh họa quyền lợi'!I67),SA/1000+'Minh họa quyền lợi'!I67))</f>
        <v/>
      </c>
      <c r="H67" s="44"/>
      <c r="I67" s="44" t="str">
        <f>IF(A67="","",ROUND(OFFSET('Account value 7%'!$O$2,12*'Minh họa quyền lợi'!A67,0,1,1)/1000,0))</f>
        <v/>
      </c>
      <c r="J67" s="44" t="str">
        <f>IF(A67="","",I67-C67*HLOOKUP(A67,Assumption!$A$15:$I$16,2,TRUE))</f>
        <v/>
      </c>
      <c r="K67" s="43" t="str">
        <f>IF(A67="","",IF('Thông tin khách hàng'!$E$7="Cơ bản",MAX(SA/1000,'Minh họa quyền lợi'!M67),SA/1000+'Minh họa quyền lợi'!M67))</f>
        <v/>
      </c>
      <c r="L67" s="44">
        <f>ROUND(SUMIF('Account value 5%'!$B$3:$B$1202,'Minh họa quyền lợi'!A67,'Account value 5%'!$N$3:$N$795)/1000,0)</f>
        <v>0</v>
      </c>
      <c r="M67" s="44" t="str">
        <f>IF(A67="","",ROUND(OFFSET('Account value 5%'!$O$2,12*'Minh họa quyền lợi'!A67,0,1,1)/1000,0))</f>
        <v/>
      </c>
      <c r="N67" s="44" t="str">
        <f>IF(A67="","",M67-C67*HLOOKUP(A67,Assumption!$A$15:$I$16,2,TRUE))</f>
        <v/>
      </c>
      <c r="O67" s="43" t="str">
        <f>IF(A67="","",IF('Thông tin khách hàng'!$E$7="Cơ bản",MAX(SA/1000,'Minh họa quyền lợi'!Q67),SA/1000+'Minh họa quyền lợi'!Q67))</f>
        <v/>
      </c>
      <c r="P67" s="44">
        <f>ROUND(SUMIF('Account value cam kết'!$B$3:$B$1202,'Minh họa quyền lợi'!A67,'Account value cam kết'!$N$3:$N$795)/1000,0)</f>
        <v>0</v>
      </c>
      <c r="Q67" s="43" t="str">
        <f>IF(A67="","",ROUND(OFFSET('Account value cam kết'!$O$2,12*'Minh họa quyền lợi'!A67,0,1,1)/1000,0))</f>
        <v/>
      </c>
      <c r="R67" s="43" t="str">
        <f>IF(A67="","",Q67-C67*HLOOKUP(A67,Assumption!$A$15:$I$16,2,TRUE))</f>
        <v/>
      </c>
    </row>
    <row r="68" ht="15.75" customHeight="1">
      <c r="A68" s="43" t="str">
        <f>IF(A67="","",IF(A67+1&gt;'Thông tin khách hàng'!$B$5,"",A67+1))</f>
        <v/>
      </c>
      <c r="B68" s="43"/>
      <c r="C68" s="43"/>
      <c r="D68" s="43"/>
      <c r="E68" s="43"/>
      <c r="F68" s="43"/>
      <c r="G68" s="44" t="str">
        <f>IF(A68="","",IF('Thông tin khách hàng'!$E$7="Cơ bản",MAX(SA/1000,'Minh họa quyền lợi'!I68),SA/1000+'Minh họa quyền lợi'!I68))</f>
        <v/>
      </c>
      <c r="H68" s="44"/>
      <c r="I68" s="44" t="str">
        <f>IF(A68="","",ROUND(OFFSET('Account value 7%'!$O$2,12*'Minh họa quyền lợi'!A68,0,1,1)/1000,0))</f>
        <v/>
      </c>
      <c r="J68" s="44" t="str">
        <f>IF(A68="","",I68-C68*HLOOKUP(A68,Assumption!$A$15:$I$16,2,TRUE))</f>
        <v/>
      </c>
      <c r="K68" s="43" t="str">
        <f>IF(A68="","",IF('Thông tin khách hàng'!$E$7="Cơ bản",MAX(SA/1000,'Minh họa quyền lợi'!M68),SA/1000+'Minh họa quyền lợi'!M68))</f>
        <v/>
      </c>
      <c r="L68" s="44">
        <f>ROUND(SUMIF('Account value 5%'!$B$3:$B$1202,'Minh họa quyền lợi'!A68,'Account value 5%'!$N$3:$N$795)/1000,0)</f>
        <v>0</v>
      </c>
      <c r="M68" s="44" t="str">
        <f>IF(A68="","",ROUND(OFFSET('Account value 5%'!$O$2,12*'Minh họa quyền lợi'!A68,0,1,1)/1000,0))</f>
        <v/>
      </c>
      <c r="N68" s="44" t="str">
        <f>IF(A68="","",M68-C68*HLOOKUP(A68,Assumption!$A$15:$I$16,2,TRUE))</f>
        <v/>
      </c>
      <c r="O68" s="43" t="str">
        <f>IF(A68="","",IF('Thông tin khách hàng'!$E$7="Cơ bản",MAX(SA/1000,'Minh họa quyền lợi'!Q68),SA/1000+'Minh họa quyền lợi'!Q68))</f>
        <v/>
      </c>
      <c r="P68" s="44">
        <f>ROUND(SUMIF('Account value cam kết'!$B$3:$B$1202,'Minh họa quyền lợi'!A68,'Account value cam kết'!$N$3:$N$795)/1000,0)</f>
        <v>0</v>
      </c>
      <c r="Q68" s="43" t="str">
        <f>IF(A68="","",ROUND(OFFSET('Account value cam kết'!$O$2,12*'Minh họa quyền lợi'!A68,0,1,1)/1000,0))</f>
        <v/>
      </c>
      <c r="R68" s="43" t="str">
        <f>IF(A68="","",Q68-C68*HLOOKUP(A68,Assumption!$A$15:$I$16,2,TRUE))</f>
        <v/>
      </c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</row>
  </sheetData>
  <mergeCells count="8">
    <mergeCell ref="A1:A2"/>
    <mergeCell ref="B1:B2"/>
    <mergeCell ref="C1:D1"/>
    <mergeCell ref="E1:E2"/>
    <mergeCell ref="F1:F2"/>
    <mergeCell ref="G1:J1"/>
    <mergeCell ref="K1:N1"/>
    <mergeCell ref="O1:R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6.13"/>
    <col customWidth="1" min="6" max="6" width="10.88"/>
    <col customWidth="1" min="7" max="7" width="11.88"/>
    <col customWidth="1" min="8" max="9" width="14.38"/>
    <col customWidth="1" min="10" max="10" width="13.63"/>
    <col customWidth="1" min="11" max="12" width="15.88"/>
    <col customWidth="1" min="13" max="13" width="19.63"/>
    <col customWidth="1" min="14" max="14" width="15.88"/>
    <col customWidth="1" min="15" max="15" width="13.13"/>
    <col customWidth="1" min="16" max="16" width="12.25"/>
    <col customWidth="1" min="17" max="18" width="7.63"/>
    <col customWidth="1" min="19" max="19" width="8.13"/>
    <col customWidth="1" min="20" max="20" width="8.25"/>
    <col customWidth="1" min="21" max="26" width="7.63"/>
  </cols>
  <sheetData>
    <row r="1">
      <c r="E1" s="46"/>
      <c r="K1" s="26">
        <v>0.07</v>
      </c>
      <c r="L1" s="5">
        <f>(1+$K$1)^(1/12)-1</f>
        <v>0.005654145387</v>
      </c>
    </row>
    <row r="2">
      <c r="A2" s="5" t="s">
        <v>57</v>
      </c>
      <c r="B2" s="5" t="s">
        <v>29</v>
      </c>
      <c r="C2" s="5" t="s">
        <v>58</v>
      </c>
      <c r="D2" s="5" t="s">
        <v>11</v>
      </c>
      <c r="E2" s="46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45" t="s">
        <v>64</v>
      </c>
      <c r="K2" s="5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5" t="s">
        <v>70</v>
      </c>
      <c r="S2" s="5" t="s">
        <v>7</v>
      </c>
      <c r="T2" s="5" t="s">
        <v>20</v>
      </c>
      <c r="U2" s="5" t="s">
        <v>71</v>
      </c>
      <c r="V2" s="5" t="s">
        <v>31</v>
      </c>
      <c r="X2" s="5" t="s">
        <v>7</v>
      </c>
      <c r="Y2" s="5">
        <v>0.0</v>
      </c>
      <c r="Z2" s="5">
        <v>1.0</v>
      </c>
    </row>
    <row r="3">
      <c r="A3" s="5">
        <v>1.0</v>
      </c>
      <c r="B3" s="5">
        <v>1.0</v>
      </c>
      <c r="C3" s="5">
        <f t="shared" ref="C3:C1202" si="1">A3-(B3-1)*12</f>
        <v>1</v>
      </c>
      <c r="D3" s="5">
        <f>'Thông tin khách hàng'!$B$4+B3-1</f>
        <v>1</v>
      </c>
      <c r="E3" s="46">
        <f t="shared" ref="E3:E1202" si="2">IF(A3=1,0,O2)</f>
        <v>0</v>
      </c>
      <c r="F3" s="5">
        <f>TP*VLOOKUP('Thông tin khách hàng'!$E$10,$X$2:$Z$5,3,FALSE)*OFFSET($S3,0,VLOOKUP('Thông tin khách hàng'!$E$10,$X$2:$Z$5,2,FALSE))</f>
        <v>15000000</v>
      </c>
      <c r="G3" s="5">
        <f>EP*VLOOKUP('Thông tin khách hàng'!$E$10,$X$2:$Z$5,3,FALSE)*OFFSET($S3,0,VLOOKUP('Thông tin khách hàng'!$E$10,$X$2:$Z$5,2,FALSE))</f>
        <v>15000000</v>
      </c>
      <c r="H3" s="5">
        <f>F3*HLOOKUP(B3,Assumption!$A$10:$G$12,2,TRUE)+G3*HLOOKUP(B3,Assumption!$A$10:$G$12,3,TRUE)</f>
        <v>8700000</v>
      </c>
      <c r="I3" s="5">
        <f t="shared" ref="I3:I1202" si="3">F3+G3-H3</f>
        <v>21300000</v>
      </c>
      <c r="J3" s="47">
        <f>VLOOKUP(D3,Assumption!$O$3:$Q$103,IF('Thông tin khách hàng'!$B$3="Nam",2,3),FALSE)/12*P3</f>
        <v>250685.8179</v>
      </c>
      <c r="K3" s="5">
        <v>20000.0</v>
      </c>
      <c r="L3" s="46">
        <f t="shared" ref="L3:L1202" si="4">ROUND($L$1*(E3+I3-J3-K3),0)</f>
        <v>118903</v>
      </c>
      <c r="M3" s="46">
        <f t="shared" ref="M3:M1202" si="5">E3+I3-J3-K3+L3</f>
        <v>21148217.18</v>
      </c>
      <c r="N3" s="46"/>
      <c r="O3" s="46">
        <f t="shared" ref="O3:O1202" si="6">M3+N3</f>
        <v>21148217.18</v>
      </c>
      <c r="P3" s="46">
        <f>IF(A3=1,SA,MAX(0,SA-O2))</f>
        <v>1100000000</v>
      </c>
      <c r="S3" s="5">
        <v>1.0</v>
      </c>
      <c r="T3" s="5">
        <v>1.0</v>
      </c>
      <c r="U3" s="5">
        <v>1.0</v>
      </c>
      <c r="V3" s="48">
        <v>1.0</v>
      </c>
      <c r="X3" s="5" t="s">
        <v>20</v>
      </c>
      <c r="Y3" s="5">
        <v>1.0</v>
      </c>
      <c r="Z3" s="5">
        <v>0.5</v>
      </c>
    </row>
    <row r="4">
      <c r="A4" s="5">
        <v>2.0</v>
      </c>
      <c r="B4" s="5">
        <v>1.0</v>
      </c>
      <c r="C4" s="5">
        <f t="shared" si="1"/>
        <v>2</v>
      </c>
      <c r="D4" s="5">
        <f>'Thông tin khách hàng'!$B$4+B4-1</f>
        <v>1</v>
      </c>
      <c r="E4" s="46">
        <f t="shared" si="2"/>
        <v>21148217.18</v>
      </c>
      <c r="F4" s="5">
        <f>TP*VLOOKUP('Thông tin khách hàng'!$E$10,$X$2:$Z$5,3,FALSE)*OFFSET($S4,0,VLOOKUP('Thông tin khách hàng'!$E$10,$X$2:$Z$5,2,FALSE))</f>
        <v>0</v>
      </c>
      <c r="G4" s="5">
        <f>EP*VLOOKUP('Thông tin khách hàng'!$E$10,$X$2:$Z$5,3,FALSE)*OFFSET($S4,0,VLOOKUP('Thông tin khách hàng'!$E$10,$X$2:$Z$5,2,FALSE))</f>
        <v>0</v>
      </c>
      <c r="H4" s="5">
        <f>F4*HLOOKUP(B4,Assumption!$A$10:$G$12,2,TRUE)+G4*HLOOKUP(B4,Assumption!$A$10:$G$12,3,TRUE)</f>
        <v>0</v>
      </c>
      <c r="I4" s="5">
        <f t="shared" si="3"/>
        <v>0</v>
      </c>
      <c r="J4" s="47">
        <f>VLOOKUP(D4,Assumption!$O$3:$Q$103,IF('Thông tin khách hàng'!$B$3="Nam",2,3),FALSE)/12*P4</f>
        <v>245866.2196</v>
      </c>
      <c r="K4" s="5">
        <v>20000.0</v>
      </c>
      <c r="L4" s="46">
        <f t="shared" si="4"/>
        <v>118072</v>
      </c>
      <c r="M4" s="46">
        <f t="shared" si="5"/>
        <v>21000422.96</v>
      </c>
      <c r="N4" s="46"/>
      <c r="O4" s="46">
        <f t="shared" si="6"/>
        <v>21000422.96</v>
      </c>
      <c r="P4" s="46">
        <f>IF(A4=1,SA,MAX(0,SA-M3))</f>
        <v>1078851783</v>
      </c>
      <c r="S4" s="5">
        <v>0.0</v>
      </c>
      <c r="T4" s="5">
        <v>0.0</v>
      </c>
      <c r="U4" s="5">
        <v>0.0</v>
      </c>
      <c r="V4" s="48">
        <v>1.0</v>
      </c>
      <c r="X4" s="5" t="s">
        <v>24</v>
      </c>
      <c r="Y4" s="5">
        <v>2.0</v>
      </c>
      <c r="Z4" s="5">
        <v>0.25</v>
      </c>
    </row>
    <row r="5">
      <c r="A5" s="5">
        <v>3.0</v>
      </c>
      <c r="B5" s="5">
        <v>1.0</v>
      </c>
      <c r="C5" s="5">
        <f t="shared" si="1"/>
        <v>3</v>
      </c>
      <c r="D5" s="5">
        <f>'Thông tin khách hàng'!$B$4+B5-1</f>
        <v>1</v>
      </c>
      <c r="E5" s="46">
        <f t="shared" si="2"/>
        <v>21000422.96</v>
      </c>
      <c r="F5" s="5">
        <f>TP*VLOOKUP('Thông tin khách hàng'!$E$10,$X$2:$Z$5,3,FALSE)*OFFSET($S5,0,VLOOKUP('Thông tin khách hàng'!$E$10,$X$2:$Z$5,2,FALSE))</f>
        <v>0</v>
      </c>
      <c r="G5" s="5">
        <f>EP*VLOOKUP('Thông tin khách hàng'!$E$10,$X$2:$Z$5,3,FALSE)*OFFSET($S5,0,VLOOKUP('Thông tin khách hàng'!$E$10,$X$2:$Z$5,2,FALSE))</f>
        <v>0</v>
      </c>
      <c r="H5" s="5">
        <f>F5*HLOOKUP(B5,Assumption!$A$10:$G$12,2,TRUE)+G5*HLOOKUP(B5,Assumption!$A$10:$G$12,3,TRUE)</f>
        <v>0</v>
      </c>
      <c r="I5" s="5">
        <f t="shared" si="3"/>
        <v>0</v>
      </c>
      <c r="J5" s="47">
        <f>VLOOKUP(D5,Assumption!$O$3:$Q$103,IF('Thông tin khách hàng'!$B$3="Nam",2,3),FALSE)/12*P5</f>
        <v>245899.9013</v>
      </c>
      <c r="K5" s="5">
        <v>20000.0</v>
      </c>
      <c r="L5" s="46">
        <f t="shared" si="4"/>
        <v>117236</v>
      </c>
      <c r="M5" s="46">
        <f t="shared" si="5"/>
        <v>20851759.06</v>
      </c>
      <c r="N5" s="46"/>
      <c r="O5" s="46">
        <f t="shared" si="6"/>
        <v>20851759.06</v>
      </c>
      <c r="P5" s="46">
        <f>IF(A5=1,SA,MAX(0,SA-M4))</f>
        <v>1078999577</v>
      </c>
      <c r="S5" s="5">
        <v>0.0</v>
      </c>
      <c r="T5" s="5">
        <v>0.0</v>
      </c>
      <c r="U5" s="5">
        <v>0.0</v>
      </c>
      <c r="V5" s="48">
        <v>1.0</v>
      </c>
      <c r="X5" s="5" t="s">
        <v>72</v>
      </c>
      <c r="Y5" s="5">
        <v>3.0</v>
      </c>
      <c r="Z5" s="5">
        <f>1/12</f>
        <v>0.08333333333</v>
      </c>
    </row>
    <row r="6">
      <c r="A6" s="5">
        <v>4.0</v>
      </c>
      <c r="B6" s="5">
        <v>1.0</v>
      </c>
      <c r="C6" s="5">
        <f t="shared" si="1"/>
        <v>4</v>
      </c>
      <c r="D6" s="5">
        <f>'Thông tin khách hàng'!$B$4+B6-1</f>
        <v>1</v>
      </c>
      <c r="E6" s="46">
        <f t="shared" si="2"/>
        <v>20851759.06</v>
      </c>
      <c r="F6" s="5">
        <f>TP*VLOOKUP('Thông tin khách hàng'!$E$10,$X$2:$Z$5,3,FALSE)*OFFSET($S6,0,VLOOKUP('Thông tin khách hàng'!$E$10,$X$2:$Z$5,2,FALSE))</f>
        <v>0</v>
      </c>
      <c r="G6" s="5">
        <f>EP*VLOOKUP('Thông tin khách hàng'!$E$10,$X$2:$Z$5,3,FALSE)*OFFSET($S6,0,VLOOKUP('Thông tin khách hàng'!$E$10,$X$2:$Z$5,2,FALSE))</f>
        <v>0</v>
      </c>
      <c r="H6" s="5">
        <f>F6*HLOOKUP(B6,Assumption!$A$10:$G$12,2,TRUE)+G6*HLOOKUP(B6,Assumption!$A$10:$G$12,3,TRUE)</f>
        <v>0</v>
      </c>
      <c r="I6" s="5">
        <f t="shared" si="3"/>
        <v>0</v>
      </c>
      <c r="J6" s="47">
        <f>VLOOKUP(D6,Assumption!$O$3:$Q$103,IF('Thông tin khách hàng'!$B$3="Nam",2,3),FALSE)/12*P6</f>
        <v>245933.7813</v>
      </c>
      <c r="K6" s="5">
        <v>20000.0</v>
      </c>
      <c r="L6" s="46">
        <f t="shared" si="4"/>
        <v>116395</v>
      </c>
      <c r="M6" s="46">
        <f t="shared" si="5"/>
        <v>20702220.28</v>
      </c>
      <c r="N6" s="46"/>
      <c r="O6" s="46">
        <f t="shared" si="6"/>
        <v>20702220.28</v>
      </c>
      <c r="P6" s="46">
        <f>IF(A6=1,SA,MAX(0,SA-M5))</f>
        <v>1079148241</v>
      </c>
      <c r="S6" s="5">
        <v>0.0</v>
      </c>
      <c r="T6" s="5">
        <v>0.0</v>
      </c>
      <c r="U6" s="5">
        <v>1.0</v>
      </c>
      <c r="V6" s="48">
        <v>1.0</v>
      </c>
    </row>
    <row r="7">
      <c r="A7" s="5">
        <v>5.0</v>
      </c>
      <c r="B7" s="5">
        <v>1.0</v>
      </c>
      <c r="C7" s="5">
        <f t="shared" si="1"/>
        <v>5</v>
      </c>
      <c r="D7" s="5">
        <f>'Thông tin khách hàng'!$B$4+B7-1</f>
        <v>1</v>
      </c>
      <c r="E7" s="46">
        <f t="shared" si="2"/>
        <v>20702220.28</v>
      </c>
      <c r="F7" s="5">
        <f>TP*VLOOKUP('Thông tin khách hàng'!$E$10,$X$2:$Z$5,3,FALSE)*OFFSET($S7,0,VLOOKUP('Thông tin khách hàng'!$E$10,$X$2:$Z$5,2,FALSE))</f>
        <v>0</v>
      </c>
      <c r="G7" s="5">
        <f>EP*VLOOKUP('Thông tin khách hàng'!$E$10,$X$2:$Z$5,3,FALSE)*OFFSET($S7,0,VLOOKUP('Thông tin khách hàng'!$E$10,$X$2:$Z$5,2,FALSE))</f>
        <v>0</v>
      </c>
      <c r="H7" s="5">
        <f>F7*HLOOKUP(B7,Assumption!$A$10:$G$12,2,TRUE)+G7*HLOOKUP(B7,Assumption!$A$10:$G$12,3,TRUE)</f>
        <v>0</v>
      </c>
      <c r="I7" s="5">
        <f t="shared" si="3"/>
        <v>0</v>
      </c>
      <c r="J7" s="47">
        <f>VLOOKUP(D7,Assumption!$O$3:$Q$103,IF('Thông tin khách hàng'!$B$3="Nam",2,3),FALSE)/12*P7</f>
        <v>245967.8606</v>
      </c>
      <c r="K7" s="5">
        <v>20000.0</v>
      </c>
      <c r="L7" s="46">
        <f t="shared" si="4"/>
        <v>115550</v>
      </c>
      <c r="M7" s="46">
        <f t="shared" si="5"/>
        <v>20551802.42</v>
      </c>
      <c r="N7" s="46"/>
      <c r="O7" s="46">
        <f t="shared" si="6"/>
        <v>20551802.42</v>
      </c>
      <c r="P7" s="46">
        <f>IF(A7=1,SA,MAX(0,SA-M6))</f>
        <v>1079297780</v>
      </c>
      <c r="S7" s="5">
        <v>0.0</v>
      </c>
      <c r="T7" s="5">
        <v>0.0</v>
      </c>
      <c r="U7" s="5">
        <v>0.0</v>
      </c>
      <c r="V7" s="48">
        <v>1.0</v>
      </c>
    </row>
    <row r="8">
      <c r="A8" s="5">
        <v>6.0</v>
      </c>
      <c r="B8" s="5">
        <v>1.0</v>
      </c>
      <c r="C8" s="5">
        <f t="shared" si="1"/>
        <v>6</v>
      </c>
      <c r="D8" s="5">
        <f>'Thông tin khách hàng'!$B$4+B8-1</f>
        <v>1</v>
      </c>
      <c r="E8" s="46">
        <f t="shared" si="2"/>
        <v>20551802.42</v>
      </c>
      <c r="F8" s="5">
        <f>TP*VLOOKUP('Thông tin khách hàng'!$E$10,$X$2:$Z$5,3,FALSE)*OFFSET($S8,0,VLOOKUP('Thông tin khách hàng'!$E$10,$X$2:$Z$5,2,FALSE))</f>
        <v>0</v>
      </c>
      <c r="G8" s="5">
        <f>EP*VLOOKUP('Thông tin khách hàng'!$E$10,$X$2:$Z$5,3,FALSE)*OFFSET($S8,0,VLOOKUP('Thông tin khách hàng'!$E$10,$X$2:$Z$5,2,FALSE))</f>
        <v>0</v>
      </c>
      <c r="H8" s="5">
        <f>F8*HLOOKUP(B8,Assumption!$A$10:$G$12,2,TRUE)+G8*HLOOKUP(B8,Assumption!$A$10:$G$12,3,TRUE)</f>
        <v>0</v>
      </c>
      <c r="I8" s="5">
        <f t="shared" si="3"/>
        <v>0</v>
      </c>
      <c r="J8" s="47">
        <f>VLOOKUP(D8,Assumption!$O$3:$Q$103,IF('Thông tin khách hàng'!$B$3="Nam",2,3),FALSE)/12*P8</f>
        <v>246002.1402</v>
      </c>
      <c r="K8" s="5">
        <v>20000.0</v>
      </c>
      <c r="L8" s="46">
        <f t="shared" si="4"/>
        <v>114699</v>
      </c>
      <c r="M8" s="46">
        <f t="shared" si="5"/>
        <v>20400499.28</v>
      </c>
      <c r="N8" s="46"/>
      <c r="O8" s="46">
        <f t="shared" si="6"/>
        <v>20400499.28</v>
      </c>
      <c r="P8" s="46">
        <f>IF(A8=1,SA,MAX(0,SA-M7))</f>
        <v>1079448198</v>
      </c>
      <c r="S8" s="5">
        <v>0.0</v>
      </c>
      <c r="T8" s="5">
        <v>0.0</v>
      </c>
      <c r="U8" s="5">
        <v>0.0</v>
      </c>
      <c r="V8" s="48">
        <v>1.0</v>
      </c>
    </row>
    <row r="9">
      <c r="A9" s="5">
        <v>7.0</v>
      </c>
      <c r="B9" s="5">
        <v>1.0</v>
      </c>
      <c r="C9" s="5">
        <f t="shared" si="1"/>
        <v>7</v>
      </c>
      <c r="D9" s="5">
        <f>'Thông tin khách hàng'!$B$4+B9-1</f>
        <v>1</v>
      </c>
      <c r="E9" s="46">
        <f t="shared" si="2"/>
        <v>20400499.28</v>
      </c>
      <c r="F9" s="5">
        <f>TP*VLOOKUP('Thông tin khách hàng'!$E$10,$X$2:$Z$5,3,FALSE)*OFFSET($S9,0,VLOOKUP('Thông tin khách hàng'!$E$10,$X$2:$Z$5,2,FALSE))</f>
        <v>15000000</v>
      </c>
      <c r="G9" s="5">
        <f>EP*VLOOKUP('Thông tin khách hàng'!$E$10,$X$2:$Z$5,3,FALSE)*OFFSET($S9,0,VLOOKUP('Thông tin khách hàng'!$E$10,$X$2:$Z$5,2,FALSE))</f>
        <v>15000000</v>
      </c>
      <c r="H9" s="5">
        <f>F9*HLOOKUP(B9,Assumption!$A$10:$G$12,2,TRUE)+G9*HLOOKUP(B9,Assumption!$A$10:$G$12,3,TRUE)</f>
        <v>8700000</v>
      </c>
      <c r="I9" s="5">
        <f t="shared" si="3"/>
        <v>21300000</v>
      </c>
      <c r="J9" s="47">
        <f>VLOOKUP(D9,Assumption!$O$3:$Q$103,IF('Thông tin khách hàng'!$B$3="Nam",2,3),FALSE)/12*P9</f>
        <v>246036.6217</v>
      </c>
      <c r="K9" s="5">
        <v>20000.0</v>
      </c>
      <c r="L9" s="46">
        <f t="shared" si="4"/>
        <v>234276</v>
      </c>
      <c r="M9" s="46">
        <f t="shared" si="5"/>
        <v>41668738.66</v>
      </c>
      <c r="N9" s="46"/>
      <c r="O9" s="46">
        <f t="shared" si="6"/>
        <v>41668738.66</v>
      </c>
      <c r="P9" s="46">
        <f>IF(A9=1,SA,MAX(0,SA-M8))</f>
        <v>1079599501</v>
      </c>
      <c r="S9" s="5">
        <v>0.0</v>
      </c>
      <c r="T9" s="5">
        <v>1.0</v>
      </c>
      <c r="U9" s="5">
        <v>1.0</v>
      </c>
      <c r="V9" s="48">
        <v>1.0</v>
      </c>
    </row>
    <row r="10">
      <c r="A10" s="5">
        <v>8.0</v>
      </c>
      <c r="B10" s="5">
        <v>1.0</v>
      </c>
      <c r="C10" s="5">
        <f t="shared" si="1"/>
        <v>8</v>
      </c>
      <c r="D10" s="5">
        <f>'Thông tin khách hàng'!$B$4+B10-1</f>
        <v>1</v>
      </c>
      <c r="E10" s="46">
        <f t="shared" si="2"/>
        <v>41668738.66</v>
      </c>
      <c r="F10" s="5">
        <f>TP*VLOOKUP('Thông tin khách hàng'!$E$10,$X$2:$Z$5,3,FALSE)*OFFSET($S10,0,VLOOKUP('Thông tin khách hàng'!$E$10,$X$2:$Z$5,2,FALSE))</f>
        <v>0</v>
      </c>
      <c r="G10" s="5">
        <f>EP*VLOOKUP('Thông tin khách hàng'!$E$10,$X$2:$Z$5,3,FALSE)*OFFSET($S10,0,VLOOKUP('Thông tin khách hàng'!$E$10,$X$2:$Z$5,2,FALSE))</f>
        <v>0</v>
      </c>
      <c r="H10" s="5">
        <f>F10*HLOOKUP(B10,Assumption!$A$10:$G$12,2,TRUE)+G10*HLOOKUP(B10,Assumption!$A$10:$G$12,3,TRUE)</f>
        <v>0</v>
      </c>
      <c r="I10" s="5">
        <f t="shared" si="3"/>
        <v>0</v>
      </c>
      <c r="J10" s="47">
        <f>VLOOKUP(D10,Assumption!$O$3:$Q$103,IF('Thông tin khách hàng'!$B$3="Nam",2,3),FALSE)/12*P10</f>
        <v>241189.6708</v>
      </c>
      <c r="K10" s="5">
        <v>20000.0</v>
      </c>
      <c r="L10" s="46">
        <f t="shared" si="4"/>
        <v>234124</v>
      </c>
      <c r="M10" s="46">
        <f t="shared" si="5"/>
        <v>41641672.99</v>
      </c>
      <c r="N10" s="46"/>
      <c r="O10" s="46">
        <f t="shared" si="6"/>
        <v>41641672.99</v>
      </c>
      <c r="P10" s="46">
        <f>IF(A10=1,SA,MAX(0,SA-M9))</f>
        <v>1058331261</v>
      </c>
      <c r="S10" s="5">
        <v>0.0</v>
      </c>
      <c r="T10" s="5">
        <v>0.0</v>
      </c>
      <c r="U10" s="5">
        <v>0.0</v>
      </c>
      <c r="V10" s="48">
        <v>1.0</v>
      </c>
    </row>
    <row r="11">
      <c r="A11" s="5">
        <v>9.0</v>
      </c>
      <c r="B11" s="5">
        <v>1.0</v>
      </c>
      <c r="C11" s="5">
        <f t="shared" si="1"/>
        <v>9</v>
      </c>
      <c r="D11" s="5">
        <f>'Thông tin khách hàng'!$B$4+B11-1</f>
        <v>1</v>
      </c>
      <c r="E11" s="46">
        <f t="shared" si="2"/>
        <v>41641672.99</v>
      </c>
      <c r="F11" s="5">
        <f>TP*VLOOKUP('Thông tin khách hàng'!$E$10,$X$2:$Z$5,3,FALSE)*OFFSET($S11,0,VLOOKUP('Thông tin khách hàng'!$E$10,$X$2:$Z$5,2,FALSE))</f>
        <v>0</v>
      </c>
      <c r="G11" s="5">
        <f>EP*VLOOKUP('Thông tin khách hàng'!$E$10,$X$2:$Z$5,3,FALSE)*OFFSET($S11,0,VLOOKUP('Thông tin khách hàng'!$E$10,$X$2:$Z$5,2,FALSE))</f>
        <v>0</v>
      </c>
      <c r="H11" s="5">
        <f>F11*HLOOKUP(B11,Assumption!$A$10:$G$12,2,TRUE)+G11*HLOOKUP(B11,Assumption!$A$10:$G$12,3,TRUE)</f>
        <v>0</v>
      </c>
      <c r="I11" s="5">
        <f t="shared" si="3"/>
        <v>0</v>
      </c>
      <c r="J11" s="47">
        <f>VLOOKUP(D11,Assumption!$O$3:$Q$103,IF('Thông tin khách hàng'!$B$3="Nam",2,3),FALSE)/12*P11</f>
        <v>241195.8389</v>
      </c>
      <c r="K11" s="5">
        <v>20000.0</v>
      </c>
      <c r="L11" s="46">
        <f t="shared" si="4"/>
        <v>233971</v>
      </c>
      <c r="M11" s="46">
        <f t="shared" si="5"/>
        <v>41614448.15</v>
      </c>
      <c r="N11" s="46"/>
      <c r="O11" s="46">
        <f t="shared" si="6"/>
        <v>41614448.15</v>
      </c>
      <c r="P11" s="46">
        <f>IF(A11=1,SA,MAX(0,SA-M10))</f>
        <v>1058358327</v>
      </c>
      <c r="S11" s="5">
        <v>0.0</v>
      </c>
      <c r="T11" s="5">
        <v>0.0</v>
      </c>
      <c r="U11" s="5">
        <v>0.0</v>
      </c>
      <c r="V11" s="48">
        <v>1.0</v>
      </c>
    </row>
    <row r="12">
      <c r="A12" s="5">
        <v>10.0</v>
      </c>
      <c r="B12" s="5">
        <v>1.0</v>
      </c>
      <c r="C12" s="5">
        <f t="shared" si="1"/>
        <v>10</v>
      </c>
      <c r="D12" s="5">
        <f>'Thông tin khách hàng'!$B$4+B12-1</f>
        <v>1</v>
      </c>
      <c r="E12" s="46">
        <f t="shared" si="2"/>
        <v>41614448.15</v>
      </c>
      <c r="F12" s="5">
        <f>TP*VLOOKUP('Thông tin khách hàng'!$E$10,$X$2:$Z$5,3,FALSE)*OFFSET($S12,0,VLOOKUP('Thông tin khách hàng'!$E$10,$X$2:$Z$5,2,FALSE))</f>
        <v>0</v>
      </c>
      <c r="G12" s="5">
        <f>EP*VLOOKUP('Thông tin khách hàng'!$E$10,$X$2:$Z$5,3,FALSE)*OFFSET($S12,0,VLOOKUP('Thông tin khách hàng'!$E$10,$X$2:$Z$5,2,FALSE))</f>
        <v>0</v>
      </c>
      <c r="H12" s="5">
        <f>F12*HLOOKUP(B12,Assumption!$A$10:$G$12,2,TRUE)+G12*HLOOKUP(B12,Assumption!$A$10:$G$12,3,TRUE)</f>
        <v>0</v>
      </c>
      <c r="I12" s="5">
        <f t="shared" si="3"/>
        <v>0</v>
      </c>
      <c r="J12" s="47">
        <f>VLOOKUP(D12,Assumption!$O$3:$Q$103,IF('Thông tin khách hàng'!$B$3="Nam",2,3),FALSE)/12*P12</f>
        <v>241202.0434</v>
      </c>
      <c r="K12" s="5">
        <v>20000.0</v>
      </c>
      <c r="L12" s="46">
        <f t="shared" si="4"/>
        <v>233817</v>
      </c>
      <c r="M12" s="46">
        <f t="shared" si="5"/>
        <v>41587063.1</v>
      </c>
      <c r="N12" s="46"/>
      <c r="O12" s="46">
        <f t="shared" si="6"/>
        <v>41587063.1</v>
      </c>
      <c r="P12" s="46">
        <f>IF(A12=1,SA,MAX(0,SA-M11))</f>
        <v>1058385552</v>
      </c>
      <c r="S12" s="5">
        <v>0.0</v>
      </c>
      <c r="T12" s="5">
        <v>0.0</v>
      </c>
      <c r="U12" s="5">
        <v>1.0</v>
      </c>
      <c r="V12" s="48">
        <v>1.0</v>
      </c>
    </row>
    <row r="13">
      <c r="A13" s="5">
        <v>11.0</v>
      </c>
      <c r="B13" s="5">
        <v>1.0</v>
      </c>
      <c r="C13" s="5">
        <f t="shared" si="1"/>
        <v>11</v>
      </c>
      <c r="D13" s="5">
        <f>'Thông tin khách hàng'!$B$4+B13-1</f>
        <v>1</v>
      </c>
      <c r="E13" s="46">
        <f t="shared" si="2"/>
        <v>41587063.1</v>
      </c>
      <c r="F13" s="5">
        <f>TP*VLOOKUP('Thông tin khách hàng'!$E$10,$X$2:$Z$5,3,FALSE)*OFFSET($S13,0,VLOOKUP('Thông tin khách hàng'!$E$10,$X$2:$Z$5,2,FALSE))</f>
        <v>0</v>
      </c>
      <c r="G13" s="5">
        <f>EP*VLOOKUP('Thông tin khách hàng'!$E$10,$X$2:$Z$5,3,FALSE)*OFFSET($S13,0,VLOOKUP('Thông tin khách hàng'!$E$10,$X$2:$Z$5,2,FALSE))</f>
        <v>0</v>
      </c>
      <c r="H13" s="5">
        <f>F13*HLOOKUP(B13,Assumption!$A$10:$G$12,2,TRUE)+G13*HLOOKUP(B13,Assumption!$A$10:$G$12,3,TRUE)</f>
        <v>0</v>
      </c>
      <c r="I13" s="5">
        <f t="shared" si="3"/>
        <v>0</v>
      </c>
      <c r="J13" s="47">
        <f>VLOOKUP(D13,Assumption!$O$3:$Q$103,IF('Thông tin khách hàng'!$B$3="Nam",2,3),FALSE)/12*P13</f>
        <v>241208.2843</v>
      </c>
      <c r="K13" s="5">
        <v>20000.0</v>
      </c>
      <c r="L13" s="46">
        <f t="shared" si="4"/>
        <v>233662</v>
      </c>
      <c r="M13" s="46">
        <f t="shared" si="5"/>
        <v>41559516.82</v>
      </c>
      <c r="N13" s="46"/>
      <c r="O13" s="46">
        <f t="shared" si="6"/>
        <v>41559516.82</v>
      </c>
      <c r="P13" s="46">
        <f>IF(A13=1,SA,MAX(0,SA-M12))</f>
        <v>1058412937</v>
      </c>
      <c r="S13" s="5">
        <v>0.0</v>
      </c>
      <c r="T13" s="5">
        <v>0.0</v>
      </c>
      <c r="U13" s="5">
        <v>0.0</v>
      </c>
      <c r="V13" s="48">
        <v>1.0</v>
      </c>
    </row>
    <row r="14">
      <c r="A14" s="5">
        <v>12.0</v>
      </c>
      <c r="B14" s="5">
        <v>1.0</v>
      </c>
      <c r="C14" s="5">
        <f t="shared" si="1"/>
        <v>12</v>
      </c>
      <c r="D14" s="5">
        <f>'Thông tin khách hàng'!$B$4+B14-1</f>
        <v>1</v>
      </c>
      <c r="E14" s="46">
        <f t="shared" si="2"/>
        <v>41559516.82</v>
      </c>
      <c r="F14" s="5">
        <f>TP*VLOOKUP('Thông tin khách hàng'!$E$10,$X$2:$Z$5,3,FALSE)*OFFSET($S14,0,VLOOKUP('Thông tin khách hàng'!$E$10,$X$2:$Z$5,2,FALSE))</f>
        <v>0</v>
      </c>
      <c r="G14" s="5">
        <f>EP*VLOOKUP('Thông tin khách hàng'!$E$10,$X$2:$Z$5,3,FALSE)*OFFSET($S14,0,VLOOKUP('Thông tin khách hàng'!$E$10,$X$2:$Z$5,2,FALSE))</f>
        <v>0</v>
      </c>
      <c r="H14" s="5">
        <f>F14*HLOOKUP(B14,Assumption!$A$10:$G$12,2,TRUE)+G14*HLOOKUP(B14,Assumption!$A$10:$G$12,3,TRUE)</f>
        <v>0</v>
      </c>
      <c r="I14" s="5">
        <f t="shared" si="3"/>
        <v>0</v>
      </c>
      <c r="J14" s="47">
        <f>VLOOKUP(D14,Assumption!$O$3:$Q$103,IF('Thông tin khách hàng'!$B$3="Nam",2,3),FALSE)/12*P14</f>
        <v>241214.562</v>
      </c>
      <c r="K14" s="5">
        <v>20000.0</v>
      </c>
      <c r="L14" s="46">
        <f t="shared" si="4"/>
        <v>233507</v>
      </c>
      <c r="M14" s="46">
        <f t="shared" si="5"/>
        <v>41531809.26</v>
      </c>
      <c r="N14" s="46"/>
      <c r="O14" s="46">
        <f t="shared" si="6"/>
        <v>41531809.26</v>
      </c>
      <c r="P14" s="46">
        <f>IF(A14=1,SA,MAX(0,SA-M13))</f>
        <v>1058440483</v>
      </c>
      <c r="S14" s="5">
        <v>0.0</v>
      </c>
      <c r="T14" s="5">
        <v>0.0</v>
      </c>
      <c r="U14" s="5">
        <v>0.0</v>
      </c>
      <c r="V14" s="48">
        <v>1.0</v>
      </c>
    </row>
    <row r="15">
      <c r="A15" s="5">
        <v>13.0</v>
      </c>
      <c r="B15" s="5">
        <v>2.0</v>
      </c>
      <c r="C15" s="5">
        <f t="shared" si="1"/>
        <v>1</v>
      </c>
      <c r="D15" s="5">
        <f>'Thông tin khách hàng'!$B$4+B15-1</f>
        <v>2</v>
      </c>
      <c r="E15" s="46">
        <f t="shared" si="2"/>
        <v>41531809.26</v>
      </c>
      <c r="F15" s="5">
        <f>TP*VLOOKUP('Thông tin khách hàng'!$E$10,$X$2:$Z$5,3,FALSE)*OFFSET($S15,0,VLOOKUP('Thông tin khách hàng'!$E$10,$X$2:$Z$5,2,FALSE))</f>
        <v>15000000</v>
      </c>
      <c r="G15" s="5">
        <f>EP*VLOOKUP('Thông tin khách hàng'!$E$10,$X$2:$Z$5,3,FALSE)*OFFSET($S15,0,VLOOKUP('Thông tin khách hàng'!$E$10,$X$2:$Z$5,2,FALSE))</f>
        <v>15000000</v>
      </c>
      <c r="H15" s="5">
        <f>F15*HLOOKUP(B15,Assumption!$A$10:$G$12,2,TRUE)+G15*HLOOKUP(B15,Assumption!$A$10:$G$12,3,TRUE)</f>
        <v>4650000</v>
      </c>
      <c r="I15" s="5">
        <f t="shared" si="3"/>
        <v>25350000</v>
      </c>
      <c r="J15" s="47">
        <f>VLOOKUP(D15,Assumption!$O$3:$Q$103,IF('Thông tin khách hàng'!$B$3="Nam",2,3),FALSE)/12*P15</f>
        <v>241220.8765</v>
      </c>
      <c r="K15" s="5">
        <v>20000.0</v>
      </c>
      <c r="L15" s="46">
        <f t="shared" si="4"/>
        <v>376682</v>
      </c>
      <c r="M15" s="46">
        <f t="shared" si="5"/>
        <v>66997270.38</v>
      </c>
      <c r="N15" s="46">
        <f>HLOOKUP(ROUND(AVERAGE(M3:M14)/10^6,0),Assumption!$B$2:$E$3,2,TRUE)*M15</f>
        <v>0</v>
      </c>
      <c r="O15" s="46">
        <f t="shared" si="6"/>
        <v>66997270.38</v>
      </c>
      <c r="P15" s="46">
        <f>IF(A15=1,SA,MAX(0,SA-M14))</f>
        <v>1058468191</v>
      </c>
      <c r="S15" s="5">
        <v>1.0</v>
      </c>
      <c r="T15" s="5">
        <v>1.0</v>
      </c>
      <c r="U15" s="5">
        <v>1.0</v>
      </c>
      <c r="V15" s="48">
        <v>1.0</v>
      </c>
    </row>
    <row r="16">
      <c r="A16" s="5">
        <v>14.0</v>
      </c>
      <c r="B16" s="5">
        <v>2.0</v>
      </c>
      <c r="C16" s="5">
        <f t="shared" si="1"/>
        <v>2</v>
      </c>
      <c r="D16" s="5">
        <f>'Thông tin khách hàng'!$B$4+B16-1</f>
        <v>2</v>
      </c>
      <c r="E16" s="46">
        <f t="shared" si="2"/>
        <v>66997270.38</v>
      </c>
      <c r="F16" s="5">
        <f>TP*VLOOKUP('Thông tin khách hàng'!$E$10,$X$2:$Z$5,3,FALSE)*OFFSET($S16,0,VLOOKUP('Thông tin khách hàng'!$E$10,$X$2:$Z$5,2,FALSE))</f>
        <v>0</v>
      </c>
      <c r="G16" s="5">
        <f>EP*VLOOKUP('Thông tin khách hàng'!$E$10,$X$2:$Z$5,3,FALSE)*OFFSET($S16,0,VLOOKUP('Thông tin khách hàng'!$E$10,$X$2:$Z$5,2,FALSE))</f>
        <v>0</v>
      </c>
      <c r="H16" s="5">
        <f>F16*HLOOKUP(B16,Assumption!$A$10:$G$12,2,TRUE)+G16*HLOOKUP(B16,Assumption!$A$10:$G$12,3,TRUE)</f>
        <v>0</v>
      </c>
      <c r="I16" s="5">
        <f t="shared" si="3"/>
        <v>0</v>
      </c>
      <c r="J16" s="47">
        <f>VLOOKUP(D16,Assumption!$O$3:$Q$103,IF('Thông tin khách hàng'!$B$3="Nam",2,3),FALSE)/12*P16</f>
        <v>235417.3947</v>
      </c>
      <c r="K16" s="5">
        <v>20000.0</v>
      </c>
      <c r="L16" s="46">
        <f t="shared" si="4"/>
        <v>377368</v>
      </c>
      <c r="M16" s="46">
        <f t="shared" si="5"/>
        <v>67119220.99</v>
      </c>
      <c r="N16" s="46">
        <f>HLOOKUP(ROUND(AVERAGE(M4:M15)/10^6,0),Assumption!$B$2:$E$3,2,TRUE)*M16</f>
        <v>0</v>
      </c>
      <c r="O16" s="46">
        <f t="shared" si="6"/>
        <v>67119220.99</v>
      </c>
      <c r="P16" s="46">
        <f>IF(A16=1,SA,MAX(0,SA-M15))</f>
        <v>1033002730</v>
      </c>
      <c r="S16" s="5">
        <v>0.0</v>
      </c>
      <c r="T16" s="5">
        <v>0.0</v>
      </c>
      <c r="U16" s="5">
        <v>0.0</v>
      </c>
      <c r="V16" s="48">
        <v>1.0</v>
      </c>
    </row>
    <row r="17">
      <c r="A17" s="5">
        <v>15.0</v>
      </c>
      <c r="B17" s="5">
        <v>2.0</v>
      </c>
      <c r="C17" s="5">
        <f t="shared" si="1"/>
        <v>3</v>
      </c>
      <c r="D17" s="5">
        <f>'Thông tin khách hàng'!$B$4+B17-1</f>
        <v>2</v>
      </c>
      <c r="E17" s="46">
        <f t="shared" si="2"/>
        <v>67119220.99</v>
      </c>
      <c r="F17" s="5">
        <f>TP*VLOOKUP('Thông tin khách hàng'!$E$10,$X$2:$Z$5,3,FALSE)*OFFSET($S17,0,VLOOKUP('Thông tin khách hàng'!$E$10,$X$2:$Z$5,2,FALSE))</f>
        <v>0</v>
      </c>
      <c r="G17" s="5">
        <f>EP*VLOOKUP('Thông tin khách hàng'!$E$10,$X$2:$Z$5,3,FALSE)*OFFSET($S17,0,VLOOKUP('Thông tin khách hàng'!$E$10,$X$2:$Z$5,2,FALSE))</f>
        <v>0</v>
      </c>
      <c r="H17" s="5">
        <f>F17*HLOOKUP(B17,Assumption!$A$10:$G$12,2,TRUE)+G17*HLOOKUP(B17,Assumption!$A$10:$G$12,3,TRUE)</f>
        <v>0</v>
      </c>
      <c r="I17" s="5">
        <f t="shared" si="3"/>
        <v>0</v>
      </c>
      <c r="J17" s="47">
        <f>VLOOKUP(D17,Assumption!$O$3:$Q$103,IF('Thông tin khách hàng'!$B$3="Nam",2,3),FALSE)/12*P17</f>
        <v>235389.6026</v>
      </c>
      <c r="K17" s="5">
        <v>20000.0</v>
      </c>
      <c r="L17" s="46">
        <f t="shared" si="4"/>
        <v>378058</v>
      </c>
      <c r="M17" s="46">
        <f t="shared" si="5"/>
        <v>67241889.38</v>
      </c>
      <c r="N17" s="46">
        <f>HLOOKUP(ROUND(AVERAGE(M5:M16)/10^6,0),Assumption!$B$2:$E$3,2,TRUE)*M17</f>
        <v>0</v>
      </c>
      <c r="O17" s="46">
        <f t="shared" si="6"/>
        <v>67241889.38</v>
      </c>
      <c r="P17" s="46">
        <f>IF(A17=1,SA,MAX(0,SA-M16))</f>
        <v>1032880779</v>
      </c>
      <c r="S17" s="5">
        <v>0.0</v>
      </c>
      <c r="T17" s="5">
        <v>0.0</v>
      </c>
      <c r="U17" s="5">
        <v>0.0</v>
      </c>
      <c r="V17" s="48">
        <v>1.0</v>
      </c>
    </row>
    <row r="18">
      <c r="A18" s="5">
        <v>16.0</v>
      </c>
      <c r="B18" s="5">
        <v>2.0</v>
      </c>
      <c r="C18" s="5">
        <f t="shared" si="1"/>
        <v>4</v>
      </c>
      <c r="D18" s="5">
        <f>'Thông tin khách hàng'!$B$4+B18-1</f>
        <v>2</v>
      </c>
      <c r="E18" s="46">
        <f t="shared" si="2"/>
        <v>67241889.38</v>
      </c>
      <c r="F18" s="5">
        <f>TP*VLOOKUP('Thông tin khách hàng'!$E$10,$X$2:$Z$5,3,FALSE)*OFFSET($S18,0,VLOOKUP('Thông tin khách hàng'!$E$10,$X$2:$Z$5,2,FALSE))</f>
        <v>0</v>
      </c>
      <c r="G18" s="5">
        <f>EP*VLOOKUP('Thông tin khách hàng'!$E$10,$X$2:$Z$5,3,FALSE)*OFFSET($S18,0,VLOOKUP('Thông tin khách hàng'!$E$10,$X$2:$Z$5,2,FALSE))</f>
        <v>0</v>
      </c>
      <c r="H18" s="5">
        <f>F18*HLOOKUP(B18,Assumption!$A$10:$G$12,2,TRUE)+G18*HLOOKUP(B18,Assumption!$A$10:$G$12,3,TRUE)</f>
        <v>0</v>
      </c>
      <c r="I18" s="5">
        <f t="shared" si="3"/>
        <v>0</v>
      </c>
      <c r="J18" s="47">
        <f>VLOOKUP(D18,Assumption!$O$3:$Q$103,IF('Thông tin khách hàng'!$B$3="Nam",2,3),FALSE)/12*P18</f>
        <v>235361.6469</v>
      </c>
      <c r="K18" s="5">
        <v>20000.0</v>
      </c>
      <c r="L18" s="46">
        <f t="shared" si="4"/>
        <v>378752</v>
      </c>
      <c r="M18" s="46">
        <f t="shared" si="5"/>
        <v>67365279.74</v>
      </c>
      <c r="N18" s="46">
        <f>HLOOKUP(ROUND(AVERAGE(M6:M17)/10^6,0),Assumption!$B$2:$E$3,2,TRUE)*M18</f>
        <v>0</v>
      </c>
      <c r="O18" s="46">
        <f t="shared" si="6"/>
        <v>67365279.74</v>
      </c>
      <c r="P18" s="46">
        <f>IF(A18=1,SA,MAX(0,SA-M17))</f>
        <v>1032758111</v>
      </c>
      <c r="S18" s="5">
        <v>0.0</v>
      </c>
      <c r="T18" s="5">
        <v>0.0</v>
      </c>
      <c r="U18" s="5">
        <v>1.0</v>
      </c>
      <c r="V18" s="48">
        <v>1.0</v>
      </c>
    </row>
    <row r="19">
      <c r="A19" s="5">
        <v>17.0</v>
      </c>
      <c r="B19" s="5">
        <v>2.0</v>
      </c>
      <c r="C19" s="5">
        <f t="shared" si="1"/>
        <v>5</v>
      </c>
      <c r="D19" s="5">
        <f>'Thông tin khách hàng'!$B$4+B19-1</f>
        <v>2</v>
      </c>
      <c r="E19" s="46">
        <f t="shared" si="2"/>
        <v>67365279.74</v>
      </c>
      <c r="F19" s="5">
        <f>TP*VLOOKUP('Thông tin khách hàng'!$E$10,$X$2:$Z$5,3,FALSE)*OFFSET($S19,0,VLOOKUP('Thông tin khách hàng'!$E$10,$X$2:$Z$5,2,FALSE))</f>
        <v>0</v>
      </c>
      <c r="G19" s="5">
        <f>EP*VLOOKUP('Thông tin khách hàng'!$E$10,$X$2:$Z$5,3,FALSE)*OFFSET($S19,0,VLOOKUP('Thông tin khách hàng'!$E$10,$X$2:$Z$5,2,FALSE))</f>
        <v>0</v>
      </c>
      <c r="H19" s="5">
        <f>F19*HLOOKUP(B19,Assumption!$A$10:$G$12,2,TRUE)+G19*HLOOKUP(B19,Assumption!$A$10:$G$12,3,TRUE)</f>
        <v>0</v>
      </c>
      <c r="I19" s="5">
        <f t="shared" si="3"/>
        <v>0</v>
      </c>
      <c r="J19" s="47">
        <f>VLOOKUP(D19,Assumption!$O$3:$Q$103,IF('Thông tin khách hàng'!$B$3="Nam",2,3),FALSE)/12*P19</f>
        <v>235333.5267</v>
      </c>
      <c r="K19" s="5">
        <v>20000.0</v>
      </c>
      <c r="L19" s="46">
        <f t="shared" si="4"/>
        <v>379449</v>
      </c>
      <c r="M19" s="46">
        <f t="shared" si="5"/>
        <v>67489395.21</v>
      </c>
      <c r="N19" s="46">
        <f>HLOOKUP(ROUND(AVERAGE(M7:M18)/10^6,0),Assumption!$B$2:$E$3,2,TRUE)*M19</f>
        <v>0</v>
      </c>
      <c r="O19" s="46">
        <f t="shared" si="6"/>
        <v>67489395.21</v>
      </c>
      <c r="P19" s="46">
        <f>IF(A19=1,SA,MAX(0,SA-M18))</f>
        <v>1032634720</v>
      </c>
      <c r="S19" s="5">
        <v>0.0</v>
      </c>
      <c r="T19" s="5">
        <v>0.0</v>
      </c>
      <c r="U19" s="5">
        <v>0.0</v>
      </c>
      <c r="V19" s="48">
        <v>1.0</v>
      </c>
    </row>
    <row r="20">
      <c r="A20" s="5">
        <v>18.0</v>
      </c>
      <c r="B20" s="5">
        <v>2.0</v>
      </c>
      <c r="C20" s="5">
        <f t="shared" si="1"/>
        <v>6</v>
      </c>
      <c r="D20" s="5">
        <f>'Thông tin khách hàng'!$B$4+B20-1</f>
        <v>2</v>
      </c>
      <c r="E20" s="46">
        <f t="shared" si="2"/>
        <v>67489395.21</v>
      </c>
      <c r="F20" s="5">
        <f>TP*VLOOKUP('Thông tin khách hàng'!$E$10,$X$2:$Z$5,3,FALSE)*OFFSET($S20,0,VLOOKUP('Thông tin khách hàng'!$E$10,$X$2:$Z$5,2,FALSE))</f>
        <v>0</v>
      </c>
      <c r="G20" s="5">
        <f>EP*VLOOKUP('Thông tin khách hàng'!$E$10,$X$2:$Z$5,3,FALSE)*OFFSET($S20,0,VLOOKUP('Thông tin khách hàng'!$E$10,$X$2:$Z$5,2,FALSE))</f>
        <v>0</v>
      </c>
      <c r="H20" s="5">
        <f>F20*HLOOKUP(B20,Assumption!$A$10:$G$12,2,TRUE)+G20*HLOOKUP(B20,Assumption!$A$10:$G$12,3,TRUE)</f>
        <v>0</v>
      </c>
      <c r="I20" s="5">
        <f t="shared" si="3"/>
        <v>0</v>
      </c>
      <c r="J20" s="47">
        <f>VLOOKUP(D20,Assumption!$O$3:$Q$103,IF('Thông tin khách hàng'!$B$3="Nam",2,3),FALSE)/12*P20</f>
        <v>235305.2413</v>
      </c>
      <c r="K20" s="5">
        <v>20000.0</v>
      </c>
      <c r="L20" s="46">
        <f t="shared" si="4"/>
        <v>380151</v>
      </c>
      <c r="M20" s="46">
        <f t="shared" si="5"/>
        <v>67614240.97</v>
      </c>
      <c r="N20" s="46">
        <f>HLOOKUP(ROUND(AVERAGE(M8:M19)/10^6,0),Assumption!$B$2:$E$3,2,TRUE)*M20</f>
        <v>0</v>
      </c>
      <c r="O20" s="46">
        <f t="shared" si="6"/>
        <v>67614240.97</v>
      </c>
      <c r="P20" s="46">
        <f>IF(A20=1,SA,MAX(0,SA-M19))</f>
        <v>1032510605</v>
      </c>
      <c r="S20" s="5">
        <v>0.0</v>
      </c>
      <c r="T20" s="5">
        <v>0.0</v>
      </c>
      <c r="U20" s="5">
        <v>0.0</v>
      </c>
      <c r="V20" s="48">
        <v>1.0</v>
      </c>
    </row>
    <row r="21" ht="15.75" customHeight="1">
      <c r="A21" s="5">
        <v>19.0</v>
      </c>
      <c r="B21" s="5">
        <v>2.0</v>
      </c>
      <c r="C21" s="5">
        <f t="shared" si="1"/>
        <v>7</v>
      </c>
      <c r="D21" s="5">
        <f>'Thông tin khách hàng'!$B$4+B21-1</f>
        <v>2</v>
      </c>
      <c r="E21" s="46">
        <f t="shared" si="2"/>
        <v>67614240.97</v>
      </c>
      <c r="F21" s="5">
        <f>TP*VLOOKUP('Thông tin khách hàng'!$E$10,$X$2:$Z$5,3,FALSE)*OFFSET($S21,0,VLOOKUP('Thông tin khách hàng'!$E$10,$X$2:$Z$5,2,FALSE))</f>
        <v>15000000</v>
      </c>
      <c r="G21" s="5">
        <f>EP*VLOOKUP('Thông tin khách hàng'!$E$10,$X$2:$Z$5,3,FALSE)*OFFSET($S21,0,VLOOKUP('Thông tin khách hàng'!$E$10,$X$2:$Z$5,2,FALSE))</f>
        <v>15000000</v>
      </c>
      <c r="H21" s="5">
        <f>F21*HLOOKUP(B21,Assumption!$A$10:$G$12,2,TRUE)+G21*HLOOKUP(B21,Assumption!$A$10:$G$12,3,TRUE)</f>
        <v>4650000</v>
      </c>
      <c r="I21" s="5">
        <f t="shared" si="3"/>
        <v>25350000</v>
      </c>
      <c r="J21" s="47">
        <f>VLOOKUP(D21,Assumption!$O$3:$Q$103,IF('Thông tin khách hàng'!$B$3="Nam",2,3),FALSE)/12*P21</f>
        <v>235276.7894</v>
      </c>
      <c r="K21" s="5">
        <v>20000.0</v>
      </c>
      <c r="L21" s="46">
        <f t="shared" si="4"/>
        <v>524190</v>
      </c>
      <c r="M21" s="46">
        <f t="shared" si="5"/>
        <v>93233154.18</v>
      </c>
      <c r="N21" s="46">
        <f>HLOOKUP(ROUND(AVERAGE(M9:M20)/10^6,0),Assumption!$B$2:$E$3,2,TRUE)*M21</f>
        <v>0</v>
      </c>
      <c r="O21" s="46">
        <f t="shared" si="6"/>
        <v>93233154.18</v>
      </c>
      <c r="P21" s="46">
        <f>IF(A21=1,SA,MAX(0,SA-M20))</f>
        <v>1032385759</v>
      </c>
      <c r="S21" s="5">
        <v>0.0</v>
      </c>
      <c r="T21" s="5">
        <v>1.0</v>
      </c>
      <c r="U21" s="5">
        <v>1.0</v>
      </c>
      <c r="V21" s="48">
        <v>1.0</v>
      </c>
    </row>
    <row r="22" ht="15.75" customHeight="1">
      <c r="A22" s="5">
        <v>20.0</v>
      </c>
      <c r="B22" s="5">
        <v>2.0</v>
      </c>
      <c r="C22" s="5">
        <f t="shared" si="1"/>
        <v>8</v>
      </c>
      <c r="D22" s="5">
        <f>'Thông tin khách hàng'!$B$4+B22-1</f>
        <v>2</v>
      </c>
      <c r="E22" s="46">
        <f t="shared" si="2"/>
        <v>93233154.18</v>
      </c>
      <c r="F22" s="5">
        <f>TP*VLOOKUP('Thông tin khách hàng'!$E$10,$X$2:$Z$5,3,FALSE)*OFFSET($S22,0,VLOOKUP('Thông tin khách hàng'!$E$10,$X$2:$Z$5,2,FALSE))</f>
        <v>0</v>
      </c>
      <c r="G22" s="5">
        <f>EP*VLOOKUP('Thông tin khách hàng'!$E$10,$X$2:$Z$5,3,FALSE)*OFFSET($S22,0,VLOOKUP('Thông tin khách hàng'!$E$10,$X$2:$Z$5,2,FALSE))</f>
        <v>0</v>
      </c>
      <c r="H22" s="5">
        <f>F22*HLOOKUP(B22,Assumption!$A$10:$G$12,2,TRUE)+G22*HLOOKUP(B22,Assumption!$A$10:$G$12,3,TRUE)</f>
        <v>0</v>
      </c>
      <c r="I22" s="5">
        <f t="shared" si="3"/>
        <v>0</v>
      </c>
      <c r="J22" s="47">
        <f>VLOOKUP(D22,Assumption!$O$3:$Q$103,IF('Thông tin khách hàng'!$B$3="Nam",2,3),FALSE)/12*P22</f>
        <v>229438.3365</v>
      </c>
      <c r="K22" s="5">
        <v>20000.0</v>
      </c>
      <c r="L22" s="46">
        <f t="shared" si="4"/>
        <v>525743</v>
      </c>
      <c r="M22" s="46">
        <f t="shared" si="5"/>
        <v>93509458.84</v>
      </c>
      <c r="N22" s="46">
        <f>HLOOKUP(ROUND(AVERAGE(M10:M21)/10^6,0),Assumption!$B$2:$E$3,2,TRUE)*M22</f>
        <v>0</v>
      </c>
      <c r="O22" s="46">
        <f t="shared" si="6"/>
        <v>93509458.84</v>
      </c>
      <c r="P22" s="46">
        <f>IF(A22=1,SA,MAX(0,SA-M21))</f>
        <v>1006766846</v>
      </c>
      <c r="S22" s="5">
        <v>0.0</v>
      </c>
      <c r="T22" s="5">
        <v>0.0</v>
      </c>
      <c r="U22" s="5">
        <v>0.0</v>
      </c>
      <c r="V22" s="48">
        <v>1.0</v>
      </c>
    </row>
    <row r="23" ht="15.75" customHeight="1">
      <c r="A23" s="5">
        <v>21.0</v>
      </c>
      <c r="B23" s="5">
        <v>2.0</v>
      </c>
      <c r="C23" s="5">
        <f t="shared" si="1"/>
        <v>9</v>
      </c>
      <c r="D23" s="5">
        <f>'Thông tin khách hàng'!$B$4+B23-1</f>
        <v>2</v>
      </c>
      <c r="E23" s="46">
        <f t="shared" si="2"/>
        <v>93509458.84</v>
      </c>
      <c r="F23" s="5">
        <f>TP*VLOOKUP('Thông tin khách hàng'!$E$10,$X$2:$Z$5,3,FALSE)*OFFSET($S23,0,VLOOKUP('Thông tin khách hàng'!$E$10,$X$2:$Z$5,2,FALSE))</f>
        <v>0</v>
      </c>
      <c r="G23" s="5">
        <f>EP*VLOOKUP('Thông tin khách hàng'!$E$10,$X$2:$Z$5,3,FALSE)*OFFSET($S23,0,VLOOKUP('Thông tin khách hàng'!$E$10,$X$2:$Z$5,2,FALSE))</f>
        <v>0</v>
      </c>
      <c r="H23" s="5">
        <f>F23*HLOOKUP(B23,Assumption!$A$10:$G$12,2,TRUE)+G23*HLOOKUP(B23,Assumption!$A$10:$G$12,3,TRUE)</f>
        <v>0</v>
      </c>
      <c r="I23" s="5">
        <f t="shared" si="3"/>
        <v>0</v>
      </c>
      <c r="J23" s="47">
        <f>VLOOKUP(D23,Assumption!$O$3:$Q$103,IF('Thông tin khách hàng'!$B$3="Nam",2,3),FALSE)/12*P23</f>
        <v>229375.3677</v>
      </c>
      <c r="K23" s="5">
        <v>20000.0</v>
      </c>
      <c r="L23" s="46">
        <f t="shared" si="4"/>
        <v>527306</v>
      </c>
      <c r="M23" s="46">
        <f t="shared" si="5"/>
        <v>93787389.48</v>
      </c>
      <c r="N23" s="46">
        <f>HLOOKUP(ROUND(AVERAGE(M11:M22)/10^6,0),Assumption!$B$2:$E$3,2,TRUE)*M23</f>
        <v>0</v>
      </c>
      <c r="O23" s="46">
        <f t="shared" si="6"/>
        <v>93787389.48</v>
      </c>
      <c r="P23" s="46">
        <f>IF(A23=1,SA,MAX(0,SA-M22))</f>
        <v>1006490541</v>
      </c>
      <c r="S23" s="5">
        <v>0.0</v>
      </c>
      <c r="T23" s="5">
        <v>0.0</v>
      </c>
      <c r="U23" s="5">
        <v>0.0</v>
      </c>
      <c r="V23" s="48">
        <v>1.0</v>
      </c>
    </row>
    <row r="24" ht="15.75" customHeight="1">
      <c r="A24" s="5">
        <v>22.0</v>
      </c>
      <c r="B24" s="5">
        <v>2.0</v>
      </c>
      <c r="C24" s="5">
        <f t="shared" si="1"/>
        <v>10</v>
      </c>
      <c r="D24" s="5">
        <f>'Thông tin khách hàng'!$B$4+B24-1</f>
        <v>2</v>
      </c>
      <c r="E24" s="46">
        <f t="shared" si="2"/>
        <v>93787389.48</v>
      </c>
      <c r="F24" s="5">
        <f>TP*VLOOKUP('Thông tin khách hàng'!$E$10,$X$2:$Z$5,3,FALSE)*OFFSET($S24,0,VLOOKUP('Thông tin khách hàng'!$E$10,$X$2:$Z$5,2,FALSE))</f>
        <v>0</v>
      </c>
      <c r="G24" s="5">
        <f>EP*VLOOKUP('Thông tin khách hàng'!$E$10,$X$2:$Z$5,3,FALSE)*OFFSET($S24,0,VLOOKUP('Thông tin khách hàng'!$E$10,$X$2:$Z$5,2,FALSE))</f>
        <v>0</v>
      </c>
      <c r="H24" s="5">
        <f>F24*HLOOKUP(B24,Assumption!$A$10:$G$12,2,TRUE)+G24*HLOOKUP(B24,Assumption!$A$10:$G$12,3,TRUE)</f>
        <v>0</v>
      </c>
      <c r="I24" s="5">
        <f t="shared" si="3"/>
        <v>0</v>
      </c>
      <c r="J24" s="47">
        <f>VLOOKUP(D24,Assumption!$O$3:$Q$103,IF('Thông tin khách hàng'!$B$3="Nam",2,3),FALSE)/12*P24</f>
        <v>229312.0284</v>
      </c>
      <c r="K24" s="5">
        <v>20000.0</v>
      </c>
      <c r="L24" s="46">
        <f t="shared" si="4"/>
        <v>528878</v>
      </c>
      <c r="M24" s="46">
        <f t="shared" si="5"/>
        <v>94066955.45</v>
      </c>
      <c r="N24" s="46">
        <f>HLOOKUP(ROUND(AVERAGE(M12:M23)/10^6,0),Assumption!$B$2:$E$3,2,TRUE)*M24</f>
        <v>0</v>
      </c>
      <c r="O24" s="46">
        <f t="shared" si="6"/>
        <v>94066955.45</v>
      </c>
      <c r="P24" s="46">
        <f>IF(A24=1,SA,MAX(0,SA-M23))</f>
        <v>1006212611</v>
      </c>
      <c r="S24" s="5">
        <v>0.0</v>
      </c>
      <c r="T24" s="5">
        <v>0.0</v>
      </c>
      <c r="U24" s="5">
        <v>1.0</v>
      </c>
      <c r="V24" s="48">
        <v>1.0</v>
      </c>
    </row>
    <row r="25" ht="15.75" customHeight="1">
      <c r="A25" s="5">
        <v>23.0</v>
      </c>
      <c r="B25" s="5">
        <v>2.0</v>
      </c>
      <c r="C25" s="5">
        <f t="shared" si="1"/>
        <v>11</v>
      </c>
      <c r="D25" s="5">
        <f>'Thông tin khách hàng'!$B$4+B25-1</f>
        <v>2</v>
      </c>
      <c r="E25" s="46">
        <f t="shared" si="2"/>
        <v>94066955.45</v>
      </c>
      <c r="F25" s="5">
        <f>TP*VLOOKUP('Thông tin khách hàng'!$E$10,$X$2:$Z$5,3,FALSE)*OFFSET($S25,0,VLOOKUP('Thông tin khách hàng'!$E$10,$X$2:$Z$5,2,FALSE))</f>
        <v>0</v>
      </c>
      <c r="G25" s="5">
        <f>EP*VLOOKUP('Thông tin khách hàng'!$E$10,$X$2:$Z$5,3,FALSE)*OFFSET($S25,0,VLOOKUP('Thông tin khách hàng'!$E$10,$X$2:$Z$5,2,FALSE))</f>
        <v>0</v>
      </c>
      <c r="H25" s="5">
        <f>F25*HLOOKUP(B25,Assumption!$A$10:$G$12,2,TRUE)+G25*HLOOKUP(B25,Assumption!$A$10:$G$12,3,TRUE)</f>
        <v>0</v>
      </c>
      <c r="I25" s="5">
        <f t="shared" si="3"/>
        <v>0</v>
      </c>
      <c r="J25" s="47">
        <f>VLOOKUP(D25,Assumption!$O$3:$Q$103,IF('Thông tin khách hàng'!$B$3="Nam",2,3),FALSE)/12*P25</f>
        <v>229248.3164</v>
      </c>
      <c r="K25" s="5">
        <v>20000.0</v>
      </c>
      <c r="L25" s="46">
        <f t="shared" si="4"/>
        <v>530459</v>
      </c>
      <c r="M25" s="46">
        <f t="shared" si="5"/>
        <v>94348166.13</v>
      </c>
      <c r="N25" s="46">
        <f>HLOOKUP(ROUND(AVERAGE(M13:M24)/10^6,0),Assumption!$B$2:$E$3,2,TRUE)*M25</f>
        <v>0</v>
      </c>
      <c r="O25" s="46">
        <f t="shared" si="6"/>
        <v>94348166.13</v>
      </c>
      <c r="P25" s="46">
        <f>IF(A25=1,SA,MAX(0,SA-M24))</f>
        <v>1005933045</v>
      </c>
      <c r="S25" s="5">
        <v>0.0</v>
      </c>
      <c r="T25" s="5">
        <v>0.0</v>
      </c>
      <c r="U25" s="5">
        <v>0.0</v>
      </c>
      <c r="V25" s="48">
        <v>1.0</v>
      </c>
    </row>
    <row r="26" ht="15.75" customHeight="1">
      <c r="A26" s="5">
        <v>24.0</v>
      </c>
      <c r="B26" s="5">
        <v>2.0</v>
      </c>
      <c r="C26" s="5">
        <f t="shared" si="1"/>
        <v>12</v>
      </c>
      <c r="D26" s="5">
        <f>'Thông tin khách hàng'!$B$4+B26-1</f>
        <v>2</v>
      </c>
      <c r="E26" s="46">
        <f t="shared" si="2"/>
        <v>94348166.13</v>
      </c>
      <c r="F26" s="5">
        <f>TP*VLOOKUP('Thông tin khách hàng'!$E$10,$X$2:$Z$5,3,FALSE)*OFFSET($S26,0,VLOOKUP('Thông tin khách hàng'!$E$10,$X$2:$Z$5,2,FALSE))</f>
        <v>0</v>
      </c>
      <c r="G26" s="5">
        <f>EP*VLOOKUP('Thông tin khách hàng'!$E$10,$X$2:$Z$5,3,FALSE)*OFFSET($S26,0,VLOOKUP('Thông tin khách hàng'!$E$10,$X$2:$Z$5,2,FALSE))</f>
        <v>0</v>
      </c>
      <c r="H26" s="5">
        <f>F26*HLOOKUP(B26,Assumption!$A$10:$G$12,2,TRUE)+G26*HLOOKUP(B26,Assumption!$A$10:$G$12,3,TRUE)</f>
        <v>0</v>
      </c>
      <c r="I26" s="5">
        <f t="shared" si="3"/>
        <v>0</v>
      </c>
      <c r="J26" s="47">
        <f>VLOOKUP(D26,Assumption!$O$3:$Q$103,IF('Thông tin khách hàng'!$B$3="Nam",2,3),FALSE)/12*P26</f>
        <v>229184.2295</v>
      </c>
      <c r="K26" s="5">
        <v>20000.0</v>
      </c>
      <c r="L26" s="46">
        <f t="shared" si="4"/>
        <v>532049</v>
      </c>
      <c r="M26" s="46">
        <f t="shared" si="5"/>
        <v>94631030.9</v>
      </c>
      <c r="N26" s="46">
        <f>HLOOKUP(ROUND(AVERAGE(M14:M25)/10^6,0),Assumption!$B$2:$E$3,2,TRUE)*M26</f>
        <v>0</v>
      </c>
      <c r="O26" s="46">
        <f t="shared" si="6"/>
        <v>94631030.9</v>
      </c>
      <c r="P26" s="46">
        <f>IF(A26=1,SA,MAX(0,SA-M25))</f>
        <v>1005651834</v>
      </c>
      <c r="S26" s="5">
        <v>0.0</v>
      </c>
      <c r="T26" s="5">
        <v>0.0</v>
      </c>
      <c r="U26" s="5">
        <v>0.0</v>
      </c>
      <c r="V26" s="48">
        <v>1.0</v>
      </c>
    </row>
    <row r="27" ht="15.75" customHeight="1">
      <c r="A27" s="5">
        <v>25.0</v>
      </c>
      <c r="B27" s="5">
        <v>3.0</v>
      </c>
      <c r="C27" s="5">
        <f t="shared" si="1"/>
        <v>1</v>
      </c>
      <c r="D27" s="5">
        <f>'Thông tin khách hàng'!$B$4+B27-1</f>
        <v>3</v>
      </c>
      <c r="E27" s="46">
        <f t="shared" si="2"/>
        <v>94631030.9</v>
      </c>
      <c r="F27" s="5">
        <f>TP*VLOOKUP('Thông tin khách hàng'!$E$10,$X$2:$Z$5,3,FALSE)*OFFSET($S27,0,VLOOKUP('Thông tin khách hàng'!$E$10,$X$2:$Z$5,2,FALSE))</f>
        <v>15000000</v>
      </c>
      <c r="G27" s="5">
        <f>EP*VLOOKUP('Thông tin khách hàng'!$E$10,$X$2:$Z$5,3,FALSE)*OFFSET($S27,0,VLOOKUP('Thông tin khách hàng'!$E$10,$X$2:$Z$5,2,FALSE))</f>
        <v>15000000</v>
      </c>
      <c r="H27" s="5">
        <f>F27*HLOOKUP(B27,Assumption!$A$10:$G$12,2,TRUE)+G27*HLOOKUP(B27,Assumption!$A$10:$G$12,3,TRUE)</f>
        <v>3900000</v>
      </c>
      <c r="I27" s="5">
        <f t="shared" si="3"/>
        <v>26100000</v>
      </c>
      <c r="J27" s="47">
        <f>VLOOKUP(D27,Assumption!$O$3:$Q$103,IF('Thông tin khách hàng'!$B$3="Nam",2,3),FALSE)/12*P27</f>
        <v>229119.7657</v>
      </c>
      <c r="K27" s="5">
        <v>20000.0</v>
      </c>
      <c r="L27" s="46">
        <f t="shared" si="4"/>
        <v>681222</v>
      </c>
      <c r="M27" s="46">
        <f t="shared" si="5"/>
        <v>121163133.1</v>
      </c>
      <c r="N27" s="46">
        <f>HLOOKUP(ROUND(AVERAGE(M15:M26)/10^6,0),Assumption!$B$2:$E$3,2,TRUE)*M27</f>
        <v>0</v>
      </c>
      <c r="O27" s="46">
        <f t="shared" si="6"/>
        <v>121163133.1</v>
      </c>
      <c r="P27" s="46">
        <f>IF(A27=1,SA,MAX(0,SA-M26))</f>
        <v>1005368969</v>
      </c>
      <c r="S27" s="5">
        <v>1.0</v>
      </c>
      <c r="T27" s="5">
        <v>1.0</v>
      </c>
      <c r="U27" s="5">
        <v>1.0</v>
      </c>
      <c r="V27" s="48">
        <v>1.0</v>
      </c>
    </row>
    <row r="28" ht="15.75" customHeight="1">
      <c r="A28" s="5">
        <v>26.0</v>
      </c>
      <c r="B28" s="5">
        <v>3.0</v>
      </c>
      <c r="C28" s="5">
        <f t="shared" si="1"/>
        <v>2</v>
      </c>
      <c r="D28" s="5">
        <f>'Thông tin khách hàng'!$B$4+B28-1</f>
        <v>3</v>
      </c>
      <c r="E28" s="46">
        <f t="shared" si="2"/>
        <v>121163133.1</v>
      </c>
      <c r="F28" s="5">
        <f>TP*VLOOKUP('Thông tin khách hàng'!$E$10,$X$2:$Z$5,3,FALSE)*OFFSET($S28,0,VLOOKUP('Thông tin khách hàng'!$E$10,$X$2:$Z$5,2,FALSE))</f>
        <v>0</v>
      </c>
      <c r="G28" s="5">
        <f>EP*VLOOKUP('Thông tin khách hàng'!$E$10,$X$2:$Z$5,3,FALSE)*OFFSET($S28,0,VLOOKUP('Thông tin khách hàng'!$E$10,$X$2:$Z$5,2,FALSE))</f>
        <v>0</v>
      </c>
      <c r="H28" s="5">
        <f>F28*HLOOKUP(B28,Assumption!$A$10:$G$12,2,TRUE)+G28*HLOOKUP(B28,Assumption!$A$10:$G$12,3,TRUE)</f>
        <v>0</v>
      </c>
      <c r="I28" s="5">
        <f t="shared" si="3"/>
        <v>0</v>
      </c>
      <c r="J28" s="47">
        <f>VLOOKUP(D28,Assumption!$O$3:$Q$103,IF('Thông tin khách hàng'!$B$3="Nam",2,3),FALSE)/12*P28</f>
        <v>223073.2005</v>
      </c>
      <c r="K28" s="5">
        <v>20000.0</v>
      </c>
      <c r="L28" s="46">
        <f t="shared" si="4"/>
        <v>683700</v>
      </c>
      <c r="M28" s="46">
        <f t="shared" si="5"/>
        <v>121603759.9</v>
      </c>
      <c r="N28" s="46">
        <f>HLOOKUP(ROUND(AVERAGE(M16:M27)/10^6,0),Assumption!$B$2:$E$3,2,TRUE)*M28</f>
        <v>0</v>
      </c>
      <c r="O28" s="46">
        <f t="shared" si="6"/>
        <v>121603759.9</v>
      </c>
      <c r="P28" s="46">
        <f>IF(A28=1,SA,MAX(0,SA-M27))</f>
        <v>978836866.9</v>
      </c>
      <c r="S28" s="5">
        <v>0.0</v>
      </c>
      <c r="T28" s="5">
        <v>0.0</v>
      </c>
      <c r="U28" s="5">
        <v>0.0</v>
      </c>
      <c r="V28" s="48">
        <v>1.0</v>
      </c>
    </row>
    <row r="29" ht="15.75" customHeight="1">
      <c r="A29" s="5">
        <v>27.0</v>
      </c>
      <c r="B29" s="5">
        <v>3.0</v>
      </c>
      <c r="C29" s="5">
        <f t="shared" si="1"/>
        <v>3</v>
      </c>
      <c r="D29" s="5">
        <f>'Thông tin khách hàng'!$B$4+B29-1</f>
        <v>3</v>
      </c>
      <c r="E29" s="46">
        <f t="shared" si="2"/>
        <v>121603759.9</v>
      </c>
      <c r="F29" s="5">
        <f>TP*VLOOKUP('Thông tin khách hàng'!$E$10,$X$2:$Z$5,3,FALSE)*OFFSET($S29,0,VLOOKUP('Thông tin khách hàng'!$E$10,$X$2:$Z$5,2,FALSE))</f>
        <v>0</v>
      </c>
      <c r="G29" s="5">
        <f>EP*VLOOKUP('Thông tin khách hàng'!$E$10,$X$2:$Z$5,3,FALSE)*OFFSET($S29,0,VLOOKUP('Thông tin khách hàng'!$E$10,$X$2:$Z$5,2,FALSE))</f>
        <v>0</v>
      </c>
      <c r="H29" s="5">
        <f>F29*HLOOKUP(B29,Assumption!$A$10:$G$12,2,TRUE)+G29*HLOOKUP(B29,Assumption!$A$10:$G$12,3,TRUE)</f>
        <v>0</v>
      </c>
      <c r="I29" s="5">
        <f t="shared" si="3"/>
        <v>0</v>
      </c>
      <c r="J29" s="47">
        <f>VLOOKUP(D29,Assumption!$O$3:$Q$103,IF('Thông tin khách hàng'!$B$3="Nam",2,3),FALSE)/12*P29</f>
        <v>222972.7833</v>
      </c>
      <c r="K29" s="5">
        <v>20000.0</v>
      </c>
      <c r="L29" s="46">
        <f t="shared" si="4"/>
        <v>686192</v>
      </c>
      <c r="M29" s="46">
        <f t="shared" si="5"/>
        <v>122046979.2</v>
      </c>
      <c r="N29" s="46">
        <f>HLOOKUP(ROUND(AVERAGE(M17:M28)/10^6,0),Assumption!$B$2:$E$3,2,TRUE)*M29</f>
        <v>0</v>
      </c>
      <c r="O29" s="46">
        <f t="shared" si="6"/>
        <v>122046979.2</v>
      </c>
      <c r="P29" s="46">
        <f>IF(A29=1,SA,MAX(0,SA-M28))</f>
        <v>978396240.1</v>
      </c>
      <c r="S29" s="5">
        <v>0.0</v>
      </c>
      <c r="T29" s="5">
        <v>0.0</v>
      </c>
      <c r="U29" s="5">
        <v>0.0</v>
      </c>
      <c r="V29" s="48">
        <v>1.0</v>
      </c>
    </row>
    <row r="30" ht="15.75" customHeight="1">
      <c r="A30" s="5">
        <v>28.0</v>
      </c>
      <c r="B30" s="5">
        <v>3.0</v>
      </c>
      <c r="C30" s="5">
        <f t="shared" si="1"/>
        <v>4</v>
      </c>
      <c r="D30" s="5">
        <f>'Thông tin khách hàng'!$B$4+B30-1</f>
        <v>3</v>
      </c>
      <c r="E30" s="46">
        <f t="shared" si="2"/>
        <v>122046979.2</v>
      </c>
      <c r="F30" s="5">
        <f>TP*VLOOKUP('Thông tin khách hàng'!$E$10,$X$2:$Z$5,3,FALSE)*OFFSET($S30,0,VLOOKUP('Thông tin khách hàng'!$E$10,$X$2:$Z$5,2,FALSE))</f>
        <v>0</v>
      </c>
      <c r="G30" s="5">
        <f>EP*VLOOKUP('Thông tin khách hàng'!$E$10,$X$2:$Z$5,3,FALSE)*OFFSET($S30,0,VLOOKUP('Thông tin khách hàng'!$E$10,$X$2:$Z$5,2,FALSE))</f>
        <v>0</v>
      </c>
      <c r="H30" s="5">
        <f>F30*HLOOKUP(B30,Assumption!$A$10:$G$12,2,TRUE)+G30*HLOOKUP(B30,Assumption!$A$10:$G$12,3,TRUE)</f>
        <v>0</v>
      </c>
      <c r="I30" s="5">
        <f t="shared" si="3"/>
        <v>0</v>
      </c>
      <c r="J30" s="47">
        <f>VLOOKUP(D30,Assumption!$O$3:$Q$103,IF('Thông tin khách hàng'!$B$3="Nam",2,3),FALSE)/12*P30</f>
        <v>222871.7753</v>
      </c>
      <c r="K30" s="5">
        <v>20000.0</v>
      </c>
      <c r="L30" s="46">
        <f t="shared" si="4"/>
        <v>688698</v>
      </c>
      <c r="M30" s="46">
        <f t="shared" si="5"/>
        <v>122492805.4</v>
      </c>
      <c r="N30" s="46">
        <f>HLOOKUP(ROUND(AVERAGE(M18:M29)/10^6,0),Assumption!$B$2:$E$3,2,TRUE)*M30</f>
        <v>0</v>
      </c>
      <c r="O30" s="46">
        <f t="shared" si="6"/>
        <v>122492805.4</v>
      </c>
      <c r="P30" s="46">
        <f>IF(A30=1,SA,MAX(0,SA-M29))</f>
        <v>977953020.8</v>
      </c>
      <c r="S30" s="5">
        <v>0.0</v>
      </c>
      <c r="T30" s="5">
        <v>0.0</v>
      </c>
      <c r="U30" s="5">
        <v>1.0</v>
      </c>
      <c r="V30" s="48">
        <v>1.0</v>
      </c>
    </row>
    <row r="31" ht="15.75" customHeight="1">
      <c r="A31" s="5">
        <v>29.0</v>
      </c>
      <c r="B31" s="5">
        <v>3.0</v>
      </c>
      <c r="C31" s="5">
        <f t="shared" si="1"/>
        <v>5</v>
      </c>
      <c r="D31" s="5">
        <f>'Thông tin khách hàng'!$B$4+B31-1</f>
        <v>3</v>
      </c>
      <c r="E31" s="46">
        <f t="shared" si="2"/>
        <v>122492805.4</v>
      </c>
      <c r="F31" s="5">
        <f>TP*VLOOKUP('Thông tin khách hàng'!$E$10,$X$2:$Z$5,3,FALSE)*OFFSET($S31,0,VLOOKUP('Thông tin khách hàng'!$E$10,$X$2:$Z$5,2,FALSE))</f>
        <v>0</v>
      </c>
      <c r="G31" s="5">
        <f>EP*VLOOKUP('Thông tin khách hàng'!$E$10,$X$2:$Z$5,3,FALSE)*OFFSET($S31,0,VLOOKUP('Thông tin khách hàng'!$E$10,$X$2:$Z$5,2,FALSE))</f>
        <v>0</v>
      </c>
      <c r="H31" s="5">
        <f>F31*HLOOKUP(B31,Assumption!$A$10:$G$12,2,TRUE)+G31*HLOOKUP(B31,Assumption!$A$10:$G$12,3,TRUE)</f>
        <v>0</v>
      </c>
      <c r="I31" s="5">
        <f t="shared" si="3"/>
        <v>0</v>
      </c>
      <c r="J31" s="47">
        <f>VLOOKUP(D31,Assumption!$O$3:$Q$103,IF('Thông tin khách hàng'!$B$3="Nam",2,3),FALSE)/12*P31</f>
        <v>222770.1732</v>
      </c>
      <c r="K31" s="5">
        <v>20000.0</v>
      </c>
      <c r="L31" s="46">
        <f t="shared" si="4"/>
        <v>691219</v>
      </c>
      <c r="M31" s="46">
        <f t="shared" si="5"/>
        <v>122941254.2</v>
      </c>
      <c r="N31" s="46">
        <f>HLOOKUP(ROUND(AVERAGE(M19:M30)/10^6,0),Assumption!$B$2:$E$3,2,TRUE)*M31</f>
        <v>0</v>
      </c>
      <c r="O31" s="46">
        <f t="shared" si="6"/>
        <v>122941254.2</v>
      </c>
      <c r="P31" s="46">
        <f>IF(A31=1,SA,MAX(0,SA-M30))</f>
        <v>977507194.6</v>
      </c>
      <c r="S31" s="5">
        <v>0.0</v>
      </c>
      <c r="T31" s="5">
        <v>0.0</v>
      </c>
      <c r="U31" s="5">
        <v>0.0</v>
      </c>
      <c r="V31" s="48">
        <v>1.0</v>
      </c>
    </row>
    <row r="32" ht="15.75" customHeight="1">
      <c r="A32" s="5">
        <v>30.0</v>
      </c>
      <c r="B32" s="5">
        <v>3.0</v>
      </c>
      <c r="C32" s="5">
        <f t="shared" si="1"/>
        <v>6</v>
      </c>
      <c r="D32" s="5">
        <f>'Thông tin khách hàng'!$B$4+B32-1</f>
        <v>3</v>
      </c>
      <c r="E32" s="46">
        <f t="shared" si="2"/>
        <v>122941254.2</v>
      </c>
      <c r="F32" s="5">
        <f>TP*VLOOKUP('Thông tin khách hàng'!$E$10,$X$2:$Z$5,3,FALSE)*OFFSET($S32,0,VLOOKUP('Thông tin khách hàng'!$E$10,$X$2:$Z$5,2,FALSE))</f>
        <v>0</v>
      </c>
      <c r="G32" s="5">
        <f>EP*VLOOKUP('Thông tin khách hàng'!$E$10,$X$2:$Z$5,3,FALSE)*OFFSET($S32,0,VLOOKUP('Thông tin khách hàng'!$E$10,$X$2:$Z$5,2,FALSE))</f>
        <v>0</v>
      </c>
      <c r="H32" s="5">
        <f>F32*HLOOKUP(B32,Assumption!$A$10:$G$12,2,TRUE)+G32*HLOOKUP(B32,Assumption!$A$10:$G$12,3,TRUE)</f>
        <v>0</v>
      </c>
      <c r="I32" s="5">
        <f t="shared" si="3"/>
        <v>0</v>
      </c>
      <c r="J32" s="47">
        <f>VLOOKUP(D32,Assumption!$O$3:$Q$103,IF('Thông tin khách hàng'!$B$3="Nam",2,3),FALSE)/12*P32</f>
        <v>222667.9735</v>
      </c>
      <c r="K32" s="5">
        <v>20000.0</v>
      </c>
      <c r="L32" s="46">
        <f t="shared" si="4"/>
        <v>693756</v>
      </c>
      <c r="M32" s="46">
        <f t="shared" si="5"/>
        <v>123392342.2</v>
      </c>
      <c r="N32" s="46">
        <f>HLOOKUP(ROUND(AVERAGE(M20:M31)/10^6,0),Assumption!$B$2:$E$3,2,TRUE)*M32</f>
        <v>0</v>
      </c>
      <c r="O32" s="46">
        <f t="shared" si="6"/>
        <v>123392342.2</v>
      </c>
      <c r="P32" s="46">
        <f>IF(A32=1,SA,MAX(0,SA-M31))</f>
        <v>977058745.8</v>
      </c>
      <c r="S32" s="5">
        <v>0.0</v>
      </c>
      <c r="T32" s="5">
        <v>0.0</v>
      </c>
      <c r="U32" s="5">
        <v>0.0</v>
      </c>
      <c r="V32" s="48">
        <v>1.0</v>
      </c>
    </row>
    <row r="33" ht="15.75" customHeight="1">
      <c r="A33" s="5">
        <v>31.0</v>
      </c>
      <c r="B33" s="5">
        <v>3.0</v>
      </c>
      <c r="C33" s="5">
        <f t="shared" si="1"/>
        <v>7</v>
      </c>
      <c r="D33" s="5">
        <f>'Thông tin khách hàng'!$B$4+B33-1</f>
        <v>3</v>
      </c>
      <c r="E33" s="46">
        <f t="shared" si="2"/>
        <v>123392342.2</v>
      </c>
      <c r="F33" s="5">
        <f>TP*VLOOKUP('Thông tin khách hàng'!$E$10,$X$2:$Z$5,3,FALSE)*OFFSET($S33,0,VLOOKUP('Thông tin khách hàng'!$E$10,$X$2:$Z$5,2,FALSE))</f>
        <v>15000000</v>
      </c>
      <c r="G33" s="5">
        <f>EP*VLOOKUP('Thông tin khách hàng'!$E$10,$X$2:$Z$5,3,FALSE)*OFFSET($S33,0,VLOOKUP('Thông tin khách hàng'!$E$10,$X$2:$Z$5,2,FALSE))</f>
        <v>15000000</v>
      </c>
      <c r="H33" s="5">
        <f>F33*HLOOKUP(B33,Assumption!$A$10:$G$12,2,TRUE)+G33*HLOOKUP(B33,Assumption!$A$10:$G$12,3,TRUE)</f>
        <v>3900000</v>
      </c>
      <c r="I33" s="5">
        <f t="shared" si="3"/>
        <v>26100000</v>
      </c>
      <c r="J33" s="47">
        <f>VLOOKUP(D33,Assumption!$O$3:$Q$103,IF('Thông tin khách hàng'!$B$3="Nam",2,3),FALSE)/12*P33</f>
        <v>222565.1722</v>
      </c>
      <c r="K33" s="5">
        <v>20000.0</v>
      </c>
      <c r="L33" s="46">
        <f t="shared" si="4"/>
        <v>843880</v>
      </c>
      <c r="M33" s="46">
        <f t="shared" si="5"/>
        <v>150093657.1</v>
      </c>
      <c r="N33" s="46">
        <f>HLOOKUP(ROUND(AVERAGE(M21:M32)/10^6,0),Assumption!$B$2:$E$3,2,TRUE)*M33</f>
        <v>0</v>
      </c>
      <c r="O33" s="46">
        <f t="shared" si="6"/>
        <v>150093657.1</v>
      </c>
      <c r="P33" s="46">
        <f>IF(A33=1,SA,MAX(0,SA-M32))</f>
        <v>976607657.8</v>
      </c>
      <c r="S33" s="5">
        <v>0.0</v>
      </c>
      <c r="T33" s="5">
        <v>1.0</v>
      </c>
      <c r="U33" s="5">
        <v>1.0</v>
      </c>
      <c r="V33" s="48">
        <v>1.0</v>
      </c>
    </row>
    <row r="34" ht="15.75" customHeight="1">
      <c r="A34" s="5">
        <v>32.0</v>
      </c>
      <c r="B34" s="5">
        <v>3.0</v>
      </c>
      <c r="C34" s="5">
        <f t="shared" si="1"/>
        <v>8</v>
      </c>
      <c r="D34" s="5">
        <f>'Thông tin khách hàng'!$B$4+B34-1</f>
        <v>3</v>
      </c>
      <c r="E34" s="46">
        <f t="shared" si="2"/>
        <v>150093657.1</v>
      </c>
      <c r="F34" s="5">
        <f>TP*VLOOKUP('Thông tin khách hàng'!$E$10,$X$2:$Z$5,3,FALSE)*OFFSET($S34,0,VLOOKUP('Thông tin khách hàng'!$E$10,$X$2:$Z$5,2,FALSE))</f>
        <v>0</v>
      </c>
      <c r="G34" s="5">
        <f>EP*VLOOKUP('Thông tin khách hàng'!$E$10,$X$2:$Z$5,3,FALSE)*OFFSET($S34,0,VLOOKUP('Thông tin khách hàng'!$E$10,$X$2:$Z$5,2,FALSE))</f>
        <v>0</v>
      </c>
      <c r="H34" s="5">
        <f>F34*HLOOKUP(B34,Assumption!$A$10:$G$12,2,TRUE)+G34*HLOOKUP(B34,Assumption!$A$10:$G$12,3,TRUE)</f>
        <v>0</v>
      </c>
      <c r="I34" s="5">
        <f t="shared" si="3"/>
        <v>0</v>
      </c>
      <c r="J34" s="47">
        <f>VLOOKUP(D34,Assumption!$O$3:$Q$103,IF('Thông tin khách hàng'!$B$3="Nam",2,3),FALSE)/12*P34</f>
        <v>216480.0441</v>
      </c>
      <c r="K34" s="5">
        <v>20000.0</v>
      </c>
      <c r="L34" s="46">
        <f t="shared" si="4"/>
        <v>847314</v>
      </c>
      <c r="M34" s="46">
        <f t="shared" si="5"/>
        <v>150704491</v>
      </c>
      <c r="N34" s="46">
        <f>HLOOKUP(ROUND(AVERAGE(M22:M33)/10^6,0),Assumption!$B$2:$E$3,2,TRUE)*M34</f>
        <v>0</v>
      </c>
      <c r="O34" s="46">
        <f t="shared" si="6"/>
        <v>150704491</v>
      </c>
      <c r="P34" s="46">
        <f>IF(A34=1,SA,MAX(0,SA-M33))</f>
        <v>949906342.9</v>
      </c>
      <c r="S34" s="5">
        <v>0.0</v>
      </c>
      <c r="T34" s="5">
        <v>0.0</v>
      </c>
      <c r="U34" s="5">
        <v>0.0</v>
      </c>
      <c r="V34" s="48">
        <v>1.0</v>
      </c>
    </row>
    <row r="35" ht="15.75" customHeight="1">
      <c r="A35" s="5">
        <v>33.0</v>
      </c>
      <c r="B35" s="5">
        <v>3.0</v>
      </c>
      <c r="C35" s="5">
        <f t="shared" si="1"/>
        <v>9</v>
      </c>
      <c r="D35" s="5">
        <f>'Thông tin khách hàng'!$B$4+B35-1</f>
        <v>3</v>
      </c>
      <c r="E35" s="46">
        <f t="shared" si="2"/>
        <v>150704491</v>
      </c>
      <c r="F35" s="5">
        <f>TP*VLOOKUP('Thông tin khách hàng'!$E$10,$X$2:$Z$5,3,FALSE)*OFFSET($S35,0,VLOOKUP('Thông tin khách hàng'!$E$10,$X$2:$Z$5,2,FALSE))</f>
        <v>0</v>
      </c>
      <c r="G35" s="5">
        <f>EP*VLOOKUP('Thông tin khách hàng'!$E$10,$X$2:$Z$5,3,FALSE)*OFFSET($S35,0,VLOOKUP('Thông tin khách hàng'!$E$10,$X$2:$Z$5,2,FALSE))</f>
        <v>0</v>
      </c>
      <c r="H35" s="5">
        <f>F35*HLOOKUP(B35,Assumption!$A$10:$G$12,2,TRUE)+G35*HLOOKUP(B35,Assumption!$A$10:$G$12,3,TRUE)</f>
        <v>0</v>
      </c>
      <c r="I35" s="5">
        <f t="shared" si="3"/>
        <v>0</v>
      </c>
      <c r="J35" s="47">
        <f>VLOOKUP(D35,Assumption!$O$3:$Q$103,IF('Thông tin khách hàng'!$B$3="Nam",2,3),FALSE)/12*P35</f>
        <v>216340.8373</v>
      </c>
      <c r="K35" s="5">
        <v>20000.0</v>
      </c>
      <c r="L35" s="46">
        <f t="shared" si="4"/>
        <v>850769</v>
      </c>
      <c r="M35" s="46">
        <f t="shared" si="5"/>
        <v>151318919.2</v>
      </c>
      <c r="N35" s="46">
        <f>HLOOKUP(ROUND(AVERAGE(M23:M34)/10^6,0),Assumption!$B$2:$E$3,2,TRUE)*M35</f>
        <v>0</v>
      </c>
      <c r="O35" s="46">
        <f t="shared" si="6"/>
        <v>151318919.2</v>
      </c>
      <c r="P35" s="46">
        <f>IF(A35=1,SA,MAX(0,SA-M34))</f>
        <v>949295509</v>
      </c>
      <c r="S35" s="5">
        <v>0.0</v>
      </c>
      <c r="T35" s="5">
        <v>0.0</v>
      </c>
      <c r="U35" s="5">
        <v>0.0</v>
      </c>
      <c r="V35" s="48">
        <v>1.0</v>
      </c>
    </row>
    <row r="36" ht="15.75" customHeight="1">
      <c r="A36" s="5">
        <v>34.0</v>
      </c>
      <c r="B36" s="5">
        <v>3.0</v>
      </c>
      <c r="C36" s="5">
        <f t="shared" si="1"/>
        <v>10</v>
      </c>
      <c r="D36" s="5">
        <f>'Thông tin khách hàng'!$B$4+B36-1</f>
        <v>3</v>
      </c>
      <c r="E36" s="46">
        <f t="shared" si="2"/>
        <v>151318919.2</v>
      </c>
      <c r="F36" s="5">
        <f>TP*VLOOKUP('Thông tin khách hàng'!$E$10,$X$2:$Z$5,3,FALSE)*OFFSET($S36,0,VLOOKUP('Thông tin khách hàng'!$E$10,$X$2:$Z$5,2,FALSE))</f>
        <v>0</v>
      </c>
      <c r="G36" s="5">
        <f>EP*VLOOKUP('Thông tin khách hàng'!$E$10,$X$2:$Z$5,3,FALSE)*OFFSET($S36,0,VLOOKUP('Thông tin khách hàng'!$E$10,$X$2:$Z$5,2,FALSE))</f>
        <v>0</v>
      </c>
      <c r="H36" s="5">
        <f>F36*HLOOKUP(B36,Assumption!$A$10:$G$12,2,TRUE)+G36*HLOOKUP(B36,Assumption!$A$10:$G$12,3,TRUE)</f>
        <v>0</v>
      </c>
      <c r="I36" s="5">
        <f t="shared" si="3"/>
        <v>0</v>
      </c>
      <c r="J36" s="47">
        <f>VLOOKUP(D36,Assumption!$O$3:$Q$103,IF('Thông tin khách hàng'!$B$3="Nam",2,3),FALSE)/12*P36</f>
        <v>216200.8115</v>
      </c>
      <c r="K36" s="5">
        <v>20000.0</v>
      </c>
      <c r="L36" s="46">
        <f t="shared" si="4"/>
        <v>854244</v>
      </c>
      <c r="M36" s="46">
        <f t="shared" si="5"/>
        <v>151936962.4</v>
      </c>
      <c r="N36" s="46">
        <f>HLOOKUP(ROUND(AVERAGE(M24:M35)/10^6,0),Assumption!$B$2:$E$3,2,TRUE)*M36</f>
        <v>0</v>
      </c>
      <c r="O36" s="46">
        <f t="shared" si="6"/>
        <v>151936962.4</v>
      </c>
      <c r="P36" s="46">
        <f>IF(A36=1,SA,MAX(0,SA-M35))</f>
        <v>948681080.8</v>
      </c>
      <c r="S36" s="5">
        <v>0.0</v>
      </c>
      <c r="T36" s="5">
        <v>0.0</v>
      </c>
      <c r="U36" s="5">
        <v>1.0</v>
      </c>
      <c r="V36" s="48">
        <v>1.0</v>
      </c>
    </row>
    <row r="37" ht="15.75" customHeight="1">
      <c r="A37" s="5">
        <v>35.0</v>
      </c>
      <c r="B37" s="5">
        <v>3.0</v>
      </c>
      <c r="C37" s="5">
        <f t="shared" si="1"/>
        <v>11</v>
      </c>
      <c r="D37" s="5">
        <f>'Thông tin khách hàng'!$B$4+B37-1</f>
        <v>3</v>
      </c>
      <c r="E37" s="46">
        <f t="shared" si="2"/>
        <v>151936962.4</v>
      </c>
      <c r="F37" s="5">
        <f>TP*VLOOKUP('Thông tin khách hàng'!$E$10,$X$2:$Z$5,3,FALSE)*OFFSET($S37,0,VLOOKUP('Thông tin khách hàng'!$E$10,$X$2:$Z$5,2,FALSE))</f>
        <v>0</v>
      </c>
      <c r="G37" s="5">
        <f>EP*VLOOKUP('Thông tin khách hàng'!$E$10,$X$2:$Z$5,3,FALSE)*OFFSET($S37,0,VLOOKUP('Thông tin khách hàng'!$E$10,$X$2:$Z$5,2,FALSE))</f>
        <v>0</v>
      </c>
      <c r="H37" s="5">
        <f>F37*HLOOKUP(B37,Assumption!$A$10:$G$12,2,TRUE)+G37*HLOOKUP(B37,Assumption!$A$10:$G$12,3,TRUE)</f>
        <v>0</v>
      </c>
      <c r="I37" s="5">
        <f t="shared" si="3"/>
        <v>0</v>
      </c>
      <c r="J37" s="47">
        <f>VLOOKUP(D37,Assumption!$O$3:$Q$103,IF('Thông tin khách hàng'!$B$3="Nam",2,3),FALSE)/12*P37</f>
        <v>216059.9618</v>
      </c>
      <c r="K37" s="5">
        <v>20000.0</v>
      </c>
      <c r="L37" s="46">
        <f t="shared" si="4"/>
        <v>857739</v>
      </c>
      <c r="M37" s="46">
        <f t="shared" si="5"/>
        <v>152558641.4</v>
      </c>
      <c r="N37" s="46">
        <f>HLOOKUP(ROUND(AVERAGE(M25:M36)/10^6,0),Assumption!$B$2:$E$3,2,TRUE)*M37</f>
        <v>0</v>
      </c>
      <c r="O37" s="46">
        <f t="shared" si="6"/>
        <v>152558641.4</v>
      </c>
      <c r="P37" s="46">
        <f>IF(A37=1,SA,MAX(0,SA-M36))</f>
        <v>948063037.6</v>
      </c>
      <c r="S37" s="5">
        <v>0.0</v>
      </c>
      <c r="T37" s="5">
        <v>0.0</v>
      </c>
      <c r="U37" s="5">
        <v>0.0</v>
      </c>
      <c r="V37" s="48">
        <v>1.0</v>
      </c>
    </row>
    <row r="38" ht="15.75" customHeight="1">
      <c r="A38" s="5">
        <v>36.0</v>
      </c>
      <c r="B38" s="5">
        <v>3.0</v>
      </c>
      <c r="C38" s="5">
        <f t="shared" si="1"/>
        <v>12</v>
      </c>
      <c r="D38" s="5">
        <f>'Thông tin khách hàng'!$B$4+B38-1</f>
        <v>3</v>
      </c>
      <c r="E38" s="46">
        <f t="shared" si="2"/>
        <v>152558641.4</v>
      </c>
      <c r="F38" s="5">
        <f>TP*VLOOKUP('Thông tin khách hàng'!$E$10,$X$2:$Z$5,3,FALSE)*OFFSET($S38,0,VLOOKUP('Thông tin khách hàng'!$E$10,$X$2:$Z$5,2,FALSE))</f>
        <v>0</v>
      </c>
      <c r="G38" s="5">
        <f>EP*VLOOKUP('Thông tin khách hàng'!$E$10,$X$2:$Z$5,3,FALSE)*OFFSET($S38,0,VLOOKUP('Thông tin khách hàng'!$E$10,$X$2:$Z$5,2,FALSE))</f>
        <v>0</v>
      </c>
      <c r="H38" s="5">
        <f>F38*HLOOKUP(B38,Assumption!$A$10:$G$12,2,TRUE)+G38*HLOOKUP(B38,Assumption!$A$10:$G$12,3,TRUE)</f>
        <v>0</v>
      </c>
      <c r="I38" s="5">
        <f t="shared" si="3"/>
        <v>0</v>
      </c>
      <c r="J38" s="47">
        <f>VLOOKUP(D38,Assumption!$O$3:$Q$103,IF('Thông tin khách hàng'!$B$3="Nam",2,3),FALSE)/12*P38</f>
        <v>215918.2835</v>
      </c>
      <c r="K38" s="5">
        <v>20000.0</v>
      </c>
      <c r="L38" s="46">
        <f t="shared" si="4"/>
        <v>861255</v>
      </c>
      <c r="M38" s="46">
        <f t="shared" si="5"/>
        <v>153183978.1</v>
      </c>
      <c r="N38" s="46">
        <f>HLOOKUP(ROUND(AVERAGE(M26:M37)/10^6,0),Assumption!$B$2:$E$3,2,TRUE)*M38</f>
        <v>0</v>
      </c>
      <c r="O38" s="46">
        <f t="shared" si="6"/>
        <v>153183978.1</v>
      </c>
      <c r="P38" s="46">
        <f>IF(A38=1,SA,MAX(0,SA-M37))</f>
        <v>947441358.6</v>
      </c>
      <c r="S38" s="5">
        <v>0.0</v>
      </c>
      <c r="T38" s="5">
        <v>0.0</v>
      </c>
      <c r="U38" s="5">
        <v>0.0</v>
      </c>
      <c r="V38" s="48">
        <v>1.0</v>
      </c>
    </row>
    <row r="39" ht="15.75" customHeight="1">
      <c r="A39" s="5">
        <v>37.0</v>
      </c>
      <c r="B39" s="5">
        <v>4.0</v>
      </c>
      <c r="C39" s="5">
        <f t="shared" si="1"/>
        <v>1</v>
      </c>
      <c r="D39" s="5">
        <f>'Thông tin khách hàng'!$B$4+B39-1</f>
        <v>4</v>
      </c>
      <c r="E39" s="46">
        <f t="shared" si="2"/>
        <v>153183978.1</v>
      </c>
      <c r="F39" s="5">
        <f>TP*VLOOKUP('Thông tin khách hàng'!$E$10,$X$2:$Z$5,3,FALSE)*OFFSET($S39,0,VLOOKUP('Thông tin khách hàng'!$E$10,$X$2:$Z$5,2,FALSE))</f>
        <v>15000000</v>
      </c>
      <c r="G39" s="5">
        <f>EP*VLOOKUP('Thông tin khách hàng'!$E$10,$X$2:$Z$5,3,FALSE)*OFFSET($S39,0,VLOOKUP('Thông tin khách hàng'!$E$10,$X$2:$Z$5,2,FALSE))</f>
        <v>15000000</v>
      </c>
      <c r="H39" s="5">
        <f>F39*HLOOKUP(B39,Assumption!$A$10:$G$12,2,TRUE)+G39*HLOOKUP(B39,Assumption!$A$10:$G$12,3,TRUE)</f>
        <v>3150000</v>
      </c>
      <c r="I39" s="5">
        <f t="shared" si="3"/>
        <v>26850000</v>
      </c>
      <c r="J39" s="47">
        <f>VLOOKUP(D39,Assumption!$O$3:$Q$103,IF('Thông tin khách hàng'!$B$3="Nam",2,3),FALSE)/12*P39</f>
        <v>215775.7717</v>
      </c>
      <c r="K39" s="5">
        <v>20000.0</v>
      </c>
      <c r="L39" s="46">
        <f t="shared" si="4"/>
        <v>1016605</v>
      </c>
      <c r="M39" s="46">
        <f t="shared" si="5"/>
        <v>180814807.3</v>
      </c>
      <c r="N39" s="46">
        <f>HLOOKUP(ROUND(AVERAGE(M27:M38)/10^6,0),Assumption!$B$2:$E$3,2,TRUE)*M39</f>
        <v>0</v>
      </c>
      <c r="O39" s="46">
        <f t="shared" si="6"/>
        <v>180814807.3</v>
      </c>
      <c r="P39" s="46">
        <f>IF(A39=1,SA,MAX(0,SA-M38))</f>
        <v>946816021.9</v>
      </c>
      <c r="S39" s="5">
        <v>1.0</v>
      </c>
      <c r="T39" s="5">
        <v>1.0</v>
      </c>
      <c r="U39" s="5">
        <v>1.0</v>
      </c>
      <c r="V39" s="48">
        <v>1.0</v>
      </c>
    </row>
    <row r="40" ht="15.75" customHeight="1">
      <c r="A40" s="5">
        <v>38.0</v>
      </c>
      <c r="B40" s="5">
        <v>4.0</v>
      </c>
      <c r="C40" s="5">
        <f t="shared" si="1"/>
        <v>2</v>
      </c>
      <c r="D40" s="5">
        <f>'Thông tin khách hàng'!$B$4+B40-1</f>
        <v>4</v>
      </c>
      <c r="E40" s="46">
        <f t="shared" si="2"/>
        <v>180814807.3</v>
      </c>
      <c r="F40" s="5">
        <f>TP*VLOOKUP('Thông tin khách hàng'!$E$10,$X$2:$Z$5,3,FALSE)*OFFSET($S40,0,VLOOKUP('Thông tin khách hàng'!$E$10,$X$2:$Z$5,2,FALSE))</f>
        <v>0</v>
      </c>
      <c r="G40" s="5">
        <f>EP*VLOOKUP('Thông tin khách hàng'!$E$10,$X$2:$Z$5,3,FALSE)*OFFSET($S40,0,VLOOKUP('Thông tin khách hàng'!$E$10,$X$2:$Z$5,2,FALSE))</f>
        <v>0</v>
      </c>
      <c r="H40" s="5">
        <f>F40*HLOOKUP(B40,Assumption!$A$10:$G$12,2,TRUE)+G40*HLOOKUP(B40,Assumption!$A$10:$G$12,3,TRUE)</f>
        <v>0</v>
      </c>
      <c r="I40" s="5">
        <f t="shared" si="3"/>
        <v>0</v>
      </c>
      <c r="J40" s="47">
        <f>VLOOKUP(D40,Assumption!$O$3:$Q$103,IF('Thông tin khách hàng'!$B$3="Nam",2,3),FALSE)/12*P40</f>
        <v>209478.8107</v>
      </c>
      <c r="K40" s="5">
        <v>20000.0</v>
      </c>
      <c r="L40" s="46">
        <f t="shared" si="4"/>
        <v>1021056</v>
      </c>
      <c r="M40" s="46">
        <f t="shared" si="5"/>
        <v>181606384.5</v>
      </c>
      <c r="N40" s="46">
        <f>HLOOKUP(ROUND(AVERAGE(M28:M39)/10^6,0),Assumption!$B$2:$E$3,2,TRUE)*M40</f>
        <v>0</v>
      </c>
      <c r="O40" s="46">
        <f t="shared" si="6"/>
        <v>181606384.5</v>
      </c>
      <c r="P40" s="46">
        <f>IF(A40=1,SA,MAX(0,SA-M39))</f>
        <v>919185192.7</v>
      </c>
      <c r="S40" s="5">
        <v>0.0</v>
      </c>
      <c r="T40" s="5">
        <v>0.0</v>
      </c>
      <c r="U40" s="5">
        <v>0.0</v>
      </c>
      <c r="V40" s="48">
        <v>1.0</v>
      </c>
    </row>
    <row r="41" ht="15.75" customHeight="1">
      <c r="A41" s="5">
        <v>39.0</v>
      </c>
      <c r="B41" s="5">
        <v>4.0</v>
      </c>
      <c r="C41" s="5">
        <f t="shared" si="1"/>
        <v>3</v>
      </c>
      <c r="D41" s="5">
        <f>'Thông tin khách hàng'!$B$4+B41-1</f>
        <v>4</v>
      </c>
      <c r="E41" s="46">
        <f t="shared" si="2"/>
        <v>181606384.5</v>
      </c>
      <c r="F41" s="5">
        <f>TP*VLOOKUP('Thông tin khách hàng'!$E$10,$X$2:$Z$5,3,FALSE)*OFFSET($S41,0,VLOOKUP('Thông tin khách hàng'!$E$10,$X$2:$Z$5,2,FALSE))</f>
        <v>0</v>
      </c>
      <c r="G41" s="5">
        <f>EP*VLOOKUP('Thông tin khách hàng'!$E$10,$X$2:$Z$5,3,FALSE)*OFFSET($S41,0,VLOOKUP('Thông tin khách hàng'!$E$10,$X$2:$Z$5,2,FALSE))</f>
        <v>0</v>
      </c>
      <c r="H41" s="5">
        <f>F41*HLOOKUP(B41,Assumption!$A$10:$G$12,2,TRUE)+G41*HLOOKUP(B41,Assumption!$A$10:$G$12,3,TRUE)</f>
        <v>0</v>
      </c>
      <c r="I41" s="5">
        <f t="shared" si="3"/>
        <v>0</v>
      </c>
      <c r="J41" s="47">
        <f>VLOOKUP(D41,Assumption!$O$3:$Q$103,IF('Thông tin khách hàng'!$B$3="Nam",2,3),FALSE)/12*P41</f>
        <v>209298.4133</v>
      </c>
      <c r="K41" s="5">
        <v>20000.0</v>
      </c>
      <c r="L41" s="46">
        <f t="shared" si="4"/>
        <v>1025532</v>
      </c>
      <c r="M41" s="46">
        <f t="shared" si="5"/>
        <v>182402618.1</v>
      </c>
      <c r="N41" s="46">
        <f>HLOOKUP(ROUND(AVERAGE(M29:M40)/10^6,0),Assumption!$B$2:$E$3,2,TRUE)*M41</f>
        <v>0</v>
      </c>
      <c r="O41" s="46">
        <f t="shared" si="6"/>
        <v>182402618.1</v>
      </c>
      <c r="P41" s="46">
        <f>IF(A41=1,SA,MAX(0,SA-M40))</f>
        <v>918393615.5</v>
      </c>
      <c r="S41" s="5">
        <v>0.0</v>
      </c>
      <c r="T41" s="5">
        <v>0.0</v>
      </c>
      <c r="U41" s="5">
        <v>0.0</v>
      </c>
      <c r="V41" s="48">
        <v>1.0</v>
      </c>
    </row>
    <row r="42" ht="15.75" customHeight="1">
      <c r="A42" s="5">
        <v>40.0</v>
      </c>
      <c r="B42" s="5">
        <v>4.0</v>
      </c>
      <c r="C42" s="5">
        <f t="shared" si="1"/>
        <v>4</v>
      </c>
      <c r="D42" s="5">
        <f>'Thông tin khách hàng'!$B$4+B42-1</f>
        <v>4</v>
      </c>
      <c r="E42" s="46">
        <f t="shared" si="2"/>
        <v>182402618.1</v>
      </c>
      <c r="F42" s="5">
        <f>TP*VLOOKUP('Thông tin khách hàng'!$E$10,$X$2:$Z$5,3,FALSE)*OFFSET($S42,0,VLOOKUP('Thông tin khách hàng'!$E$10,$X$2:$Z$5,2,FALSE))</f>
        <v>0</v>
      </c>
      <c r="G42" s="5">
        <f>EP*VLOOKUP('Thông tin khách hàng'!$E$10,$X$2:$Z$5,3,FALSE)*OFFSET($S42,0,VLOOKUP('Thông tin khách hàng'!$E$10,$X$2:$Z$5,2,FALSE))</f>
        <v>0</v>
      </c>
      <c r="H42" s="5">
        <f>F42*HLOOKUP(B42,Assumption!$A$10:$G$12,2,TRUE)+G42*HLOOKUP(B42,Assumption!$A$10:$G$12,3,TRUE)</f>
        <v>0</v>
      </c>
      <c r="I42" s="5">
        <f t="shared" si="3"/>
        <v>0</v>
      </c>
      <c r="J42" s="47">
        <f>VLOOKUP(D42,Assumption!$O$3:$Q$103,IF('Thông tin khách hàng'!$B$3="Nam",2,3),FALSE)/12*P42</f>
        <v>209116.9547</v>
      </c>
      <c r="K42" s="5">
        <v>20000.0</v>
      </c>
      <c r="L42" s="46">
        <f t="shared" si="4"/>
        <v>1030035</v>
      </c>
      <c r="M42" s="46">
        <f t="shared" si="5"/>
        <v>183203536.2</v>
      </c>
      <c r="N42" s="46">
        <f>HLOOKUP(ROUND(AVERAGE(M30:M41)/10^6,0),Assumption!$B$2:$E$3,2,TRUE)*M42</f>
        <v>0</v>
      </c>
      <c r="O42" s="46">
        <f t="shared" si="6"/>
        <v>183203536.2</v>
      </c>
      <c r="P42" s="46">
        <f>IF(A42=1,SA,MAX(0,SA-M41))</f>
        <v>917597381.9</v>
      </c>
      <c r="S42" s="5">
        <v>0.0</v>
      </c>
      <c r="T42" s="5">
        <v>0.0</v>
      </c>
      <c r="U42" s="5">
        <v>1.0</v>
      </c>
      <c r="V42" s="48">
        <v>1.0</v>
      </c>
    </row>
    <row r="43" ht="15.75" customHeight="1">
      <c r="A43" s="5">
        <v>41.0</v>
      </c>
      <c r="B43" s="5">
        <v>4.0</v>
      </c>
      <c r="C43" s="5">
        <f t="shared" si="1"/>
        <v>5</v>
      </c>
      <c r="D43" s="5">
        <f>'Thông tin khách hàng'!$B$4+B43-1</f>
        <v>4</v>
      </c>
      <c r="E43" s="46">
        <f t="shared" si="2"/>
        <v>183203536.2</v>
      </c>
      <c r="F43" s="5">
        <f>TP*VLOOKUP('Thông tin khách hàng'!$E$10,$X$2:$Z$5,3,FALSE)*OFFSET($S43,0,VLOOKUP('Thông tin khách hàng'!$E$10,$X$2:$Z$5,2,FALSE))</f>
        <v>0</v>
      </c>
      <c r="G43" s="5">
        <f>EP*VLOOKUP('Thông tin khách hàng'!$E$10,$X$2:$Z$5,3,FALSE)*OFFSET($S43,0,VLOOKUP('Thông tin khách hàng'!$E$10,$X$2:$Z$5,2,FALSE))</f>
        <v>0</v>
      </c>
      <c r="H43" s="5">
        <f>F43*HLOOKUP(B43,Assumption!$A$10:$G$12,2,TRUE)+G43*HLOOKUP(B43,Assumption!$A$10:$G$12,3,TRUE)</f>
        <v>0</v>
      </c>
      <c r="I43" s="5">
        <f t="shared" si="3"/>
        <v>0</v>
      </c>
      <c r="J43" s="47">
        <f>VLOOKUP(D43,Assumption!$O$3:$Q$103,IF('Thông tin khách hàng'!$B$3="Nam",2,3),FALSE)/12*P43</f>
        <v>208934.4285</v>
      </c>
      <c r="K43" s="5">
        <v>20000.0</v>
      </c>
      <c r="L43" s="46">
        <f t="shared" si="4"/>
        <v>1034565</v>
      </c>
      <c r="M43" s="46">
        <f t="shared" si="5"/>
        <v>184009166.7</v>
      </c>
      <c r="N43" s="46">
        <f>HLOOKUP(ROUND(AVERAGE(M31:M42)/10^6,0),Assumption!$B$2:$E$3,2,TRUE)*M43</f>
        <v>0</v>
      </c>
      <c r="O43" s="46">
        <f t="shared" si="6"/>
        <v>184009166.7</v>
      </c>
      <c r="P43" s="46">
        <f>IF(A43=1,SA,MAX(0,SA-M42))</f>
        <v>916796463.8</v>
      </c>
      <c r="S43" s="5">
        <v>0.0</v>
      </c>
      <c r="T43" s="5">
        <v>0.0</v>
      </c>
      <c r="U43" s="5">
        <v>0.0</v>
      </c>
      <c r="V43" s="48">
        <v>1.0</v>
      </c>
    </row>
    <row r="44" ht="15.75" customHeight="1">
      <c r="A44" s="5">
        <v>42.0</v>
      </c>
      <c r="B44" s="5">
        <v>4.0</v>
      </c>
      <c r="C44" s="5">
        <f t="shared" si="1"/>
        <v>6</v>
      </c>
      <c r="D44" s="5">
        <f>'Thông tin khách hàng'!$B$4+B44-1</f>
        <v>4</v>
      </c>
      <c r="E44" s="46">
        <f t="shared" si="2"/>
        <v>184009166.7</v>
      </c>
      <c r="F44" s="5">
        <f>TP*VLOOKUP('Thông tin khách hàng'!$E$10,$X$2:$Z$5,3,FALSE)*OFFSET($S44,0,VLOOKUP('Thông tin khách hàng'!$E$10,$X$2:$Z$5,2,FALSE))</f>
        <v>0</v>
      </c>
      <c r="G44" s="5">
        <f>EP*VLOOKUP('Thông tin khách hàng'!$E$10,$X$2:$Z$5,3,FALSE)*OFFSET($S44,0,VLOOKUP('Thông tin khách hàng'!$E$10,$X$2:$Z$5,2,FALSE))</f>
        <v>0</v>
      </c>
      <c r="H44" s="5">
        <f>F44*HLOOKUP(B44,Assumption!$A$10:$G$12,2,TRUE)+G44*HLOOKUP(B44,Assumption!$A$10:$G$12,3,TRUE)</f>
        <v>0</v>
      </c>
      <c r="I44" s="5">
        <f t="shared" si="3"/>
        <v>0</v>
      </c>
      <c r="J44" s="47">
        <f>VLOOKUP(D44,Assumption!$O$3:$Q$103,IF('Thông tin khách hàng'!$B$3="Nam",2,3),FALSE)/12*P44</f>
        <v>208750.8284</v>
      </c>
      <c r="K44" s="5">
        <v>20000.0</v>
      </c>
      <c r="L44" s="46">
        <f t="shared" si="4"/>
        <v>1039121</v>
      </c>
      <c r="M44" s="46">
        <f t="shared" si="5"/>
        <v>184819536.9</v>
      </c>
      <c r="N44" s="46">
        <f>HLOOKUP(ROUND(AVERAGE(M32:M43)/10^6,0),Assumption!$B$2:$E$3,2,TRUE)*M44</f>
        <v>0</v>
      </c>
      <c r="O44" s="46">
        <f t="shared" si="6"/>
        <v>184819536.9</v>
      </c>
      <c r="P44" s="46">
        <f>IF(A44=1,SA,MAX(0,SA-M43))</f>
        <v>915990833.3</v>
      </c>
      <c r="S44" s="5">
        <v>0.0</v>
      </c>
      <c r="T44" s="5">
        <v>0.0</v>
      </c>
      <c r="U44" s="5">
        <v>0.0</v>
      </c>
      <c r="V44" s="48">
        <v>1.0</v>
      </c>
    </row>
    <row r="45" ht="15.75" customHeight="1">
      <c r="A45" s="5">
        <v>43.0</v>
      </c>
      <c r="B45" s="5">
        <v>4.0</v>
      </c>
      <c r="C45" s="5">
        <f t="shared" si="1"/>
        <v>7</v>
      </c>
      <c r="D45" s="5">
        <f>'Thông tin khách hàng'!$B$4+B45-1</f>
        <v>4</v>
      </c>
      <c r="E45" s="46">
        <f t="shared" si="2"/>
        <v>184819536.9</v>
      </c>
      <c r="F45" s="5">
        <f>TP*VLOOKUP('Thông tin khách hàng'!$E$10,$X$2:$Z$5,3,FALSE)*OFFSET($S45,0,VLOOKUP('Thông tin khách hàng'!$E$10,$X$2:$Z$5,2,FALSE))</f>
        <v>15000000</v>
      </c>
      <c r="G45" s="5">
        <f>EP*VLOOKUP('Thông tin khách hàng'!$E$10,$X$2:$Z$5,3,FALSE)*OFFSET($S45,0,VLOOKUP('Thông tin khách hàng'!$E$10,$X$2:$Z$5,2,FALSE))</f>
        <v>15000000</v>
      </c>
      <c r="H45" s="5">
        <f>F45*HLOOKUP(B45,Assumption!$A$10:$G$12,2,TRUE)+G45*HLOOKUP(B45,Assumption!$A$10:$G$12,3,TRUE)</f>
        <v>3150000</v>
      </c>
      <c r="I45" s="5">
        <f t="shared" si="3"/>
        <v>26850000</v>
      </c>
      <c r="J45" s="47">
        <f>VLOOKUP(D45,Assumption!$O$3:$Q$103,IF('Thông tin khách hàng'!$B$3="Nam",2,3),FALSE)/12*P45</f>
        <v>208566.1481</v>
      </c>
      <c r="K45" s="5">
        <v>20000.0</v>
      </c>
      <c r="L45" s="46">
        <f t="shared" si="4"/>
        <v>1195518</v>
      </c>
      <c r="M45" s="46">
        <f t="shared" si="5"/>
        <v>212636488.8</v>
      </c>
      <c r="N45" s="46">
        <f>HLOOKUP(ROUND(AVERAGE(M33:M44)/10^6,0),Assumption!$B$2:$E$3,2,TRUE)*M45</f>
        <v>0</v>
      </c>
      <c r="O45" s="46">
        <f t="shared" si="6"/>
        <v>212636488.8</v>
      </c>
      <c r="P45" s="46">
        <f>IF(A45=1,SA,MAX(0,SA-M44))</f>
        <v>915180463.1</v>
      </c>
      <c r="S45" s="5">
        <v>0.0</v>
      </c>
      <c r="T45" s="5">
        <v>1.0</v>
      </c>
      <c r="U45" s="5">
        <v>1.0</v>
      </c>
      <c r="V45" s="48">
        <v>1.0</v>
      </c>
    </row>
    <row r="46" ht="15.75" customHeight="1">
      <c r="A46" s="5">
        <v>44.0</v>
      </c>
      <c r="B46" s="5">
        <v>4.0</v>
      </c>
      <c r="C46" s="5">
        <f t="shared" si="1"/>
        <v>8</v>
      </c>
      <c r="D46" s="5">
        <f>'Thông tin khách hàng'!$B$4+B46-1</f>
        <v>4</v>
      </c>
      <c r="E46" s="46">
        <f t="shared" si="2"/>
        <v>212636488.8</v>
      </c>
      <c r="F46" s="5">
        <f>TP*VLOOKUP('Thông tin khách hàng'!$E$10,$X$2:$Z$5,3,FALSE)*OFFSET($S46,0,VLOOKUP('Thông tin khách hàng'!$E$10,$X$2:$Z$5,2,FALSE))</f>
        <v>0</v>
      </c>
      <c r="G46" s="5">
        <f>EP*VLOOKUP('Thông tin khách hàng'!$E$10,$X$2:$Z$5,3,FALSE)*OFFSET($S46,0,VLOOKUP('Thông tin khách hàng'!$E$10,$X$2:$Z$5,2,FALSE))</f>
        <v>0</v>
      </c>
      <c r="H46" s="5">
        <f>F46*HLOOKUP(B46,Assumption!$A$10:$G$12,2,TRUE)+G46*HLOOKUP(B46,Assumption!$A$10:$G$12,3,TRUE)</f>
        <v>0</v>
      </c>
      <c r="I46" s="5">
        <f t="shared" si="3"/>
        <v>0</v>
      </c>
      <c r="J46" s="47">
        <f>VLOOKUP(D46,Assumption!$O$3:$Q$103,IF('Thông tin khách hàng'!$B$3="Nam",2,3),FALSE)/12*P46</f>
        <v>202226.7705</v>
      </c>
      <c r="K46" s="5">
        <v>20000.0</v>
      </c>
      <c r="L46" s="46">
        <f t="shared" si="4"/>
        <v>1201021</v>
      </c>
      <c r="M46" s="46">
        <f t="shared" si="5"/>
        <v>213615283</v>
      </c>
      <c r="N46" s="46">
        <f>HLOOKUP(ROUND(AVERAGE(M34:M45)/10^6,0),Assumption!$B$2:$E$3,2,TRUE)*M46</f>
        <v>0</v>
      </c>
      <c r="O46" s="46">
        <f t="shared" si="6"/>
        <v>213615283</v>
      </c>
      <c r="P46" s="46">
        <f>IF(A46=1,SA,MAX(0,SA-M45))</f>
        <v>887363511.2</v>
      </c>
      <c r="S46" s="5">
        <v>0.0</v>
      </c>
      <c r="T46" s="5">
        <v>0.0</v>
      </c>
      <c r="U46" s="5">
        <v>0.0</v>
      </c>
      <c r="V46" s="48">
        <v>1.0</v>
      </c>
    </row>
    <row r="47" ht="15.75" customHeight="1">
      <c r="A47" s="5">
        <v>45.0</v>
      </c>
      <c r="B47" s="5">
        <v>4.0</v>
      </c>
      <c r="C47" s="5">
        <f t="shared" si="1"/>
        <v>9</v>
      </c>
      <c r="D47" s="5">
        <f>'Thông tin khách hàng'!$B$4+B47-1</f>
        <v>4</v>
      </c>
      <c r="E47" s="46">
        <f t="shared" si="2"/>
        <v>213615283</v>
      </c>
      <c r="F47" s="5">
        <f>TP*VLOOKUP('Thông tin khách hàng'!$E$10,$X$2:$Z$5,3,FALSE)*OFFSET($S47,0,VLOOKUP('Thông tin khách hàng'!$E$10,$X$2:$Z$5,2,FALSE))</f>
        <v>0</v>
      </c>
      <c r="G47" s="5">
        <f>EP*VLOOKUP('Thông tin khách hàng'!$E$10,$X$2:$Z$5,3,FALSE)*OFFSET($S47,0,VLOOKUP('Thông tin khách hàng'!$E$10,$X$2:$Z$5,2,FALSE))</f>
        <v>0</v>
      </c>
      <c r="H47" s="5">
        <f>F47*HLOOKUP(B47,Assumption!$A$10:$G$12,2,TRUE)+G47*HLOOKUP(B47,Assumption!$A$10:$G$12,3,TRUE)</f>
        <v>0</v>
      </c>
      <c r="I47" s="5">
        <f t="shared" si="3"/>
        <v>0</v>
      </c>
      <c r="J47" s="47">
        <f>VLOOKUP(D47,Assumption!$O$3:$Q$103,IF('Thông tin khách hàng'!$B$3="Nam",2,3),FALSE)/12*P47</f>
        <v>202003.707</v>
      </c>
      <c r="K47" s="5">
        <v>20000.0</v>
      </c>
      <c r="L47" s="46">
        <f t="shared" si="4"/>
        <v>1206557</v>
      </c>
      <c r="M47" s="46">
        <f t="shared" si="5"/>
        <v>214599836.3</v>
      </c>
      <c r="N47" s="46">
        <f>HLOOKUP(ROUND(AVERAGE(M35:M46)/10^6,0),Assumption!$B$2:$E$3,2,TRUE)*M47</f>
        <v>0</v>
      </c>
      <c r="O47" s="46">
        <f t="shared" si="6"/>
        <v>214599836.3</v>
      </c>
      <c r="P47" s="46">
        <f>IF(A47=1,SA,MAX(0,SA-M46))</f>
        <v>886384717</v>
      </c>
      <c r="S47" s="5">
        <v>0.0</v>
      </c>
      <c r="T47" s="5">
        <v>0.0</v>
      </c>
      <c r="U47" s="5">
        <v>0.0</v>
      </c>
      <c r="V47" s="48">
        <v>1.0</v>
      </c>
    </row>
    <row r="48" ht="15.75" customHeight="1">
      <c r="A48" s="5">
        <v>46.0</v>
      </c>
      <c r="B48" s="5">
        <v>4.0</v>
      </c>
      <c r="C48" s="5">
        <f t="shared" si="1"/>
        <v>10</v>
      </c>
      <c r="D48" s="5">
        <f>'Thông tin khách hàng'!$B$4+B48-1</f>
        <v>4</v>
      </c>
      <c r="E48" s="46">
        <f t="shared" si="2"/>
        <v>214599836.3</v>
      </c>
      <c r="F48" s="5">
        <f>TP*VLOOKUP('Thông tin khách hàng'!$E$10,$X$2:$Z$5,3,FALSE)*OFFSET($S48,0,VLOOKUP('Thông tin khách hàng'!$E$10,$X$2:$Z$5,2,FALSE))</f>
        <v>0</v>
      </c>
      <c r="G48" s="5">
        <f>EP*VLOOKUP('Thông tin khách hàng'!$E$10,$X$2:$Z$5,3,FALSE)*OFFSET($S48,0,VLOOKUP('Thông tin khách hàng'!$E$10,$X$2:$Z$5,2,FALSE))</f>
        <v>0</v>
      </c>
      <c r="H48" s="5">
        <f>F48*HLOOKUP(B48,Assumption!$A$10:$G$12,2,TRUE)+G48*HLOOKUP(B48,Assumption!$A$10:$G$12,3,TRUE)</f>
        <v>0</v>
      </c>
      <c r="I48" s="5">
        <f t="shared" si="3"/>
        <v>0</v>
      </c>
      <c r="J48" s="47">
        <f>VLOOKUP(D48,Assumption!$O$3:$Q$103,IF('Thông tin khách hàng'!$B$3="Nam",2,3),FALSE)/12*P48</f>
        <v>201779.3311</v>
      </c>
      <c r="K48" s="5">
        <v>20000.0</v>
      </c>
      <c r="L48" s="46">
        <f t="shared" si="4"/>
        <v>1212125</v>
      </c>
      <c r="M48" s="46">
        <f t="shared" si="5"/>
        <v>215590182</v>
      </c>
      <c r="N48" s="46">
        <f>HLOOKUP(ROUND(AVERAGE(M36:M47)/10^6,0),Assumption!$B$2:$E$3,2,TRUE)*M48</f>
        <v>0</v>
      </c>
      <c r="O48" s="46">
        <f t="shared" si="6"/>
        <v>215590182</v>
      </c>
      <c r="P48" s="46">
        <f>IF(A48=1,SA,MAX(0,SA-M47))</f>
        <v>885400163.7</v>
      </c>
      <c r="S48" s="5">
        <v>0.0</v>
      </c>
      <c r="T48" s="5">
        <v>0.0</v>
      </c>
      <c r="U48" s="5">
        <v>1.0</v>
      </c>
      <c r="V48" s="48">
        <v>1.0</v>
      </c>
    </row>
    <row r="49" ht="15.75" customHeight="1">
      <c r="A49" s="5">
        <v>47.0</v>
      </c>
      <c r="B49" s="5">
        <v>4.0</v>
      </c>
      <c r="C49" s="5">
        <f t="shared" si="1"/>
        <v>11</v>
      </c>
      <c r="D49" s="5">
        <f>'Thông tin khách hàng'!$B$4+B49-1</f>
        <v>4</v>
      </c>
      <c r="E49" s="46">
        <f t="shared" si="2"/>
        <v>215590182</v>
      </c>
      <c r="F49" s="5">
        <f>TP*VLOOKUP('Thông tin khách hàng'!$E$10,$X$2:$Z$5,3,FALSE)*OFFSET($S49,0,VLOOKUP('Thông tin khách hàng'!$E$10,$X$2:$Z$5,2,FALSE))</f>
        <v>0</v>
      </c>
      <c r="G49" s="5">
        <f>EP*VLOOKUP('Thông tin khách hàng'!$E$10,$X$2:$Z$5,3,FALSE)*OFFSET($S49,0,VLOOKUP('Thông tin khách hàng'!$E$10,$X$2:$Z$5,2,FALSE))</f>
        <v>0</v>
      </c>
      <c r="H49" s="5">
        <f>F49*HLOOKUP(B49,Assumption!$A$10:$G$12,2,TRUE)+G49*HLOOKUP(B49,Assumption!$A$10:$G$12,3,TRUE)</f>
        <v>0</v>
      </c>
      <c r="I49" s="5">
        <f t="shared" si="3"/>
        <v>0</v>
      </c>
      <c r="J49" s="47">
        <f>VLOOKUP(D49,Assumption!$O$3:$Q$103,IF('Thông tin khách hàng'!$B$3="Nam",2,3),FALSE)/12*P49</f>
        <v>201553.6351</v>
      </c>
      <c r="K49" s="5">
        <v>20000.0</v>
      </c>
      <c r="L49" s="46">
        <f t="shared" si="4"/>
        <v>1217726</v>
      </c>
      <c r="M49" s="46">
        <f t="shared" si="5"/>
        <v>216586354.3</v>
      </c>
      <c r="N49" s="46">
        <f>HLOOKUP(ROUND(AVERAGE(M37:M48)/10^6,0),Assumption!$B$2:$E$3,2,TRUE)*M49</f>
        <v>0</v>
      </c>
      <c r="O49" s="46">
        <f t="shared" si="6"/>
        <v>216586354.3</v>
      </c>
      <c r="P49" s="46">
        <f>IF(A49=1,SA,MAX(0,SA-M48))</f>
        <v>884409818</v>
      </c>
      <c r="S49" s="5">
        <v>0.0</v>
      </c>
      <c r="T49" s="5">
        <v>0.0</v>
      </c>
      <c r="U49" s="5">
        <v>0.0</v>
      </c>
      <c r="V49" s="48">
        <v>1.0</v>
      </c>
    </row>
    <row r="50" ht="15.75" customHeight="1">
      <c r="A50" s="5">
        <v>48.0</v>
      </c>
      <c r="B50" s="5">
        <v>4.0</v>
      </c>
      <c r="C50" s="5">
        <f t="shared" si="1"/>
        <v>12</v>
      </c>
      <c r="D50" s="5">
        <f>'Thông tin khách hàng'!$B$4+B50-1</f>
        <v>4</v>
      </c>
      <c r="E50" s="46">
        <f t="shared" si="2"/>
        <v>216586354.3</v>
      </c>
      <c r="F50" s="5">
        <f>TP*VLOOKUP('Thông tin khách hàng'!$E$10,$X$2:$Z$5,3,FALSE)*OFFSET($S50,0,VLOOKUP('Thông tin khách hàng'!$E$10,$X$2:$Z$5,2,FALSE))</f>
        <v>0</v>
      </c>
      <c r="G50" s="5">
        <f>EP*VLOOKUP('Thông tin khách hàng'!$E$10,$X$2:$Z$5,3,FALSE)*OFFSET($S50,0,VLOOKUP('Thông tin khách hàng'!$E$10,$X$2:$Z$5,2,FALSE))</f>
        <v>0</v>
      </c>
      <c r="H50" s="5">
        <f>F50*HLOOKUP(B50,Assumption!$A$10:$G$12,2,TRUE)+G50*HLOOKUP(B50,Assumption!$A$10:$G$12,3,TRUE)</f>
        <v>0</v>
      </c>
      <c r="I50" s="5">
        <f t="shared" si="3"/>
        <v>0</v>
      </c>
      <c r="J50" s="47">
        <f>VLOOKUP(D50,Assumption!$O$3:$Q$103,IF('Thông tin khách hàng'!$B$3="Nam",2,3),FALSE)/12*P50</f>
        <v>201326.6112</v>
      </c>
      <c r="K50" s="5">
        <v>20000.0</v>
      </c>
      <c r="L50" s="46">
        <f t="shared" si="4"/>
        <v>1223359</v>
      </c>
      <c r="M50" s="46">
        <f t="shared" si="5"/>
        <v>217588386.7</v>
      </c>
      <c r="N50" s="46">
        <f>HLOOKUP(ROUND(AVERAGE(M38:M49)/10^6,0),Assumption!$B$2:$E$3,2,TRUE)*M50</f>
        <v>0</v>
      </c>
      <c r="O50" s="46">
        <f t="shared" si="6"/>
        <v>217588386.7</v>
      </c>
      <c r="P50" s="46">
        <f>IF(A50=1,SA,MAX(0,SA-M49))</f>
        <v>883413645.7</v>
      </c>
      <c r="S50" s="5">
        <v>0.0</v>
      </c>
      <c r="T50" s="5">
        <v>0.0</v>
      </c>
      <c r="U50" s="5">
        <v>0.0</v>
      </c>
      <c r="V50" s="48">
        <v>1.0</v>
      </c>
    </row>
    <row r="51" ht="15.75" customHeight="1">
      <c r="A51" s="5">
        <v>49.0</v>
      </c>
      <c r="B51" s="5">
        <v>5.0</v>
      </c>
      <c r="C51" s="5">
        <f t="shared" si="1"/>
        <v>1</v>
      </c>
      <c r="D51" s="5">
        <f>'Thông tin khách hàng'!$B$4+B51-1</f>
        <v>5</v>
      </c>
      <c r="E51" s="46">
        <f t="shared" si="2"/>
        <v>217588386.7</v>
      </c>
      <c r="F51" s="5">
        <f>TP*VLOOKUP('Thông tin khách hàng'!$E$10,$X$2:$Z$5,3,FALSE)*OFFSET($S51,0,VLOOKUP('Thông tin khách hàng'!$E$10,$X$2:$Z$5,2,FALSE))</f>
        <v>15000000</v>
      </c>
      <c r="G51" s="5">
        <f>EP*VLOOKUP('Thông tin khách hàng'!$E$10,$X$2:$Z$5,3,FALSE)*OFFSET($S51,0,VLOOKUP('Thông tin khách hàng'!$E$10,$X$2:$Z$5,2,FALSE))</f>
        <v>15000000</v>
      </c>
      <c r="H51" s="5">
        <f>F51*HLOOKUP(B51,Assumption!$A$10:$G$12,2,TRUE)+G51*HLOOKUP(B51,Assumption!$A$10:$G$12,3,TRUE)</f>
        <v>2250000</v>
      </c>
      <c r="I51" s="5">
        <f t="shared" si="3"/>
        <v>27750000</v>
      </c>
      <c r="J51" s="47">
        <f>VLOOKUP(D51,Assumption!$O$3:$Q$103,IF('Thông tin khách hàng'!$B$3="Nam",2,3),FALSE)/12*P51</f>
        <v>201098.2518</v>
      </c>
      <c r="K51" s="5">
        <v>20000.0</v>
      </c>
      <c r="L51" s="46">
        <f t="shared" si="4"/>
        <v>1385929</v>
      </c>
      <c r="M51" s="46">
        <f t="shared" si="5"/>
        <v>246503217.5</v>
      </c>
      <c r="N51" s="46">
        <f>HLOOKUP(ROUND(AVERAGE(M39:M50)/10^6,0),Assumption!$B$2:$E$3,2,TRUE)*M51</f>
        <v>0</v>
      </c>
      <c r="O51" s="46">
        <f t="shared" si="6"/>
        <v>246503217.5</v>
      </c>
      <c r="P51" s="46">
        <f>IF(A51=1,SA,MAX(0,SA-M50))</f>
        <v>882411613.3</v>
      </c>
      <c r="S51" s="5">
        <v>1.0</v>
      </c>
      <c r="T51" s="5">
        <v>1.0</v>
      </c>
      <c r="U51" s="5">
        <v>1.0</v>
      </c>
      <c r="V51" s="48">
        <v>1.0</v>
      </c>
    </row>
    <row r="52" ht="15.75" customHeight="1">
      <c r="A52" s="5">
        <v>50.0</v>
      </c>
      <c r="B52" s="5">
        <v>5.0</v>
      </c>
      <c r="C52" s="5">
        <f t="shared" si="1"/>
        <v>2</v>
      </c>
      <c r="D52" s="5">
        <f>'Thông tin khách hàng'!$B$4+B52-1</f>
        <v>5</v>
      </c>
      <c r="E52" s="46">
        <f t="shared" si="2"/>
        <v>246503217.5</v>
      </c>
      <c r="F52" s="5">
        <f>TP*VLOOKUP('Thông tin khách hàng'!$E$10,$X$2:$Z$5,3,FALSE)*OFFSET($S52,0,VLOOKUP('Thông tin khách hàng'!$E$10,$X$2:$Z$5,2,FALSE))</f>
        <v>0</v>
      </c>
      <c r="G52" s="5">
        <f>EP*VLOOKUP('Thông tin khách hàng'!$E$10,$X$2:$Z$5,3,FALSE)*OFFSET($S52,0,VLOOKUP('Thông tin khách hàng'!$E$10,$X$2:$Z$5,2,FALSE))</f>
        <v>0</v>
      </c>
      <c r="H52" s="5">
        <f>F52*HLOOKUP(B52,Assumption!$A$10:$G$12,2,TRUE)+G52*HLOOKUP(B52,Assumption!$A$10:$G$12,3,TRUE)</f>
        <v>0</v>
      </c>
      <c r="I52" s="5">
        <f t="shared" si="3"/>
        <v>0</v>
      </c>
      <c r="J52" s="47">
        <f>VLOOKUP(D52,Assumption!$O$3:$Q$103,IF('Thông tin khách hàng'!$B$3="Nam",2,3),FALSE)/12*P52</f>
        <v>194508.6718</v>
      </c>
      <c r="K52" s="5">
        <v>20000.0</v>
      </c>
      <c r="L52" s="46">
        <f t="shared" si="4"/>
        <v>1392552</v>
      </c>
      <c r="M52" s="46">
        <f t="shared" si="5"/>
        <v>247681260.8</v>
      </c>
      <c r="N52" s="46">
        <f>HLOOKUP(ROUND(AVERAGE(M40:M51)/10^6,0),Assumption!$B$2:$E$3,2,TRUE)*M52</f>
        <v>0</v>
      </c>
      <c r="O52" s="46">
        <f t="shared" si="6"/>
        <v>247681260.8</v>
      </c>
      <c r="P52" s="46">
        <f>IF(A52=1,SA,MAX(0,SA-M51))</f>
        <v>853496782.5</v>
      </c>
      <c r="S52" s="5">
        <v>0.0</v>
      </c>
      <c r="T52" s="5">
        <v>0.0</v>
      </c>
      <c r="U52" s="5">
        <v>0.0</v>
      </c>
      <c r="V52" s="48">
        <v>1.0</v>
      </c>
    </row>
    <row r="53" ht="15.75" customHeight="1">
      <c r="A53" s="5">
        <v>51.0</v>
      </c>
      <c r="B53" s="5">
        <v>5.0</v>
      </c>
      <c r="C53" s="5">
        <f t="shared" si="1"/>
        <v>3</v>
      </c>
      <c r="D53" s="5">
        <f>'Thông tin khách hàng'!$B$4+B53-1</f>
        <v>5</v>
      </c>
      <c r="E53" s="46">
        <f t="shared" si="2"/>
        <v>247681260.8</v>
      </c>
      <c r="F53" s="5">
        <f>TP*VLOOKUP('Thông tin khách hàng'!$E$10,$X$2:$Z$5,3,FALSE)*OFFSET($S53,0,VLOOKUP('Thông tin khách hàng'!$E$10,$X$2:$Z$5,2,FALSE))</f>
        <v>0</v>
      </c>
      <c r="G53" s="5">
        <f>EP*VLOOKUP('Thông tin khách hàng'!$E$10,$X$2:$Z$5,3,FALSE)*OFFSET($S53,0,VLOOKUP('Thông tin khách hàng'!$E$10,$X$2:$Z$5,2,FALSE))</f>
        <v>0</v>
      </c>
      <c r="H53" s="5">
        <f>F53*HLOOKUP(B53,Assumption!$A$10:$G$12,2,TRUE)+G53*HLOOKUP(B53,Assumption!$A$10:$G$12,3,TRUE)</f>
        <v>0</v>
      </c>
      <c r="I53" s="5">
        <f t="shared" si="3"/>
        <v>0</v>
      </c>
      <c r="J53" s="47">
        <f>VLOOKUP(D53,Assumption!$O$3:$Q$103,IF('Thông tin khách hàng'!$B$3="Nam",2,3),FALSE)/12*P53</f>
        <v>194240.2002</v>
      </c>
      <c r="K53" s="5">
        <v>20000.0</v>
      </c>
      <c r="L53" s="46">
        <f t="shared" si="4"/>
        <v>1399215</v>
      </c>
      <c r="M53" s="46">
        <f t="shared" si="5"/>
        <v>248866235.6</v>
      </c>
      <c r="N53" s="46">
        <f>HLOOKUP(ROUND(AVERAGE(M41:M52)/10^6,0),Assumption!$B$2:$E$3,2,TRUE)*M53</f>
        <v>0</v>
      </c>
      <c r="O53" s="46">
        <f t="shared" si="6"/>
        <v>248866235.6</v>
      </c>
      <c r="P53" s="46">
        <f>IF(A53=1,SA,MAX(0,SA-M52))</f>
        <v>852318739.2</v>
      </c>
      <c r="S53" s="5">
        <v>0.0</v>
      </c>
      <c r="T53" s="5">
        <v>0.0</v>
      </c>
      <c r="U53" s="5">
        <v>0.0</v>
      </c>
      <c r="V53" s="48">
        <v>1.0</v>
      </c>
    </row>
    <row r="54" ht="15.75" customHeight="1">
      <c r="A54" s="5">
        <v>52.0</v>
      </c>
      <c r="B54" s="5">
        <v>5.0</v>
      </c>
      <c r="C54" s="5">
        <f t="shared" si="1"/>
        <v>4</v>
      </c>
      <c r="D54" s="5">
        <f>'Thông tin khách hàng'!$B$4+B54-1</f>
        <v>5</v>
      </c>
      <c r="E54" s="46">
        <f t="shared" si="2"/>
        <v>248866235.6</v>
      </c>
      <c r="F54" s="5">
        <f>TP*VLOOKUP('Thông tin khách hàng'!$E$10,$X$2:$Z$5,3,FALSE)*OFFSET($S54,0,VLOOKUP('Thông tin khách hàng'!$E$10,$X$2:$Z$5,2,FALSE))</f>
        <v>0</v>
      </c>
      <c r="G54" s="5">
        <f>EP*VLOOKUP('Thông tin khách hàng'!$E$10,$X$2:$Z$5,3,FALSE)*OFFSET($S54,0,VLOOKUP('Thông tin khách hàng'!$E$10,$X$2:$Z$5,2,FALSE))</f>
        <v>0</v>
      </c>
      <c r="H54" s="5">
        <f>F54*HLOOKUP(B54,Assumption!$A$10:$G$12,2,TRUE)+G54*HLOOKUP(B54,Assumption!$A$10:$G$12,3,TRUE)</f>
        <v>0</v>
      </c>
      <c r="I54" s="5">
        <f t="shared" si="3"/>
        <v>0</v>
      </c>
      <c r="J54" s="47">
        <f>VLOOKUP(D54,Assumption!$O$3:$Q$103,IF('Thông tin khách hàng'!$B$3="Nam",2,3),FALSE)/12*P54</f>
        <v>193970.149</v>
      </c>
      <c r="K54" s="5">
        <v>20000.0</v>
      </c>
      <c r="L54" s="46">
        <f t="shared" si="4"/>
        <v>1405916</v>
      </c>
      <c r="M54" s="46">
        <f t="shared" si="5"/>
        <v>250058181.4</v>
      </c>
      <c r="N54" s="46">
        <f>HLOOKUP(ROUND(AVERAGE(M42:M53)/10^6,0),Assumption!$B$2:$E$3,2,TRUE)*M54</f>
        <v>0</v>
      </c>
      <c r="O54" s="46">
        <f t="shared" si="6"/>
        <v>250058181.4</v>
      </c>
      <c r="P54" s="46">
        <f>IF(A54=1,SA,MAX(0,SA-M53))</f>
        <v>851133764.4</v>
      </c>
      <c r="S54" s="5">
        <v>0.0</v>
      </c>
      <c r="T54" s="5">
        <v>0.0</v>
      </c>
      <c r="U54" s="5">
        <v>1.0</v>
      </c>
      <c r="V54" s="48">
        <v>1.0</v>
      </c>
    </row>
    <row r="55" ht="15.75" customHeight="1">
      <c r="A55" s="5">
        <v>53.0</v>
      </c>
      <c r="B55" s="5">
        <v>5.0</v>
      </c>
      <c r="C55" s="5">
        <f t="shared" si="1"/>
        <v>5</v>
      </c>
      <c r="D55" s="5">
        <f>'Thông tin khách hàng'!$B$4+B55-1</f>
        <v>5</v>
      </c>
      <c r="E55" s="46">
        <f t="shared" si="2"/>
        <v>250058181.4</v>
      </c>
      <c r="F55" s="5">
        <f>TP*VLOOKUP('Thông tin khách hàng'!$E$10,$X$2:$Z$5,3,FALSE)*OFFSET($S55,0,VLOOKUP('Thông tin khách hàng'!$E$10,$X$2:$Z$5,2,FALSE))</f>
        <v>0</v>
      </c>
      <c r="G55" s="5">
        <f>EP*VLOOKUP('Thông tin khách hàng'!$E$10,$X$2:$Z$5,3,FALSE)*OFFSET($S55,0,VLOOKUP('Thông tin khách hàng'!$E$10,$X$2:$Z$5,2,FALSE))</f>
        <v>0</v>
      </c>
      <c r="H55" s="5">
        <f>F55*HLOOKUP(B55,Assumption!$A$10:$G$12,2,TRUE)+G55*HLOOKUP(B55,Assumption!$A$10:$G$12,3,TRUE)</f>
        <v>0</v>
      </c>
      <c r="I55" s="5">
        <f t="shared" si="3"/>
        <v>0</v>
      </c>
      <c r="J55" s="47">
        <f>VLOOKUP(D55,Assumption!$O$3:$Q$103,IF('Thông tin khách hàng'!$B$3="Nam",2,3),FALSE)/12*P55</f>
        <v>193698.509</v>
      </c>
      <c r="K55" s="5">
        <v>20000.0</v>
      </c>
      <c r="L55" s="46">
        <f t="shared" si="4"/>
        <v>1412657</v>
      </c>
      <c r="M55" s="46">
        <f t="shared" si="5"/>
        <v>251257139.9</v>
      </c>
      <c r="N55" s="46">
        <f>HLOOKUP(ROUND(AVERAGE(M43:M54)/10^6,0),Assumption!$B$2:$E$3,2,TRUE)*M55</f>
        <v>0</v>
      </c>
      <c r="O55" s="46">
        <f t="shared" si="6"/>
        <v>251257139.9</v>
      </c>
      <c r="P55" s="46">
        <f>IF(A55=1,SA,MAX(0,SA-M54))</f>
        <v>849941818.6</v>
      </c>
      <c r="S55" s="5">
        <v>0.0</v>
      </c>
      <c r="T55" s="5">
        <v>0.0</v>
      </c>
      <c r="U55" s="5">
        <v>0.0</v>
      </c>
      <c r="V55" s="48">
        <v>1.0</v>
      </c>
    </row>
    <row r="56" ht="15.75" customHeight="1">
      <c r="A56" s="5">
        <v>54.0</v>
      </c>
      <c r="B56" s="5">
        <v>5.0</v>
      </c>
      <c r="C56" s="5">
        <f t="shared" si="1"/>
        <v>6</v>
      </c>
      <c r="D56" s="5">
        <f>'Thông tin khách hàng'!$B$4+B56-1</f>
        <v>5</v>
      </c>
      <c r="E56" s="46">
        <f t="shared" si="2"/>
        <v>251257139.9</v>
      </c>
      <c r="F56" s="5">
        <f>TP*VLOOKUP('Thông tin khách hàng'!$E$10,$X$2:$Z$5,3,FALSE)*OFFSET($S56,0,VLOOKUP('Thông tin khách hàng'!$E$10,$X$2:$Z$5,2,FALSE))</f>
        <v>0</v>
      </c>
      <c r="G56" s="5">
        <f>EP*VLOOKUP('Thông tin khách hàng'!$E$10,$X$2:$Z$5,3,FALSE)*OFFSET($S56,0,VLOOKUP('Thông tin khách hàng'!$E$10,$X$2:$Z$5,2,FALSE))</f>
        <v>0</v>
      </c>
      <c r="H56" s="5">
        <f>F56*HLOOKUP(B56,Assumption!$A$10:$G$12,2,TRUE)+G56*HLOOKUP(B56,Assumption!$A$10:$G$12,3,TRUE)</f>
        <v>0</v>
      </c>
      <c r="I56" s="5">
        <f t="shared" si="3"/>
        <v>0</v>
      </c>
      <c r="J56" s="47">
        <f>VLOOKUP(D56,Assumption!$O$3:$Q$103,IF('Thông tin khách hàng'!$B$3="Nam",2,3),FALSE)/12*P56</f>
        <v>193425.271</v>
      </c>
      <c r="K56" s="5">
        <v>20000.0</v>
      </c>
      <c r="L56" s="46">
        <f t="shared" si="4"/>
        <v>1419438</v>
      </c>
      <c r="M56" s="46">
        <f t="shared" si="5"/>
        <v>252463152.7</v>
      </c>
      <c r="N56" s="46">
        <f>HLOOKUP(ROUND(AVERAGE(M44:M55)/10^6,0),Assumption!$B$2:$E$3,2,TRUE)*M56</f>
        <v>0</v>
      </c>
      <c r="O56" s="46">
        <f t="shared" si="6"/>
        <v>252463152.7</v>
      </c>
      <c r="P56" s="46">
        <f>IF(A56=1,SA,MAX(0,SA-M55))</f>
        <v>848742860.1</v>
      </c>
      <c r="S56" s="5">
        <v>0.0</v>
      </c>
      <c r="T56" s="5">
        <v>0.0</v>
      </c>
      <c r="U56" s="5">
        <v>0.0</v>
      </c>
      <c r="V56" s="48">
        <v>1.0</v>
      </c>
    </row>
    <row r="57" ht="15.75" customHeight="1">
      <c r="A57" s="5">
        <v>55.0</v>
      </c>
      <c r="B57" s="5">
        <v>5.0</v>
      </c>
      <c r="C57" s="5">
        <f t="shared" si="1"/>
        <v>7</v>
      </c>
      <c r="D57" s="5">
        <f>'Thông tin khách hàng'!$B$4+B57-1</f>
        <v>5</v>
      </c>
      <c r="E57" s="46">
        <f t="shared" si="2"/>
        <v>252463152.7</v>
      </c>
      <c r="F57" s="5">
        <f>TP*VLOOKUP('Thông tin khách hàng'!$E$10,$X$2:$Z$5,3,FALSE)*OFFSET($S57,0,VLOOKUP('Thông tin khách hàng'!$E$10,$X$2:$Z$5,2,FALSE))</f>
        <v>15000000</v>
      </c>
      <c r="G57" s="5">
        <f>EP*VLOOKUP('Thông tin khách hàng'!$E$10,$X$2:$Z$5,3,FALSE)*OFFSET($S57,0,VLOOKUP('Thông tin khách hàng'!$E$10,$X$2:$Z$5,2,FALSE))</f>
        <v>15000000</v>
      </c>
      <c r="H57" s="5">
        <f>F57*HLOOKUP(B57,Assumption!$A$10:$G$12,2,TRUE)+G57*HLOOKUP(B57,Assumption!$A$10:$G$12,3,TRUE)</f>
        <v>2250000</v>
      </c>
      <c r="I57" s="5">
        <f t="shared" si="3"/>
        <v>27750000</v>
      </c>
      <c r="J57" s="47">
        <f>VLOOKUP(D57,Assumption!$O$3:$Q$103,IF('Thông tin khách hàng'!$B$3="Nam",2,3),FALSE)/12*P57</f>
        <v>193150.4252</v>
      </c>
      <c r="K57" s="5">
        <v>20000.0</v>
      </c>
      <c r="L57" s="46">
        <f t="shared" si="4"/>
        <v>1583161</v>
      </c>
      <c r="M57" s="46">
        <f t="shared" si="5"/>
        <v>281583163.2</v>
      </c>
      <c r="N57" s="47">
        <f>HLOOKUP(ROUND(AVERAGE(M45:M56)/10^6,0),Assumption!$B$2:$E$3,2,TRUE)*MAX((AVERAGE(M45:M56)-250*10^6),0)</f>
        <v>0</v>
      </c>
      <c r="O57" s="46">
        <f t="shared" si="6"/>
        <v>281583163.2</v>
      </c>
      <c r="P57" s="46">
        <f>IF(A57=1,SA,MAX(0,SA-M56))</f>
        <v>847536847.3</v>
      </c>
      <c r="S57" s="5">
        <v>0.0</v>
      </c>
      <c r="T57" s="5">
        <v>1.0</v>
      </c>
      <c r="U57" s="5">
        <v>1.0</v>
      </c>
      <c r="V57" s="48">
        <v>1.0</v>
      </c>
    </row>
    <row r="58" ht="15.75" customHeight="1">
      <c r="A58" s="5">
        <v>56.0</v>
      </c>
      <c r="B58" s="5">
        <v>5.0</v>
      </c>
      <c r="C58" s="5">
        <f t="shared" si="1"/>
        <v>8</v>
      </c>
      <c r="D58" s="5">
        <f>'Thông tin khách hàng'!$B$4+B58-1</f>
        <v>5</v>
      </c>
      <c r="E58" s="46">
        <f t="shared" si="2"/>
        <v>281583163.2</v>
      </c>
      <c r="F58" s="5">
        <f>TP*VLOOKUP('Thông tin khách hàng'!$E$10,$X$2:$Z$5,3,FALSE)*OFFSET($S58,0,VLOOKUP('Thông tin khách hàng'!$E$10,$X$2:$Z$5,2,FALSE))</f>
        <v>0</v>
      </c>
      <c r="G58" s="5">
        <f>EP*VLOOKUP('Thông tin khách hàng'!$E$10,$X$2:$Z$5,3,FALSE)*OFFSET($S58,0,VLOOKUP('Thông tin khách hàng'!$E$10,$X$2:$Z$5,2,FALSE))</f>
        <v>0</v>
      </c>
      <c r="H58" s="5">
        <f>F58*HLOOKUP(B58,Assumption!$A$10:$G$12,2,TRUE)+G58*HLOOKUP(B58,Assumption!$A$10:$G$12,3,TRUE)</f>
        <v>0</v>
      </c>
      <c r="I58" s="5">
        <f t="shared" si="3"/>
        <v>0</v>
      </c>
      <c r="J58" s="47">
        <f>VLOOKUP(D58,Assumption!$O$3:$Q$103,IF('Thông tin khách hàng'!$B$3="Nam",2,3),FALSE)/12*P58</f>
        <v>186514.0855</v>
      </c>
      <c r="K58" s="5">
        <v>20000.0</v>
      </c>
      <c r="L58" s="46">
        <f t="shared" si="4"/>
        <v>1590944</v>
      </c>
      <c r="M58" s="46">
        <f t="shared" si="5"/>
        <v>282967593.1</v>
      </c>
      <c r="N58" s="47">
        <f>HLOOKUP(ROUND(AVERAGE(M46:M57)/10^6,0),Assumption!$B$2:$E$3,2,TRUE)*MAX((AVERAGE(M46:M57)-250*10^6),0)</f>
        <v>0</v>
      </c>
      <c r="O58" s="46">
        <f t="shared" si="6"/>
        <v>282967593.1</v>
      </c>
      <c r="P58" s="46">
        <f>IF(A58=1,SA,MAX(0,SA-M57))</f>
        <v>818416836.8</v>
      </c>
      <c r="S58" s="5">
        <v>0.0</v>
      </c>
      <c r="T58" s="5">
        <v>0.0</v>
      </c>
      <c r="U58" s="5">
        <v>0.0</v>
      </c>
      <c r="V58" s="48">
        <v>1.0</v>
      </c>
    </row>
    <row r="59" ht="15.75" customHeight="1">
      <c r="A59" s="5">
        <v>57.0</v>
      </c>
      <c r="B59" s="5">
        <v>5.0</v>
      </c>
      <c r="C59" s="5">
        <f t="shared" si="1"/>
        <v>9</v>
      </c>
      <c r="D59" s="5">
        <f>'Thông tin khách hàng'!$B$4+B59-1</f>
        <v>5</v>
      </c>
      <c r="E59" s="46">
        <f t="shared" si="2"/>
        <v>282967593.1</v>
      </c>
      <c r="F59" s="5">
        <f>TP*VLOOKUP('Thông tin khách hàng'!$E$10,$X$2:$Z$5,3,FALSE)*OFFSET($S59,0,VLOOKUP('Thông tin khách hàng'!$E$10,$X$2:$Z$5,2,FALSE))</f>
        <v>0</v>
      </c>
      <c r="G59" s="5">
        <f>EP*VLOOKUP('Thông tin khách hàng'!$E$10,$X$2:$Z$5,3,FALSE)*OFFSET($S59,0,VLOOKUP('Thông tin khách hàng'!$E$10,$X$2:$Z$5,2,FALSE))</f>
        <v>0</v>
      </c>
      <c r="H59" s="5">
        <f>F59*HLOOKUP(B59,Assumption!$A$10:$G$12,2,TRUE)+G59*HLOOKUP(B59,Assumption!$A$10:$G$12,3,TRUE)</f>
        <v>0</v>
      </c>
      <c r="I59" s="5">
        <f t="shared" si="3"/>
        <v>0</v>
      </c>
      <c r="J59" s="47">
        <f>VLOOKUP(D59,Assumption!$O$3:$Q$103,IF('Thông tin khách hàng'!$B$3="Nam",2,3),FALSE)/12*P59</f>
        <v>186198.5792</v>
      </c>
      <c r="K59" s="5">
        <v>20000.0</v>
      </c>
      <c r="L59" s="46">
        <f t="shared" si="4"/>
        <v>1598774</v>
      </c>
      <c r="M59" s="46">
        <f t="shared" si="5"/>
        <v>284360168.6</v>
      </c>
      <c r="N59" s="47">
        <f>HLOOKUP(ROUND(AVERAGE(M47:M58)/10^6,0),Assumption!$B$2:$E$3,2,TRUE)*MAX((AVERAGE(M47:M58)-250*10^6),0)</f>
        <v>0</v>
      </c>
      <c r="O59" s="46">
        <f t="shared" si="6"/>
        <v>284360168.6</v>
      </c>
      <c r="P59" s="46">
        <f>IF(A59=1,SA,MAX(0,SA-M58))</f>
        <v>817032406.9</v>
      </c>
      <c r="S59" s="5">
        <v>0.0</v>
      </c>
      <c r="T59" s="5">
        <v>0.0</v>
      </c>
      <c r="U59" s="5">
        <v>0.0</v>
      </c>
      <c r="V59" s="48">
        <v>1.0</v>
      </c>
    </row>
    <row r="60" ht="15.75" customHeight="1">
      <c r="A60" s="5">
        <v>58.0</v>
      </c>
      <c r="B60" s="5">
        <v>5.0</v>
      </c>
      <c r="C60" s="5">
        <f t="shared" si="1"/>
        <v>10</v>
      </c>
      <c r="D60" s="5">
        <f>'Thông tin khách hàng'!$B$4+B60-1</f>
        <v>5</v>
      </c>
      <c r="E60" s="46">
        <f t="shared" si="2"/>
        <v>284360168.6</v>
      </c>
      <c r="F60" s="5">
        <f>TP*VLOOKUP('Thông tin khách hàng'!$E$10,$X$2:$Z$5,3,FALSE)*OFFSET($S60,0,VLOOKUP('Thông tin khách hàng'!$E$10,$X$2:$Z$5,2,FALSE))</f>
        <v>0</v>
      </c>
      <c r="G60" s="5">
        <f>EP*VLOOKUP('Thông tin khách hàng'!$E$10,$X$2:$Z$5,3,FALSE)*OFFSET($S60,0,VLOOKUP('Thông tin khách hàng'!$E$10,$X$2:$Z$5,2,FALSE))</f>
        <v>0</v>
      </c>
      <c r="H60" s="5">
        <f>F60*HLOOKUP(B60,Assumption!$A$10:$G$12,2,TRUE)+G60*HLOOKUP(B60,Assumption!$A$10:$G$12,3,TRUE)</f>
        <v>0</v>
      </c>
      <c r="I60" s="5">
        <f t="shared" si="3"/>
        <v>0</v>
      </c>
      <c r="J60" s="47">
        <f>VLOOKUP(D60,Assumption!$O$3:$Q$103,IF('Thông tin khách hàng'!$B$3="Nam",2,3),FALSE)/12*P60</f>
        <v>185881.2166</v>
      </c>
      <c r="K60" s="5">
        <v>20000.0</v>
      </c>
      <c r="L60" s="46">
        <f t="shared" si="4"/>
        <v>1606650</v>
      </c>
      <c r="M60" s="46">
        <f t="shared" si="5"/>
        <v>285760937.3</v>
      </c>
      <c r="N60" s="47">
        <f>HLOOKUP(ROUND(AVERAGE(M48:M59)/10^6,0),Assumption!$B$2:$E$3,2,TRUE)*MAX((AVERAGE(M48:M59)-250*10^6),0)</f>
        <v>0</v>
      </c>
      <c r="O60" s="46">
        <f t="shared" si="6"/>
        <v>285760937.3</v>
      </c>
      <c r="P60" s="46">
        <f>IF(A60=1,SA,MAX(0,SA-M59))</f>
        <v>815639831.4</v>
      </c>
      <c r="S60" s="5">
        <v>0.0</v>
      </c>
      <c r="T60" s="5">
        <v>0.0</v>
      </c>
      <c r="U60" s="5">
        <v>1.0</v>
      </c>
      <c r="V60" s="48">
        <v>1.0</v>
      </c>
    </row>
    <row r="61" ht="15.75" customHeight="1">
      <c r="A61" s="5">
        <v>59.0</v>
      </c>
      <c r="B61" s="5">
        <v>5.0</v>
      </c>
      <c r="C61" s="5">
        <f t="shared" si="1"/>
        <v>11</v>
      </c>
      <c r="D61" s="5">
        <f>'Thông tin khách hàng'!$B$4+B61-1</f>
        <v>5</v>
      </c>
      <c r="E61" s="46">
        <f t="shared" si="2"/>
        <v>285760937.3</v>
      </c>
      <c r="F61" s="5">
        <f>TP*VLOOKUP('Thông tin khách hàng'!$E$10,$X$2:$Z$5,3,FALSE)*OFFSET($S61,0,VLOOKUP('Thông tin khách hàng'!$E$10,$X$2:$Z$5,2,FALSE))</f>
        <v>0</v>
      </c>
      <c r="G61" s="5">
        <f>EP*VLOOKUP('Thông tin khách hàng'!$E$10,$X$2:$Z$5,3,FALSE)*OFFSET($S61,0,VLOOKUP('Thông tin khách hàng'!$E$10,$X$2:$Z$5,2,FALSE))</f>
        <v>0</v>
      </c>
      <c r="H61" s="5">
        <f>F61*HLOOKUP(B61,Assumption!$A$10:$G$12,2,TRUE)+G61*HLOOKUP(B61,Assumption!$A$10:$G$12,3,TRUE)</f>
        <v>0</v>
      </c>
      <c r="I61" s="5">
        <f t="shared" si="3"/>
        <v>0</v>
      </c>
      <c r="J61" s="47">
        <f>VLOOKUP(D61,Assumption!$O$3:$Q$103,IF('Thông tin khách hàng'!$B$3="Nam",2,3),FALSE)/12*P61</f>
        <v>185561.9867</v>
      </c>
      <c r="K61" s="5">
        <v>20000.0</v>
      </c>
      <c r="L61" s="46">
        <f t="shared" si="4"/>
        <v>1614572</v>
      </c>
      <c r="M61" s="46">
        <f t="shared" si="5"/>
        <v>287169947.4</v>
      </c>
      <c r="N61" s="47">
        <f>HLOOKUP(ROUND(AVERAGE(M49:M60)/10^6,0),Assumption!$B$2:$E$3,2,TRUE)*MAX((AVERAGE(M49:M60)-250*10^6),0)</f>
        <v>10945.9652</v>
      </c>
      <c r="O61" s="46">
        <f t="shared" si="6"/>
        <v>287180893.3</v>
      </c>
      <c r="P61" s="46">
        <f>IF(A61=1,SA,MAX(0,SA-M60))</f>
        <v>814239062.7</v>
      </c>
      <c r="S61" s="5">
        <v>0.0</v>
      </c>
      <c r="T61" s="5">
        <v>0.0</v>
      </c>
      <c r="U61" s="5">
        <v>0.0</v>
      </c>
      <c r="V61" s="48">
        <v>1.0</v>
      </c>
    </row>
    <row r="62" ht="15.75" customHeight="1">
      <c r="A62" s="5">
        <v>60.0</v>
      </c>
      <c r="B62" s="5">
        <v>5.0</v>
      </c>
      <c r="C62" s="5">
        <f t="shared" si="1"/>
        <v>12</v>
      </c>
      <c r="D62" s="5">
        <f>'Thông tin khách hàng'!$B$4+B62-1</f>
        <v>5</v>
      </c>
      <c r="E62" s="46">
        <f t="shared" si="2"/>
        <v>287180893.3</v>
      </c>
      <c r="F62" s="5">
        <f>TP*VLOOKUP('Thông tin khách hàng'!$E$10,$X$2:$Z$5,3,FALSE)*OFFSET($S62,0,VLOOKUP('Thông tin khách hàng'!$E$10,$X$2:$Z$5,2,FALSE))</f>
        <v>0</v>
      </c>
      <c r="G62" s="5">
        <f>EP*VLOOKUP('Thông tin khách hàng'!$E$10,$X$2:$Z$5,3,FALSE)*OFFSET($S62,0,VLOOKUP('Thông tin khách hàng'!$E$10,$X$2:$Z$5,2,FALSE))</f>
        <v>0</v>
      </c>
      <c r="H62" s="5">
        <f>F62*HLOOKUP(B62,Assumption!$A$10:$G$12,2,TRUE)+G62*HLOOKUP(B62,Assumption!$A$10:$G$12,3,TRUE)</f>
        <v>0</v>
      </c>
      <c r="I62" s="5">
        <f t="shared" si="3"/>
        <v>0</v>
      </c>
      <c r="J62" s="47">
        <f>VLOOKUP(D62,Assumption!$O$3:$Q$103,IF('Thông tin khách hàng'!$B$3="Nam",2,3),FALSE)/12*P62</f>
        <v>185240.8787</v>
      </c>
      <c r="K62" s="5">
        <v>20000.0</v>
      </c>
      <c r="L62" s="46">
        <f t="shared" si="4"/>
        <v>1622602</v>
      </c>
      <c r="M62" s="46">
        <f t="shared" si="5"/>
        <v>288598254.4</v>
      </c>
      <c r="N62" s="47">
        <f>HLOOKUP(ROUND(AVERAGE(M50:M61)/10^6,0),Assumption!$B$2:$E$3,2,TRUE)*MAX((AVERAGE(M50:M61)-250*10^6),0)</f>
        <v>22709.89737</v>
      </c>
      <c r="O62" s="46">
        <f t="shared" si="6"/>
        <v>288620964.3</v>
      </c>
      <c r="P62" s="46">
        <f>IF(A62=1,SA,MAX(0,SA-M61))</f>
        <v>812830052.6</v>
      </c>
      <c r="S62" s="5">
        <v>0.0</v>
      </c>
      <c r="T62" s="5">
        <v>0.0</v>
      </c>
      <c r="U62" s="5">
        <v>0.0</v>
      </c>
      <c r="V62" s="48">
        <v>1.0</v>
      </c>
    </row>
    <row r="63" ht="15.75" customHeight="1">
      <c r="A63" s="5">
        <v>61.0</v>
      </c>
      <c r="B63" s="5">
        <v>6.0</v>
      </c>
      <c r="C63" s="5">
        <f t="shared" si="1"/>
        <v>1</v>
      </c>
      <c r="D63" s="5">
        <f>'Thông tin khách hàng'!$B$4+B63-1</f>
        <v>6</v>
      </c>
      <c r="E63" s="46">
        <f t="shared" si="2"/>
        <v>288620964.3</v>
      </c>
      <c r="F63" s="5">
        <f>TP*VLOOKUP('Thông tin khách hàng'!$E$10,$X$2:$Z$5,3,FALSE)*OFFSET($S63,0,VLOOKUP('Thông tin khách hàng'!$E$10,$X$2:$Z$5,2,FALSE))</f>
        <v>15000000</v>
      </c>
      <c r="G63" s="5">
        <f>EP*VLOOKUP('Thông tin khách hàng'!$E$10,$X$2:$Z$5,3,FALSE)*OFFSET($S63,0,VLOOKUP('Thông tin khách hàng'!$E$10,$X$2:$Z$5,2,FALSE))</f>
        <v>15000000</v>
      </c>
      <c r="H63" s="5">
        <f>F63*HLOOKUP(B63,Assumption!$A$10:$G$12,2,TRUE)+G63*HLOOKUP(B63,Assumption!$A$10:$G$12,3,TRUE)</f>
        <v>750000</v>
      </c>
      <c r="I63" s="5">
        <f t="shared" si="3"/>
        <v>29250000</v>
      </c>
      <c r="J63" s="47">
        <f>VLOOKUP(D63,Assumption!$O$3:$Q$103,IF('Thông tin khách hàng'!$B$3="Nam",2,3),FALSE)/12*P63</f>
        <v>184915.3729</v>
      </c>
      <c r="K63" s="5">
        <v>20000.0</v>
      </c>
      <c r="L63" s="46">
        <f t="shared" si="4"/>
        <v>1796130</v>
      </c>
      <c r="M63" s="46">
        <f t="shared" si="5"/>
        <v>319462179</v>
      </c>
      <c r="N63" s="47">
        <f>HLOOKUP(ROUND(AVERAGE(M51:M62)/10^6,0),Assumption!$B$2:$E$3,2,TRUE)*MAX((AVERAGE(M51:M62)-250*10^6),0)</f>
        <v>34544.87533</v>
      </c>
      <c r="O63" s="46">
        <f t="shared" si="6"/>
        <v>319496723.8</v>
      </c>
      <c r="P63" s="46">
        <f>IF(A63=1,SA,MAX(0,SA-M62))</f>
        <v>811401745.6</v>
      </c>
      <c r="S63" s="5">
        <v>1.0</v>
      </c>
      <c r="T63" s="5">
        <v>1.0</v>
      </c>
      <c r="U63" s="5">
        <v>1.0</v>
      </c>
      <c r="V63" s="48">
        <v>1.0</v>
      </c>
    </row>
    <row r="64" ht="15.75" customHeight="1">
      <c r="A64" s="5">
        <v>62.0</v>
      </c>
      <c r="B64" s="5">
        <v>6.0</v>
      </c>
      <c r="C64" s="5">
        <f t="shared" si="1"/>
        <v>2</v>
      </c>
      <c r="D64" s="5">
        <f>'Thông tin khách hàng'!$B$4+B64-1</f>
        <v>6</v>
      </c>
      <c r="E64" s="46">
        <f t="shared" si="2"/>
        <v>319496723.8</v>
      </c>
      <c r="F64" s="5">
        <f>TP*VLOOKUP('Thông tin khách hàng'!$E$10,$X$2:$Z$5,3,FALSE)*OFFSET($S64,0,VLOOKUP('Thông tin khách hàng'!$E$10,$X$2:$Z$5,2,FALSE))</f>
        <v>0</v>
      </c>
      <c r="G64" s="5">
        <f>EP*VLOOKUP('Thông tin khách hàng'!$E$10,$X$2:$Z$5,3,FALSE)*OFFSET($S64,0,VLOOKUP('Thông tin khách hàng'!$E$10,$X$2:$Z$5,2,FALSE))</f>
        <v>0</v>
      </c>
      <c r="H64" s="5">
        <f>F64*HLOOKUP(B64,Assumption!$A$10:$G$12,2,TRUE)+G64*HLOOKUP(B64,Assumption!$A$10:$G$12,3,TRUE)</f>
        <v>0</v>
      </c>
      <c r="I64" s="5">
        <f t="shared" si="3"/>
        <v>0</v>
      </c>
      <c r="J64" s="47">
        <f>VLOOKUP(D64,Assumption!$O$3:$Q$103,IF('Thông tin khách hàng'!$B$3="Nam",2,3),FALSE)/12*P64</f>
        <v>177881.6019</v>
      </c>
      <c r="K64" s="5">
        <v>20000.0</v>
      </c>
      <c r="L64" s="46">
        <f t="shared" si="4"/>
        <v>1805362</v>
      </c>
      <c r="M64" s="46">
        <f t="shared" si="5"/>
        <v>321104204.2</v>
      </c>
      <c r="N64" s="47">
        <f>HLOOKUP(ROUND(AVERAGE(M52:M63)/10^6,0),Assumption!$B$2:$E$3,2,TRUE)*MAX((AVERAGE(M52:M63)-250*10^6),0)</f>
        <v>46704.70225</v>
      </c>
      <c r="O64" s="46">
        <f t="shared" si="6"/>
        <v>321150908.9</v>
      </c>
      <c r="P64" s="46">
        <f>IF(A64=1,SA,MAX(0,SA-M63))</f>
        <v>780537821</v>
      </c>
      <c r="S64" s="5">
        <v>0.0</v>
      </c>
      <c r="T64" s="5">
        <v>0.0</v>
      </c>
      <c r="U64" s="5">
        <v>0.0</v>
      </c>
      <c r="V64" s="48">
        <v>1.0</v>
      </c>
    </row>
    <row r="65" ht="15.75" customHeight="1">
      <c r="A65" s="5">
        <v>63.0</v>
      </c>
      <c r="B65" s="5">
        <v>6.0</v>
      </c>
      <c r="C65" s="5">
        <f t="shared" si="1"/>
        <v>3</v>
      </c>
      <c r="D65" s="5">
        <f>'Thông tin khách hàng'!$B$4+B65-1</f>
        <v>6</v>
      </c>
      <c r="E65" s="46">
        <f t="shared" si="2"/>
        <v>321150908.9</v>
      </c>
      <c r="F65" s="5">
        <f>TP*VLOOKUP('Thông tin khách hàng'!$E$10,$X$2:$Z$5,3,FALSE)*OFFSET($S65,0,VLOOKUP('Thông tin khách hàng'!$E$10,$X$2:$Z$5,2,FALSE))</f>
        <v>0</v>
      </c>
      <c r="G65" s="5">
        <f>EP*VLOOKUP('Thông tin khách hàng'!$E$10,$X$2:$Z$5,3,FALSE)*OFFSET($S65,0,VLOOKUP('Thông tin khách hàng'!$E$10,$X$2:$Z$5,2,FALSE))</f>
        <v>0</v>
      </c>
      <c r="H65" s="5">
        <f>F65*HLOOKUP(B65,Assumption!$A$10:$G$12,2,TRUE)+G65*HLOOKUP(B65,Assumption!$A$10:$G$12,3,TRUE)</f>
        <v>0</v>
      </c>
      <c r="I65" s="5">
        <f t="shared" si="3"/>
        <v>0</v>
      </c>
      <c r="J65" s="47">
        <f>VLOOKUP(D65,Assumption!$O$3:$Q$103,IF('Thông tin khách hàng'!$B$3="Nam",2,3),FALSE)/12*P65</f>
        <v>177507.3905</v>
      </c>
      <c r="K65" s="5">
        <v>20000.0</v>
      </c>
      <c r="L65" s="46">
        <f t="shared" si="4"/>
        <v>1814717</v>
      </c>
      <c r="M65" s="46">
        <f t="shared" si="5"/>
        <v>322768118.6</v>
      </c>
      <c r="N65" s="47">
        <f>HLOOKUP(ROUND(AVERAGE(M53:M64)/10^6,0),Assumption!$B$2:$E$3,2,TRUE)*MAX((AVERAGE(M53:M64)-250*10^6),0)</f>
        <v>58941.85949</v>
      </c>
      <c r="O65" s="46">
        <f t="shared" si="6"/>
        <v>322827060.4</v>
      </c>
      <c r="P65" s="46">
        <f>IF(A65=1,SA,MAX(0,SA-M64))</f>
        <v>778895795.8</v>
      </c>
      <c r="S65" s="5">
        <v>0.0</v>
      </c>
      <c r="T65" s="5">
        <v>0.0</v>
      </c>
      <c r="U65" s="5">
        <v>0.0</v>
      </c>
      <c r="V65" s="48">
        <v>1.0</v>
      </c>
    </row>
    <row r="66" ht="15.75" customHeight="1">
      <c r="A66" s="5">
        <v>64.0</v>
      </c>
      <c r="B66" s="5">
        <v>6.0</v>
      </c>
      <c r="C66" s="5">
        <f t="shared" si="1"/>
        <v>4</v>
      </c>
      <c r="D66" s="5">
        <f>'Thông tin khách hàng'!$B$4+B66-1</f>
        <v>6</v>
      </c>
      <c r="E66" s="46">
        <f t="shared" si="2"/>
        <v>322827060.4</v>
      </c>
      <c r="F66" s="5">
        <f>TP*VLOOKUP('Thông tin khách hàng'!$E$10,$X$2:$Z$5,3,FALSE)*OFFSET($S66,0,VLOOKUP('Thông tin khách hàng'!$E$10,$X$2:$Z$5,2,FALSE))</f>
        <v>0</v>
      </c>
      <c r="G66" s="5">
        <f>EP*VLOOKUP('Thông tin khách hàng'!$E$10,$X$2:$Z$5,3,FALSE)*OFFSET($S66,0,VLOOKUP('Thông tin khách hàng'!$E$10,$X$2:$Z$5,2,FALSE))</f>
        <v>0</v>
      </c>
      <c r="H66" s="5">
        <f>F66*HLOOKUP(B66,Assumption!$A$10:$G$12,2,TRUE)+G66*HLOOKUP(B66,Assumption!$A$10:$G$12,3,TRUE)</f>
        <v>0</v>
      </c>
      <c r="I66" s="5">
        <f t="shared" si="3"/>
        <v>0</v>
      </c>
      <c r="J66" s="47">
        <f>VLOOKUP(D66,Assumption!$O$3:$Q$103,IF('Thông tin khách hàng'!$B$3="Nam",2,3),FALSE)/12*P66</f>
        <v>177128.1908</v>
      </c>
      <c r="K66" s="5">
        <v>20000.0</v>
      </c>
      <c r="L66" s="46">
        <f t="shared" si="4"/>
        <v>1824197</v>
      </c>
      <c r="M66" s="46">
        <f t="shared" si="5"/>
        <v>324454129.2</v>
      </c>
      <c r="N66" s="47">
        <f>HLOOKUP(ROUND(AVERAGE(M54:M65)/10^6,0),Assumption!$B$2:$E$3,2,TRUE)*MAX((AVERAGE(M54:M65)-250*10^6),0)</f>
        <v>71258.83998</v>
      </c>
      <c r="O66" s="46">
        <f t="shared" si="6"/>
        <v>324525388.1</v>
      </c>
      <c r="P66" s="46">
        <f>IF(A66=1,SA,MAX(0,SA-M65))</f>
        <v>777231881.4</v>
      </c>
      <c r="S66" s="5">
        <v>0.0</v>
      </c>
      <c r="T66" s="5">
        <v>0.0</v>
      </c>
      <c r="U66" s="5">
        <v>1.0</v>
      </c>
      <c r="V66" s="48">
        <v>1.0</v>
      </c>
    </row>
    <row r="67" ht="15.75" customHeight="1">
      <c r="A67" s="5">
        <v>65.0</v>
      </c>
      <c r="B67" s="5">
        <v>6.0</v>
      </c>
      <c r="C67" s="5">
        <f t="shared" si="1"/>
        <v>5</v>
      </c>
      <c r="D67" s="5">
        <f>'Thông tin khách hàng'!$B$4+B67-1</f>
        <v>6</v>
      </c>
      <c r="E67" s="46">
        <f t="shared" si="2"/>
        <v>324525388.1</v>
      </c>
      <c r="F67" s="5">
        <f>TP*VLOOKUP('Thông tin khách hàng'!$E$10,$X$2:$Z$5,3,FALSE)*OFFSET($S67,0,VLOOKUP('Thông tin khách hàng'!$E$10,$X$2:$Z$5,2,FALSE))</f>
        <v>0</v>
      </c>
      <c r="G67" s="5">
        <f>EP*VLOOKUP('Thông tin khách hàng'!$E$10,$X$2:$Z$5,3,FALSE)*OFFSET($S67,0,VLOOKUP('Thông tin khách hàng'!$E$10,$X$2:$Z$5,2,FALSE))</f>
        <v>0</v>
      </c>
      <c r="H67" s="5">
        <f>F67*HLOOKUP(B67,Assumption!$A$10:$G$12,2,TRUE)+G67*HLOOKUP(B67,Assumption!$A$10:$G$12,3,TRUE)</f>
        <v>0</v>
      </c>
      <c r="I67" s="5">
        <f t="shared" si="3"/>
        <v>0</v>
      </c>
      <c r="J67" s="47">
        <f>VLOOKUP(D67,Assumption!$O$3:$Q$103,IF('Thông tin khách hàng'!$B$3="Nam",2,3),FALSE)/12*P67</f>
        <v>176743.9554</v>
      </c>
      <c r="K67" s="5">
        <v>20000.0</v>
      </c>
      <c r="L67" s="46">
        <f t="shared" si="4"/>
        <v>1833801</v>
      </c>
      <c r="M67" s="46">
        <f t="shared" si="5"/>
        <v>326162445.1</v>
      </c>
      <c r="N67" s="47">
        <f>HLOOKUP(ROUND(AVERAGE(M55:M66)/10^6,0),Assumption!$B$2:$E$3,2,TRUE)*MAX((AVERAGE(M55:M66)-250*10^6),0)</f>
        <v>83658.16462</v>
      </c>
      <c r="O67" s="46">
        <f t="shared" si="6"/>
        <v>326246103.3</v>
      </c>
      <c r="P67" s="46">
        <f>IF(A67=1,SA,MAX(0,SA-M66))</f>
        <v>775545870.8</v>
      </c>
      <c r="S67" s="5">
        <v>0.0</v>
      </c>
      <c r="T67" s="5">
        <v>0.0</v>
      </c>
      <c r="U67" s="5">
        <v>0.0</v>
      </c>
      <c r="V67" s="48">
        <v>1.0</v>
      </c>
    </row>
    <row r="68" ht="15.75" customHeight="1">
      <c r="A68" s="5">
        <v>66.0</v>
      </c>
      <c r="B68" s="5">
        <v>6.0</v>
      </c>
      <c r="C68" s="5">
        <f t="shared" si="1"/>
        <v>6</v>
      </c>
      <c r="D68" s="5">
        <f>'Thông tin khách hàng'!$B$4+B68-1</f>
        <v>6</v>
      </c>
      <c r="E68" s="46">
        <f t="shared" si="2"/>
        <v>326246103.3</v>
      </c>
      <c r="F68" s="5">
        <f>TP*VLOOKUP('Thông tin khách hàng'!$E$10,$X$2:$Z$5,3,FALSE)*OFFSET($S68,0,VLOOKUP('Thông tin khách hàng'!$E$10,$X$2:$Z$5,2,FALSE))</f>
        <v>0</v>
      </c>
      <c r="G68" s="5">
        <f>EP*VLOOKUP('Thông tin khách hàng'!$E$10,$X$2:$Z$5,3,FALSE)*OFFSET($S68,0,VLOOKUP('Thông tin khách hàng'!$E$10,$X$2:$Z$5,2,FALSE))</f>
        <v>0</v>
      </c>
      <c r="H68" s="5">
        <f>F68*HLOOKUP(B68,Assumption!$A$10:$G$12,2,TRUE)+G68*HLOOKUP(B68,Assumption!$A$10:$G$12,3,TRUE)</f>
        <v>0</v>
      </c>
      <c r="I68" s="5">
        <f t="shared" si="3"/>
        <v>0</v>
      </c>
      <c r="J68" s="47">
        <f>VLOOKUP(D68,Assumption!$O$3:$Q$103,IF('Thông tin khách hàng'!$B$3="Nam",2,3),FALSE)/12*P68</f>
        <v>176354.6367</v>
      </c>
      <c r="K68" s="5">
        <v>20000.0</v>
      </c>
      <c r="L68" s="46">
        <f t="shared" si="4"/>
        <v>1843533</v>
      </c>
      <c r="M68" s="46">
        <f t="shared" si="5"/>
        <v>327893281.6</v>
      </c>
      <c r="N68" s="47">
        <f>HLOOKUP(ROUND(AVERAGE(M56:M67)/10^6,0),Assumption!$B$2:$E$3,2,TRUE)*MAX((AVERAGE(M56:M67)-250*10^6),0)</f>
        <v>96142.38215</v>
      </c>
      <c r="O68" s="46">
        <f t="shared" si="6"/>
        <v>327989424</v>
      </c>
      <c r="P68" s="46">
        <f>IF(A68=1,SA,MAX(0,SA-M67))</f>
        <v>773837554.9</v>
      </c>
      <c r="S68" s="5">
        <v>0.0</v>
      </c>
      <c r="T68" s="5">
        <v>0.0</v>
      </c>
      <c r="U68" s="5">
        <v>0.0</v>
      </c>
      <c r="V68" s="48">
        <v>1.0</v>
      </c>
    </row>
    <row r="69" ht="15.75" customHeight="1">
      <c r="A69" s="5">
        <v>67.0</v>
      </c>
      <c r="B69" s="5">
        <v>6.0</v>
      </c>
      <c r="C69" s="5">
        <f t="shared" si="1"/>
        <v>7</v>
      </c>
      <c r="D69" s="5">
        <f>'Thông tin khách hàng'!$B$4+B69-1</f>
        <v>6</v>
      </c>
      <c r="E69" s="46">
        <f t="shared" si="2"/>
        <v>327989424</v>
      </c>
      <c r="F69" s="5">
        <f>TP*VLOOKUP('Thông tin khách hàng'!$E$10,$X$2:$Z$5,3,FALSE)*OFFSET($S69,0,VLOOKUP('Thông tin khách hàng'!$E$10,$X$2:$Z$5,2,FALSE))</f>
        <v>15000000</v>
      </c>
      <c r="G69" s="5">
        <f>EP*VLOOKUP('Thông tin khách hàng'!$E$10,$X$2:$Z$5,3,FALSE)*OFFSET($S69,0,VLOOKUP('Thông tin khách hàng'!$E$10,$X$2:$Z$5,2,FALSE))</f>
        <v>15000000</v>
      </c>
      <c r="H69" s="5">
        <f>F69*HLOOKUP(B69,Assumption!$A$10:$G$12,2,TRUE)+G69*HLOOKUP(B69,Assumption!$A$10:$G$12,3,TRUE)</f>
        <v>750000</v>
      </c>
      <c r="I69" s="5">
        <f t="shared" si="3"/>
        <v>29250000</v>
      </c>
      <c r="J69" s="47">
        <f>VLOOKUP(D69,Assumption!$O$3:$Q$103,IF('Thông tin khách hàng'!$B$3="Nam",2,3),FALSE)/12*P69</f>
        <v>175960.1856</v>
      </c>
      <c r="K69" s="5">
        <v>20000.0</v>
      </c>
      <c r="L69" s="46">
        <f t="shared" si="4"/>
        <v>2018776</v>
      </c>
      <c r="M69" s="46">
        <f t="shared" si="5"/>
        <v>359062239.8</v>
      </c>
      <c r="N69" s="47">
        <f>HLOOKUP(ROUND(AVERAGE(M57:M68)/10^6,0),Assumption!$B$2:$E$3,2,TRUE)*MAX((AVERAGE(M57:M68)-250*10^6),0)</f>
        <v>108714.0703</v>
      </c>
      <c r="O69" s="46">
        <f t="shared" si="6"/>
        <v>359170953.9</v>
      </c>
      <c r="P69" s="46">
        <f>IF(A69=1,SA,MAX(0,SA-M68))</f>
        <v>772106718.4</v>
      </c>
      <c r="S69" s="5">
        <v>0.0</v>
      </c>
      <c r="T69" s="5">
        <v>1.0</v>
      </c>
      <c r="U69" s="5">
        <v>1.0</v>
      </c>
      <c r="V69" s="48">
        <v>1.0</v>
      </c>
    </row>
    <row r="70" ht="15.75" customHeight="1">
      <c r="A70" s="5">
        <v>68.0</v>
      </c>
      <c r="B70" s="5">
        <v>6.0</v>
      </c>
      <c r="C70" s="5">
        <f t="shared" si="1"/>
        <v>8</v>
      </c>
      <c r="D70" s="5">
        <f>'Thông tin khách hàng'!$B$4+B70-1</f>
        <v>6</v>
      </c>
      <c r="E70" s="46">
        <f t="shared" si="2"/>
        <v>359170953.9</v>
      </c>
      <c r="F70" s="5">
        <f>TP*VLOOKUP('Thông tin khách hàng'!$E$10,$X$2:$Z$5,3,FALSE)*OFFSET($S70,0,VLOOKUP('Thông tin khách hàng'!$E$10,$X$2:$Z$5,2,FALSE))</f>
        <v>0</v>
      </c>
      <c r="G70" s="5">
        <f>EP*VLOOKUP('Thông tin khách hàng'!$E$10,$X$2:$Z$5,3,FALSE)*OFFSET($S70,0,VLOOKUP('Thông tin khách hàng'!$E$10,$X$2:$Z$5,2,FALSE))</f>
        <v>0</v>
      </c>
      <c r="H70" s="5">
        <f>F70*HLOOKUP(B70,Assumption!$A$10:$G$12,2,TRUE)+G70*HLOOKUP(B70,Assumption!$A$10:$G$12,3,TRUE)</f>
        <v>0</v>
      </c>
      <c r="I70" s="5">
        <f t="shared" si="3"/>
        <v>0</v>
      </c>
      <c r="J70" s="47">
        <f>VLOOKUP(D70,Assumption!$O$3:$Q$103,IF('Thông tin khách hàng'!$B$3="Nam",2,3),FALSE)/12*P70</f>
        <v>168856.8986</v>
      </c>
      <c r="K70" s="5">
        <v>20000.0</v>
      </c>
      <c r="L70" s="46">
        <f t="shared" si="4"/>
        <v>2029737</v>
      </c>
      <c r="M70" s="46">
        <f t="shared" si="5"/>
        <v>361011834</v>
      </c>
      <c r="N70" s="47">
        <f>HLOOKUP(ROUND(AVERAGE(M58:M69)/10^6,0),Assumption!$B$2:$E$3,2,TRUE)*MAX((AVERAGE(M58:M69)-250*10^6),0)</f>
        <v>121627.2497</v>
      </c>
      <c r="O70" s="46">
        <f t="shared" si="6"/>
        <v>361133461.3</v>
      </c>
      <c r="P70" s="46">
        <f>IF(A70=1,SA,MAX(0,SA-M69))</f>
        <v>740937760.2</v>
      </c>
      <c r="S70" s="5">
        <v>0.0</v>
      </c>
      <c r="T70" s="5">
        <v>0.0</v>
      </c>
      <c r="U70" s="5">
        <v>0.0</v>
      </c>
      <c r="V70" s="48">
        <v>1.0</v>
      </c>
    </row>
    <row r="71" ht="15.75" customHeight="1">
      <c r="A71" s="5">
        <v>69.0</v>
      </c>
      <c r="B71" s="5">
        <v>6.0</v>
      </c>
      <c r="C71" s="5">
        <f t="shared" si="1"/>
        <v>9</v>
      </c>
      <c r="D71" s="5">
        <f>'Thông tin khách hàng'!$B$4+B71-1</f>
        <v>6</v>
      </c>
      <c r="E71" s="46">
        <f t="shared" si="2"/>
        <v>361133461.3</v>
      </c>
      <c r="F71" s="5">
        <f>TP*VLOOKUP('Thông tin khách hàng'!$E$10,$X$2:$Z$5,3,FALSE)*OFFSET($S71,0,VLOOKUP('Thông tin khách hàng'!$E$10,$X$2:$Z$5,2,FALSE))</f>
        <v>0</v>
      </c>
      <c r="G71" s="5">
        <f>EP*VLOOKUP('Thông tin khách hàng'!$E$10,$X$2:$Z$5,3,FALSE)*OFFSET($S71,0,VLOOKUP('Thông tin khách hàng'!$E$10,$X$2:$Z$5,2,FALSE))</f>
        <v>0</v>
      </c>
      <c r="H71" s="5">
        <f>F71*HLOOKUP(B71,Assumption!$A$10:$G$12,2,TRUE)+G71*HLOOKUP(B71,Assumption!$A$10:$G$12,3,TRUE)</f>
        <v>0</v>
      </c>
      <c r="I71" s="5">
        <f t="shared" si="3"/>
        <v>0</v>
      </c>
      <c r="J71" s="47">
        <f>VLOOKUP(D71,Assumption!$O$3:$Q$103,IF('Thông tin khách hàng'!$B$3="Nam",2,3),FALSE)/12*P71</f>
        <v>168412.5935</v>
      </c>
      <c r="K71" s="5">
        <v>20000.0</v>
      </c>
      <c r="L71" s="46">
        <f t="shared" si="4"/>
        <v>2040836</v>
      </c>
      <c r="M71" s="46">
        <f t="shared" si="5"/>
        <v>362985884.7</v>
      </c>
      <c r="N71" s="47">
        <f>HLOOKUP(ROUND(AVERAGE(M59:M70)/10^6,0),Assumption!$B$2:$E$3,2,TRUE)*MAX((AVERAGE(M59:M70)-250*10^6),0)</f>
        <v>134634.6232</v>
      </c>
      <c r="O71" s="46">
        <f t="shared" si="6"/>
        <v>363120519.3</v>
      </c>
      <c r="P71" s="46">
        <f>IF(A71=1,SA,MAX(0,SA-M70))</f>
        <v>738988166</v>
      </c>
      <c r="S71" s="5">
        <v>0.0</v>
      </c>
      <c r="T71" s="5">
        <v>0.0</v>
      </c>
      <c r="U71" s="5">
        <v>0.0</v>
      </c>
      <c r="V71" s="48">
        <v>1.0</v>
      </c>
    </row>
    <row r="72" ht="15.75" customHeight="1">
      <c r="A72" s="5">
        <v>70.0</v>
      </c>
      <c r="B72" s="5">
        <v>6.0</v>
      </c>
      <c r="C72" s="5">
        <f t="shared" si="1"/>
        <v>10</v>
      </c>
      <c r="D72" s="5">
        <f>'Thông tin khách hàng'!$B$4+B72-1</f>
        <v>6</v>
      </c>
      <c r="E72" s="46">
        <f t="shared" si="2"/>
        <v>363120519.3</v>
      </c>
      <c r="F72" s="5">
        <f>TP*VLOOKUP('Thông tin khách hàng'!$E$10,$X$2:$Z$5,3,FALSE)*OFFSET($S72,0,VLOOKUP('Thông tin khách hàng'!$E$10,$X$2:$Z$5,2,FALSE))</f>
        <v>0</v>
      </c>
      <c r="G72" s="5">
        <f>EP*VLOOKUP('Thông tin khách hàng'!$E$10,$X$2:$Z$5,3,FALSE)*OFFSET($S72,0,VLOOKUP('Thông tin khách hàng'!$E$10,$X$2:$Z$5,2,FALSE))</f>
        <v>0</v>
      </c>
      <c r="H72" s="5">
        <f>F72*HLOOKUP(B72,Assumption!$A$10:$G$12,2,TRUE)+G72*HLOOKUP(B72,Assumption!$A$10:$G$12,3,TRUE)</f>
        <v>0</v>
      </c>
      <c r="I72" s="5">
        <f t="shared" si="3"/>
        <v>0</v>
      </c>
      <c r="J72" s="47">
        <f>VLOOKUP(D72,Assumption!$O$3:$Q$103,IF('Thông tin khách hàng'!$B$3="Nam",2,3),FALSE)/12*P72</f>
        <v>167962.7148</v>
      </c>
      <c r="K72" s="5">
        <v>20000.0</v>
      </c>
      <c r="L72" s="46">
        <f t="shared" si="4"/>
        <v>2052073</v>
      </c>
      <c r="M72" s="46">
        <f t="shared" si="5"/>
        <v>364984629.6</v>
      </c>
      <c r="N72" s="47">
        <f>HLOOKUP(ROUND(AVERAGE(M60:M71)/10^6,0),Assumption!$B$2:$E$3,2,TRUE)*MAX((AVERAGE(M60:M71)-250*10^6),0)</f>
        <v>147738.9092</v>
      </c>
      <c r="O72" s="46">
        <f t="shared" si="6"/>
        <v>365132368.5</v>
      </c>
      <c r="P72" s="46">
        <f>IF(A72=1,SA,MAX(0,SA-M71))</f>
        <v>737014115.3</v>
      </c>
      <c r="S72" s="5">
        <v>0.0</v>
      </c>
      <c r="T72" s="5">
        <v>0.0</v>
      </c>
      <c r="U72" s="5">
        <v>1.0</v>
      </c>
      <c r="V72" s="48">
        <v>1.0</v>
      </c>
    </row>
    <row r="73" ht="15.75" customHeight="1">
      <c r="A73" s="5">
        <v>71.0</v>
      </c>
      <c r="B73" s="5">
        <v>6.0</v>
      </c>
      <c r="C73" s="5">
        <f t="shared" si="1"/>
        <v>11</v>
      </c>
      <c r="D73" s="5">
        <f>'Thông tin khách hàng'!$B$4+B73-1</f>
        <v>6</v>
      </c>
      <c r="E73" s="46">
        <f t="shared" si="2"/>
        <v>365132368.5</v>
      </c>
      <c r="F73" s="5">
        <f>TP*VLOOKUP('Thông tin khách hàng'!$E$10,$X$2:$Z$5,3,FALSE)*OFFSET($S73,0,VLOOKUP('Thông tin khách hàng'!$E$10,$X$2:$Z$5,2,FALSE))</f>
        <v>0</v>
      </c>
      <c r="G73" s="5">
        <f>EP*VLOOKUP('Thông tin khách hàng'!$E$10,$X$2:$Z$5,3,FALSE)*OFFSET($S73,0,VLOOKUP('Thông tin khách hàng'!$E$10,$X$2:$Z$5,2,FALSE))</f>
        <v>0</v>
      </c>
      <c r="H73" s="5">
        <f>F73*HLOOKUP(B73,Assumption!$A$10:$G$12,2,TRUE)+G73*HLOOKUP(B73,Assumption!$A$10:$G$12,3,TRUE)</f>
        <v>0</v>
      </c>
      <c r="I73" s="5">
        <f t="shared" si="3"/>
        <v>0</v>
      </c>
      <c r="J73" s="47">
        <f>VLOOKUP(D73,Assumption!$O$3:$Q$103,IF('Thông tin khách hàng'!$B$3="Nam",2,3),FALSE)/12*P73</f>
        <v>167507.2084</v>
      </c>
      <c r="K73" s="5">
        <v>20000.0</v>
      </c>
      <c r="L73" s="46">
        <f t="shared" si="4"/>
        <v>2063451</v>
      </c>
      <c r="M73" s="46">
        <f t="shared" si="5"/>
        <v>367008312.3</v>
      </c>
      <c r="N73" s="47">
        <f>HLOOKUP(ROUND(AVERAGE(M61:M72)/10^6,0),Assumption!$B$2:$E$3,2,TRUE)*MAX((AVERAGE(M61:M72)-250*10^6),0)</f>
        <v>160942.8579</v>
      </c>
      <c r="O73" s="46">
        <f t="shared" si="6"/>
        <v>367169255.1</v>
      </c>
      <c r="P73" s="46">
        <f>IF(A73=1,SA,MAX(0,SA-M72))</f>
        <v>735015370.4</v>
      </c>
      <c r="S73" s="5">
        <v>0.0</v>
      </c>
      <c r="T73" s="5">
        <v>0.0</v>
      </c>
      <c r="U73" s="5">
        <v>0.0</v>
      </c>
      <c r="V73" s="48">
        <v>1.0</v>
      </c>
    </row>
    <row r="74" ht="15.75" customHeight="1">
      <c r="A74" s="5">
        <v>72.0</v>
      </c>
      <c r="B74" s="5">
        <v>6.0</v>
      </c>
      <c r="C74" s="5">
        <f t="shared" si="1"/>
        <v>12</v>
      </c>
      <c r="D74" s="5">
        <f>'Thông tin khách hàng'!$B$4+B74-1</f>
        <v>6</v>
      </c>
      <c r="E74" s="46">
        <f t="shared" si="2"/>
        <v>367169255.1</v>
      </c>
      <c r="F74" s="5">
        <f>TP*VLOOKUP('Thông tin khách hàng'!$E$10,$X$2:$Z$5,3,FALSE)*OFFSET($S74,0,VLOOKUP('Thông tin khách hàng'!$E$10,$X$2:$Z$5,2,FALSE))</f>
        <v>0</v>
      </c>
      <c r="G74" s="5">
        <f>EP*VLOOKUP('Thông tin khách hàng'!$E$10,$X$2:$Z$5,3,FALSE)*OFFSET($S74,0,VLOOKUP('Thông tin khách hàng'!$E$10,$X$2:$Z$5,2,FALSE))</f>
        <v>0</v>
      </c>
      <c r="H74" s="5">
        <f>F74*HLOOKUP(B74,Assumption!$A$10:$G$12,2,TRUE)+G74*HLOOKUP(B74,Assumption!$A$10:$G$12,3,TRUE)</f>
        <v>0</v>
      </c>
      <c r="I74" s="5">
        <f t="shared" si="3"/>
        <v>0</v>
      </c>
      <c r="J74" s="47">
        <f>VLOOKUP(D74,Assumption!$O$3:$Q$103,IF('Thông tin khách hàng'!$B$3="Nam",2,3),FALSE)/12*P74</f>
        <v>167046.0189</v>
      </c>
      <c r="K74" s="5">
        <v>20000.0</v>
      </c>
      <c r="L74" s="46">
        <f t="shared" si="4"/>
        <v>2074971</v>
      </c>
      <c r="M74" s="46">
        <f t="shared" si="5"/>
        <v>369057180.1</v>
      </c>
      <c r="N74" s="47">
        <f>HLOOKUP(ROUND(AVERAGE(M62:M73)/10^6,0),Assumption!$B$2:$E$3,2,TRUE)*MAX((AVERAGE(M62:M73)-250*10^6),0)</f>
        <v>174249.2521</v>
      </c>
      <c r="O74" s="46">
        <f t="shared" si="6"/>
        <v>369231429.4</v>
      </c>
      <c r="P74" s="46">
        <f>IF(A74=1,SA,MAX(0,SA-M73))</f>
        <v>732991687.7</v>
      </c>
      <c r="S74" s="5">
        <v>0.0</v>
      </c>
      <c r="T74" s="5">
        <v>0.0</v>
      </c>
      <c r="U74" s="5">
        <v>0.0</v>
      </c>
      <c r="V74" s="48">
        <v>1.0</v>
      </c>
    </row>
    <row r="75" ht="15.75" customHeight="1">
      <c r="A75" s="5">
        <v>73.0</v>
      </c>
      <c r="B75" s="5">
        <v>7.0</v>
      </c>
      <c r="C75" s="5">
        <f t="shared" si="1"/>
        <v>1</v>
      </c>
      <c r="D75" s="5">
        <f>'Thông tin khách hàng'!$B$4+B75-1</f>
        <v>7</v>
      </c>
      <c r="E75" s="46">
        <f t="shared" si="2"/>
        <v>369231429.4</v>
      </c>
      <c r="F75" s="5">
        <f>TP*VLOOKUP('Thông tin khách hàng'!$E$10,$X$2:$Z$5,3,FALSE)*OFFSET($S75,0,VLOOKUP('Thông tin khách hàng'!$E$10,$X$2:$Z$5,2,FALSE))</f>
        <v>15000000</v>
      </c>
      <c r="G75" s="5">
        <f>EP*VLOOKUP('Thông tin khách hàng'!$E$10,$X$2:$Z$5,3,FALSE)*OFFSET($S75,0,VLOOKUP('Thông tin khách hàng'!$E$10,$X$2:$Z$5,2,FALSE))</f>
        <v>15000000</v>
      </c>
      <c r="H75" s="5">
        <f>F75*HLOOKUP(B75,Assumption!$A$10:$G$12,2,TRUE)+G75*HLOOKUP(B75,Assumption!$A$10:$G$12,3,TRUE)</f>
        <v>750000</v>
      </c>
      <c r="I75" s="5">
        <f t="shared" si="3"/>
        <v>29250000</v>
      </c>
      <c r="J75" s="47">
        <f>VLOOKUP(D75,Assumption!$O$3:$Q$103,IF('Thông tin khách hàng'!$B$3="Nam",2,3),FALSE)/12*P75</f>
        <v>166579.0897</v>
      </c>
      <c r="K75" s="5">
        <v>20000.0</v>
      </c>
      <c r="L75" s="46">
        <f t="shared" si="4"/>
        <v>2252017</v>
      </c>
      <c r="M75" s="46">
        <f t="shared" si="5"/>
        <v>400546867.3</v>
      </c>
      <c r="N75" s="47">
        <f>HLOOKUP(ROUND(AVERAGE(M63:M74)/10^6,0),Assumption!$B$2:$E$3,2,TRUE)*MAX((AVERAGE(M63:M74)-250*10^6),0)</f>
        <v>187659.073</v>
      </c>
      <c r="O75" s="46">
        <f t="shared" si="6"/>
        <v>400734526.3</v>
      </c>
      <c r="P75" s="46">
        <f>IF(A75=1,SA,MAX(0,SA-M74))</f>
        <v>730942819.9</v>
      </c>
      <c r="S75" s="5">
        <v>1.0</v>
      </c>
      <c r="T75" s="5">
        <v>1.0</v>
      </c>
      <c r="U75" s="5">
        <v>1.0</v>
      </c>
      <c r="V75" s="48">
        <v>1.0</v>
      </c>
    </row>
    <row r="76" ht="15.75" customHeight="1">
      <c r="A76" s="5">
        <v>74.0</v>
      </c>
      <c r="B76" s="5">
        <v>7.0</v>
      </c>
      <c r="C76" s="5">
        <f t="shared" si="1"/>
        <v>2</v>
      </c>
      <c r="D76" s="5">
        <f>'Thông tin khách hàng'!$B$4+B76-1</f>
        <v>7</v>
      </c>
      <c r="E76" s="46">
        <f t="shared" si="2"/>
        <v>400734526.3</v>
      </c>
      <c r="F76" s="5">
        <f>TP*VLOOKUP('Thông tin khách hàng'!$E$10,$X$2:$Z$5,3,FALSE)*OFFSET($S76,0,VLOOKUP('Thông tin khách hàng'!$E$10,$X$2:$Z$5,2,FALSE))</f>
        <v>0</v>
      </c>
      <c r="G76" s="5">
        <f>EP*VLOOKUP('Thông tin khách hàng'!$E$10,$X$2:$Z$5,3,FALSE)*OFFSET($S76,0,VLOOKUP('Thông tin khách hàng'!$E$10,$X$2:$Z$5,2,FALSE))</f>
        <v>0</v>
      </c>
      <c r="H76" s="5">
        <f>F76*HLOOKUP(B76,Assumption!$A$10:$G$12,2,TRUE)+G76*HLOOKUP(B76,Assumption!$A$10:$G$12,3,TRUE)</f>
        <v>0</v>
      </c>
      <c r="I76" s="5">
        <f t="shared" si="3"/>
        <v>0</v>
      </c>
      <c r="J76" s="47">
        <f>VLOOKUP(D76,Assumption!$O$3:$Q$103,IF('Thông tin khách hàng'!$B$3="Nam",2,3),FALSE)/12*P76</f>
        <v>159402.7097</v>
      </c>
      <c r="K76" s="5">
        <v>20000.0</v>
      </c>
      <c r="L76" s="46">
        <f t="shared" si="4"/>
        <v>2264797</v>
      </c>
      <c r="M76" s="46">
        <f t="shared" si="5"/>
        <v>402819920.6</v>
      </c>
      <c r="N76" s="47">
        <f>HLOOKUP(ROUND(AVERAGE(M64:M75)/10^6,0),Assumption!$B$2:$E$3,2,TRUE)*MAX((AVERAGE(M64:M75)-250*10^6),0)</f>
        <v>201173.1878</v>
      </c>
      <c r="O76" s="46">
        <f t="shared" si="6"/>
        <v>403021093.8</v>
      </c>
      <c r="P76" s="46">
        <f>IF(A76=1,SA,MAX(0,SA-M75))</f>
        <v>699453132.7</v>
      </c>
      <c r="S76" s="5">
        <v>0.0</v>
      </c>
      <c r="T76" s="5">
        <v>0.0</v>
      </c>
      <c r="U76" s="5">
        <v>0.0</v>
      </c>
      <c r="V76" s="48">
        <v>1.0</v>
      </c>
    </row>
    <row r="77" ht="15.75" customHeight="1">
      <c r="A77" s="5">
        <v>75.0</v>
      </c>
      <c r="B77" s="5">
        <v>7.0</v>
      </c>
      <c r="C77" s="5">
        <f t="shared" si="1"/>
        <v>3</v>
      </c>
      <c r="D77" s="5">
        <f>'Thông tin khách hàng'!$B$4+B77-1</f>
        <v>7</v>
      </c>
      <c r="E77" s="46">
        <f t="shared" si="2"/>
        <v>403021093.8</v>
      </c>
      <c r="F77" s="5">
        <f>TP*VLOOKUP('Thông tin khách hàng'!$E$10,$X$2:$Z$5,3,FALSE)*OFFSET($S77,0,VLOOKUP('Thông tin khách hàng'!$E$10,$X$2:$Z$5,2,FALSE))</f>
        <v>0</v>
      </c>
      <c r="G77" s="5">
        <f>EP*VLOOKUP('Thông tin khách hàng'!$E$10,$X$2:$Z$5,3,FALSE)*OFFSET($S77,0,VLOOKUP('Thông tin khách hàng'!$E$10,$X$2:$Z$5,2,FALSE))</f>
        <v>0</v>
      </c>
      <c r="H77" s="5">
        <f>F77*HLOOKUP(B77,Assumption!$A$10:$G$12,2,TRUE)+G77*HLOOKUP(B77,Assumption!$A$10:$G$12,3,TRUE)</f>
        <v>0</v>
      </c>
      <c r="I77" s="5">
        <f t="shared" si="3"/>
        <v>0</v>
      </c>
      <c r="J77" s="47">
        <f>VLOOKUP(D77,Assumption!$O$3:$Q$103,IF('Thông tin khách hàng'!$B$3="Nam",2,3),FALSE)/12*P77</f>
        <v>158884.6895</v>
      </c>
      <c r="K77" s="5">
        <v>20000.0</v>
      </c>
      <c r="L77" s="46">
        <f t="shared" si="4"/>
        <v>2277728</v>
      </c>
      <c r="M77" s="46">
        <f t="shared" si="5"/>
        <v>405119937.1</v>
      </c>
      <c r="N77" s="47">
        <f>HLOOKUP(ROUND(AVERAGE(M65:M76)/10^6,0),Assumption!$B$2:$E$3,2,TRUE)*MAX((AVERAGE(M65:M76)-250*10^6),0)</f>
        <v>214792.4738</v>
      </c>
      <c r="O77" s="46">
        <f t="shared" si="6"/>
        <v>405334729.6</v>
      </c>
      <c r="P77" s="46">
        <f>IF(A77=1,SA,MAX(0,SA-M76))</f>
        <v>697180079.4</v>
      </c>
      <c r="S77" s="5">
        <v>0.0</v>
      </c>
      <c r="T77" s="5">
        <v>0.0</v>
      </c>
      <c r="U77" s="5">
        <v>0.0</v>
      </c>
      <c r="V77" s="48">
        <v>1.0</v>
      </c>
    </row>
    <row r="78" ht="15.75" customHeight="1">
      <c r="A78" s="5">
        <v>76.0</v>
      </c>
      <c r="B78" s="5">
        <v>7.0</v>
      </c>
      <c r="C78" s="5">
        <f t="shared" si="1"/>
        <v>4</v>
      </c>
      <c r="D78" s="5">
        <f>'Thông tin khách hàng'!$B$4+B78-1</f>
        <v>7</v>
      </c>
      <c r="E78" s="46">
        <f t="shared" si="2"/>
        <v>405334729.6</v>
      </c>
      <c r="F78" s="5">
        <f>TP*VLOOKUP('Thông tin khách hàng'!$E$10,$X$2:$Z$5,3,FALSE)*OFFSET($S78,0,VLOOKUP('Thông tin khách hàng'!$E$10,$X$2:$Z$5,2,FALSE))</f>
        <v>0</v>
      </c>
      <c r="G78" s="5">
        <f>EP*VLOOKUP('Thông tin khách hàng'!$E$10,$X$2:$Z$5,3,FALSE)*OFFSET($S78,0,VLOOKUP('Thông tin khách hàng'!$E$10,$X$2:$Z$5,2,FALSE))</f>
        <v>0</v>
      </c>
      <c r="H78" s="5">
        <f>F78*HLOOKUP(B78,Assumption!$A$10:$G$12,2,TRUE)+G78*HLOOKUP(B78,Assumption!$A$10:$G$12,3,TRUE)</f>
        <v>0</v>
      </c>
      <c r="I78" s="5">
        <f t="shared" si="3"/>
        <v>0</v>
      </c>
      <c r="J78" s="47">
        <f>VLOOKUP(D78,Assumption!$O$3:$Q$103,IF('Thông tin khách hàng'!$B$3="Nam",2,3),FALSE)/12*P78</f>
        <v>158360.5244</v>
      </c>
      <c r="K78" s="5">
        <v>20000.0</v>
      </c>
      <c r="L78" s="46">
        <f t="shared" si="4"/>
        <v>2290813</v>
      </c>
      <c r="M78" s="46">
        <f t="shared" si="5"/>
        <v>407447182.1</v>
      </c>
      <c r="N78" s="47">
        <f>HLOOKUP(ROUND(AVERAGE(M66:M77)/10^6,0),Assumption!$B$2:$E$3,2,TRUE)*MAX((AVERAGE(M66:M77)-250*10^6),0)</f>
        <v>228517.7769</v>
      </c>
      <c r="O78" s="46">
        <f t="shared" si="6"/>
        <v>407675699.9</v>
      </c>
      <c r="P78" s="46">
        <f>IF(A78=1,SA,MAX(0,SA-M77))</f>
        <v>694880062.9</v>
      </c>
      <c r="S78" s="5">
        <v>0.0</v>
      </c>
      <c r="T78" s="5">
        <v>0.0</v>
      </c>
      <c r="U78" s="5">
        <v>1.0</v>
      </c>
      <c r="V78" s="48">
        <v>1.0</v>
      </c>
    </row>
    <row r="79" ht="15.75" customHeight="1">
      <c r="A79" s="5">
        <v>77.0</v>
      </c>
      <c r="B79" s="5">
        <v>7.0</v>
      </c>
      <c r="C79" s="5">
        <f t="shared" si="1"/>
        <v>5</v>
      </c>
      <c r="D79" s="5">
        <f>'Thông tin khách hàng'!$B$4+B79-1</f>
        <v>7</v>
      </c>
      <c r="E79" s="46">
        <f t="shared" si="2"/>
        <v>407675699.9</v>
      </c>
      <c r="F79" s="5">
        <f>TP*VLOOKUP('Thông tin khách hàng'!$E$10,$X$2:$Z$5,3,FALSE)*OFFSET($S79,0,VLOOKUP('Thông tin khách hàng'!$E$10,$X$2:$Z$5,2,FALSE))</f>
        <v>0</v>
      </c>
      <c r="G79" s="5">
        <f>EP*VLOOKUP('Thông tin khách hàng'!$E$10,$X$2:$Z$5,3,FALSE)*OFFSET($S79,0,VLOOKUP('Thông tin khách hàng'!$E$10,$X$2:$Z$5,2,FALSE))</f>
        <v>0</v>
      </c>
      <c r="H79" s="5">
        <f>F79*HLOOKUP(B79,Assumption!$A$10:$G$12,2,TRUE)+G79*HLOOKUP(B79,Assumption!$A$10:$G$12,3,TRUE)</f>
        <v>0</v>
      </c>
      <c r="I79" s="5">
        <f t="shared" si="3"/>
        <v>0</v>
      </c>
      <c r="J79" s="47">
        <f>VLOOKUP(D79,Assumption!$O$3:$Q$103,IF('Thông tin khách hàng'!$B$3="Nam",2,3),FALSE)/12*P79</f>
        <v>157830.1542</v>
      </c>
      <c r="K79" s="5">
        <v>20000.0</v>
      </c>
      <c r="L79" s="46">
        <f t="shared" si="4"/>
        <v>2304052</v>
      </c>
      <c r="M79" s="46">
        <f t="shared" si="5"/>
        <v>409801921.7</v>
      </c>
      <c r="N79" s="47">
        <f>HLOOKUP(ROUND(AVERAGE(M67:M78)/10^6,0),Assumption!$B$2:$E$3,2,TRUE)*MAX((AVERAGE(M67:M78)-250*10^6),0)</f>
        <v>242349.9524</v>
      </c>
      <c r="O79" s="46">
        <f t="shared" si="6"/>
        <v>410044271.7</v>
      </c>
      <c r="P79" s="46">
        <f>IF(A79=1,SA,MAX(0,SA-M78))</f>
        <v>692552817.9</v>
      </c>
      <c r="S79" s="5">
        <v>0.0</v>
      </c>
      <c r="T79" s="5">
        <v>0.0</v>
      </c>
      <c r="U79" s="5">
        <v>0.0</v>
      </c>
      <c r="V79" s="48">
        <v>1.0</v>
      </c>
    </row>
    <row r="80" ht="15.75" customHeight="1">
      <c r="A80" s="5">
        <v>78.0</v>
      </c>
      <c r="B80" s="5">
        <v>7.0</v>
      </c>
      <c r="C80" s="5">
        <f t="shared" si="1"/>
        <v>6</v>
      </c>
      <c r="D80" s="5">
        <f>'Thông tin khách hàng'!$B$4+B80-1</f>
        <v>7</v>
      </c>
      <c r="E80" s="46">
        <f t="shared" si="2"/>
        <v>410044271.7</v>
      </c>
      <c r="F80" s="5">
        <f>TP*VLOOKUP('Thông tin khách hàng'!$E$10,$X$2:$Z$5,3,FALSE)*OFFSET($S80,0,VLOOKUP('Thông tin khách hàng'!$E$10,$X$2:$Z$5,2,FALSE))</f>
        <v>0</v>
      </c>
      <c r="G80" s="5">
        <f>EP*VLOOKUP('Thông tin khách hàng'!$E$10,$X$2:$Z$5,3,FALSE)*OFFSET($S80,0,VLOOKUP('Thông tin khách hàng'!$E$10,$X$2:$Z$5,2,FALSE))</f>
        <v>0</v>
      </c>
      <c r="H80" s="5">
        <f>F80*HLOOKUP(B80,Assumption!$A$10:$G$12,2,TRUE)+G80*HLOOKUP(B80,Assumption!$A$10:$G$12,3,TRUE)</f>
        <v>0</v>
      </c>
      <c r="I80" s="5">
        <f t="shared" si="3"/>
        <v>0</v>
      </c>
      <c r="J80" s="47">
        <f>VLOOKUP(D80,Assumption!$O$3:$Q$103,IF('Thông tin khách hàng'!$B$3="Nam",2,3),FALSE)/12*P80</f>
        <v>157293.518</v>
      </c>
      <c r="K80" s="5">
        <v>20000.0</v>
      </c>
      <c r="L80" s="46">
        <f t="shared" si="4"/>
        <v>2317447</v>
      </c>
      <c r="M80" s="46">
        <f t="shared" si="5"/>
        <v>412184425.1</v>
      </c>
      <c r="N80" s="47">
        <f>HLOOKUP(ROUND(AVERAGE(M68:M79)/10^6,0),Assumption!$B$2:$E$3,2,TRUE)*MAX((AVERAGE(M68:M79)-250*10^6),0)</f>
        <v>256289.8652</v>
      </c>
      <c r="O80" s="46">
        <f t="shared" si="6"/>
        <v>412440715</v>
      </c>
      <c r="P80" s="46">
        <f>IF(A80=1,SA,MAX(0,SA-M79))</f>
        <v>690198078.3</v>
      </c>
      <c r="S80" s="5">
        <v>0.0</v>
      </c>
      <c r="T80" s="5">
        <v>0.0</v>
      </c>
      <c r="U80" s="5">
        <v>0.0</v>
      </c>
      <c r="V80" s="48">
        <v>1.0</v>
      </c>
    </row>
    <row r="81" ht="15.75" customHeight="1">
      <c r="A81" s="5">
        <v>79.0</v>
      </c>
      <c r="B81" s="5">
        <v>7.0</v>
      </c>
      <c r="C81" s="5">
        <f t="shared" si="1"/>
        <v>7</v>
      </c>
      <c r="D81" s="5">
        <f>'Thông tin khách hàng'!$B$4+B81-1</f>
        <v>7</v>
      </c>
      <c r="E81" s="46">
        <f t="shared" si="2"/>
        <v>412440715</v>
      </c>
      <c r="F81" s="5">
        <f>TP*VLOOKUP('Thông tin khách hàng'!$E$10,$X$2:$Z$5,3,FALSE)*OFFSET($S81,0,VLOOKUP('Thông tin khách hàng'!$E$10,$X$2:$Z$5,2,FALSE))</f>
        <v>15000000</v>
      </c>
      <c r="G81" s="5">
        <f>EP*VLOOKUP('Thông tin khách hàng'!$E$10,$X$2:$Z$5,3,FALSE)*OFFSET($S81,0,VLOOKUP('Thông tin khách hàng'!$E$10,$X$2:$Z$5,2,FALSE))</f>
        <v>15000000</v>
      </c>
      <c r="H81" s="5">
        <f>F81*HLOOKUP(B81,Assumption!$A$10:$G$12,2,TRUE)+G81*HLOOKUP(B81,Assumption!$A$10:$G$12,3,TRUE)</f>
        <v>750000</v>
      </c>
      <c r="I81" s="5">
        <f t="shared" si="3"/>
        <v>29250000</v>
      </c>
      <c r="J81" s="47">
        <f>VLOOKUP(D81,Assumption!$O$3:$Q$103,IF('Thông tin khách hàng'!$B$3="Nam",2,3),FALSE)/12*P81</f>
        <v>156750.5545</v>
      </c>
      <c r="K81" s="5">
        <v>20000.0</v>
      </c>
      <c r="L81" s="46">
        <f t="shared" si="4"/>
        <v>2496384</v>
      </c>
      <c r="M81" s="46">
        <f t="shared" si="5"/>
        <v>444010348.5</v>
      </c>
      <c r="N81" s="47">
        <f>HLOOKUP(ROUND(AVERAGE(M69:M80)/10^6,0),Assumption!$B$2:$E$3,2,TRUE)*MAX((AVERAGE(M69:M80)-250*10^6),0)</f>
        <v>270338.3891</v>
      </c>
      <c r="O81" s="46">
        <f t="shared" si="6"/>
        <v>444280686.8</v>
      </c>
      <c r="P81" s="46">
        <f>IF(A81=1,SA,MAX(0,SA-M80))</f>
        <v>687815574.9</v>
      </c>
      <c r="S81" s="5">
        <v>0.0</v>
      </c>
      <c r="T81" s="5">
        <v>1.0</v>
      </c>
      <c r="U81" s="5">
        <v>1.0</v>
      </c>
      <c r="V81" s="48">
        <v>1.0</v>
      </c>
    </row>
    <row r="82" ht="15.75" customHeight="1">
      <c r="A82" s="5">
        <v>80.0</v>
      </c>
      <c r="B82" s="5">
        <v>7.0</v>
      </c>
      <c r="C82" s="5">
        <f t="shared" si="1"/>
        <v>8</v>
      </c>
      <c r="D82" s="5">
        <f>'Thông tin khách hàng'!$B$4+B82-1</f>
        <v>7</v>
      </c>
      <c r="E82" s="46">
        <f t="shared" si="2"/>
        <v>444280686.8</v>
      </c>
      <c r="F82" s="5">
        <f>TP*VLOOKUP('Thông tin khách hàng'!$E$10,$X$2:$Z$5,3,FALSE)*OFFSET($S82,0,VLOOKUP('Thông tin khách hàng'!$E$10,$X$2:$Z$5,2,FALSE))</f>
        <v>0</v>
      </c>
      <c r="G82" s="5">
        <f>EP*VLOOKUP('Thông tin khách hàng'!$E$10,$X$2:$Z$5,3,FALSE)*OFFSET($S82,0,VLOOKUP('Thông tin khách hàng'!$E$10,$X$2:$Z$5,2,FALSE))</f>
        <v>0</v>
      </c>
      <c r="H82" s="5">
        <f>F82*HLOOKUP(B82,Assumption!$A$10:$G$12,2,TRUE)+G82*HLOOKUP(B82,Assumption!$A$10:$G$12,3,TRUE)</f>
        <v>0</v>
      </c>
      <c r="I82" s="5">
        <f t="shared" si="3"/>
        <v>0</v>
      </c>
      <c r="J82" s="47">
        <f>VLOOKUP(D82,Assumption!$O$3:$Q$103,IF('Thông tin khách hàng'!$B$3="Nam",2,3),FALSE)/12*P82</f>
        <v>149497.5476</v>
      </c>
      <c r="K82" s="5">
        <v>20000.0</v>
      </c>
      <c r="L82" s="46">
        <f t="shared" si="4"/>
        <v>2511069</v>
      </c>
      <c r="M82" s="46">
        <f t="shared" si="5"/>
        <v>446622258.3</v>
      </c>
      <c r="N82" s="47">
        <f>HLOOKUP(ROUND(AVERAGE(M70:M81)/10^6,0),Assumption!$B$2:$E$3,2,TRUE)*MAX((AVERAGE(M70:M81)-250*10^6),0)</f>
        <v>284496.4072</v>
      </c>
      <c r="O82" s="46">
        <f t="shared" si="6"/>
        <v>446906754.7</v>
      </c>
      <c r="P82" s="46">
        <f>IF(A82=1,SA,MAX(0,SA-M81))</f>
        <v>655989651.5</v>
      </c>
      <c r="S82" s="5">
        <v>0.0</v>
      </c>
      <c r="T82" s="5">
        <v>0.0</v>
      </c>
      <c r="U82" s="5">
        <v>0.0</v>
      </c>
      <c r="V82" s="48">
        <v>1.0</v>
      </c>
    </row>
    <row r="83" ht="15.75" customHeight="1">
      <c r="A83" s="5">
        <v>81.0</v>
      </c>
      <c r="B83" s="5">
        <v>7.0</v>
      </c>
      <c r="C83" s="5">
        <f t="shared" si="1"/>
        <v>9</v>
      </c>
      <c r="D83" s="5">
        <f>'Thông tin khách hàng'!$B$4+B83-1</f>
        <v>7</v>
      </c>
      <c r="E83" s="46">
        <f t="shared" si="2"/>
        <v>446906754.7</v>
      </c>
      <c r="F83" s="5">
        <f>TP*VLOOKUP('Thông tin khách hàng'!$E$10,$X$2:$Z$5,3,FALSE)*OFFSET($S83,0,VLOOKUP('Thông tin khách hàng'!$E$10,$X$2:$Z$5,2,FALSE))</f>
        <v>0</v>
      </c>
      <c r="G83" s="5">
        <f>EP*VLOOKUP('Thông tin khách hàng'!$E$10,$X$2:$Z$5,3,FALSE)*OFFSET($S83,0,VLOOKUP('Thông tin khách hàng'!$E$10,$X$2:$Z$5,2,FALSE))</f>
        <v>0</v>
      </c>
      <c r="H83" s="5">
        <f>F83*HLOOKUP(B83,Assumption!$A$10:$G$12,2,TRUE)+G83*HLOOKUP(B83,Assumption!$A$10:$G$12,3,TRUE)</f>
        <v>0</v>
      </c>
      <c r="I83" s="5">
        <f t="shared" si="3"/>
        <v>0</v>
      </c>
      <c r="J83" s="47">
        <f>VLOOKUP(D83,Assumption!$O$3:$Q$103,IF('Thông tin khách hàng'!$B$3="Nam",2,3),FALSE)/12*P83</f>
        <v>148902.3032</v>
      </c>
      <c r="K83" s="5">
        <v>20000.0</v>
      </c>
      <c r="L83" s="46">
        <f t="shared" si="4"/>
        <v>2525921</v>
      </c>
      <c r="M83" s="46">
        <f t="shared" si="5"/>
        <v>449263773.4</v>
      </c>
      <c r="N83" s="47">
        <f>HLOOKUP(ROUND(AVERAGE(M71:M82)/10^6,0),Assumption!$B$2:$E$3,2,TRUE)*MAX((AVERAGE(M71:M82)-250*10^6),0)</f>
        <v>298764.8112</v>
      </c>
      <c r="O83" s="46">
        <f t="shared" si="6"/>
        <v>449562538.2</v>
      </c>
      <c r="P83" s="46">
        <f>IF(A83=1,SA,MAX(0,SA-M82))</f>
        <v>653377741.7</v>
      </c>
      <c r="S83" s="5">
        <v>0.0</v>
      </c>
      <c r="T83" s="5">
        <v>0.0</v>
      </c>
      <c r="U83" s="5">
        <v>0.0</v>
      </c>
      <c r="V83" s="48">
        <v>1.0</v>
      </c>
    </row>
    <row r="84" ht="15.75" customHeight="1">
      <c r="A84" s="5">
        <v>82.0</v>
      </c>
      <c r="B84" s="5">
        <v>7.0</v>
      </c>
      <c r="C84" s="5">
        <f t="shared" si="1"/>
        <v>10</v>
      </c>
      <c r="D84" s="5">
        <f>'Thông tin khách hàng'!$B$4+B84-1</f>
        <v>7</v>
      </c>
      <c r="E84" s="46">
        <f t="shared" si="2"/>
        <v>449562538.2</v>
      </c>
      <c r="F84" s="5">
        <f>TP*VLOOKUP('Thông tin khách hàng'!$E$10,$X$2:$Z$5,3,FALSE)*OFFSET($S84,0,VLOOKUP('Thông tin khách hàng'!$E$10,$X$2:$Z$5,2,FALSE))</f>
        <v>0</v>
      </c>
      <c r="G84" s="5">
        <f>EP*VLOOKUP('Thông tin khách hàng'!$E$10,$X$2:$Z$5,3,FALSE)*OFFSET($S84,0,VLOOKUP('Thông tin khách hàng'!$E$10,$X$2:$Z$5,2,FALSE))</f>
        <v>0</v>
      </c>
      <c r="H84" s="5">
        <f>F84*HLOOKUP(B84,Assumption!$A$10:$G$12,2,TRUE)+G84*HLOOKUP(B84,Assumption!$A$10:$G$12,3,TRUE)</f>
        <v>0</v>
      </c>
      <c r="I84" s="5">
        <f t="shared" si="3"/>
        <v>0</v>
      </c>
      <c r="J84" s="47">
        <f>VLOOKUP(D84,Assumption!$O$3:$Q$103,IF('Thông tin khách hàng'!$B$3="Nam",2,3),FALSE)/12*P84</f>
        <v>148300.312</v>
      </c>
      <c r="K84" s="5">
        <v>20000.0</v>
      </c>
      <c r="L84" s="46">
        <f t="shared" si="4"/>
        <v>2540940</v>
      </c>
      <c r="M84" s="46">
        <f t="shared" si="5"/>
        <v>451935177.9</v>
      </c>
      <c r="N84" s="47">
        <f>HLOOKUP(ROUND(AVERAGE(M72:M83)/10^6,0),Assumption!$B$2:$E$3,2,TRUE)*MAX((AVERAGE(M72:M83)-250*10^6),0)</f>
        <v>313144.4594</v>
      </c>
      <c r="O84" s="46">
        <f t="shared" si="6"/>
        <v>452248322.4</v>
      </c>
      <c r="P84" s="46">
        <f>IF(A84=1,SA,MAX(0,SA-M83))</f>
        <v>650736226.6</v>
      </c>
      <c r="S84" s="5">
        <v>0.0</v>
      </c>
      <c r="T84" s="5">
        <v>0.0</v>
      </c>
      <c r="U84" s="5">
        <v>1.0</v>
      </c>
      <c r="V84" s="48">
        <v>1.0</v>
      </c>
    </row>
    <row r="85" ht="15.75" customHeight="1">
      <c r="A85" s="5">
        <v>83.0</v>
      </c>
      <c r="B85" s="5">
        <v>7.0</v>
      </c>
      <c r="C85" s="5">
        <f t="shared" si="1"/>
        <v>11</v>
      </c>
      <c r="D85" s="5">
        <f>'Thông tin khách hàng'!$B$4+B85-1</f>
        <v>7</v>
      </c>
      <c r="E85" s="46">
        <f t="shared" si="2"/>
        <v>452248322.4</v>
      </c>
      <c r="F85" s="5">
        <f>TP*VLOOKUP('Thông tin khách hàng'!$E$10,$X$2:$Z$5,3,FALSE)*OFFSET($S85,0,VLOOKUP('Thông tin khách hàng'!$E$10,$X$2:$Z$5,2,FALSE))</f>
        <v>0</v>
      </c>
      <c r="G85" s="5">
        <f>EP*VLOOKUP('Thông tin khách hàng'!$E$10,$X$2:$Z$5,3,FALSE)*OFFSET($S85,0,VLOOKUP('Thông tin khách hàng'!$E$10,$X$2:$Z$5,2,FALSE))</f>
        <v>0</v>
      </c>
      <c r="H85" s="5">
        <f>F85*HLOOKUP(B85,Assumption!$A$10:$G$12,2,TRUE)+G85*HLOOKUP(B85,Assumption!$A$10:$G$12,3,TRUE)</f>
        <v>0</v>
      </c>
      <c r="I85" s="5">
        <f t="shared" si="3"/>
        <v>0</v>
      </c>
      <c r="J85" s="47">
        <f>VLOOKUP(D85,Assumption!$O$3:$Q$103,IF('Thông tin khách hàng'!$B$3="Nam",2,3),FALSE)/12*P85</f>
        <v>147691.5091</v>
      </c>
      <c r="K85" s="5">
        <v>20000.0</v>
      </c>
      <c r="L85" s="46">
        <f t="shared" si="4"/>
        <v>2556130</v>
      </c>
      <c r="M85" s="46">
        <f t="shared" si="5"/>
        <v>454636760.8</v>
      </c>
      <c r="N85" s="47">
        <f>HLOOKUP(ROUND(AVERAGE(M73:M84)/10^6,0),Assumption!$B$2:$E$3,2,TRUE)*MAX((AVERAGE(M73:M84)-250*10^6),0)</f>
        <v>327636.2174</v>
      </c>
      <c r="O85" s="46">
        <f t="shared" si="6"/>
        <v>454964397.1</v>
      </c>
      <c r="P85" s="46">
        <f>IF(A85=1,SA,MAX(0,SA-M84))</f>
        <v>648064822.1</v>
      </c>
      <c r="S85" s="5">
        <v>0.0</v>
      </c>
      <c r="T85" s="5">
        <v>0.0</v>
      </c>
      <c r="U85" s="5">
        <v>0.0</v>
      </c>
      <c r="V85" s="48">
        <v>1.0</v>
      </c>
    </row>
    <row r="86" ht="15.75" customHeight="1">
      <c r="A86" s="5">
        <v>84.0</v>
      </c>
      <c r="B86" s="5">
        <v>7.0</v>
      </c>
      <c r="C86" s="5">
        <f t="shared" si="1"/>
        <v>12</v>
      </c>
      <c r="D86" s="5">
        <f>'Thông tin khách hàng'!$B$4+B86-1</f>
        <v>7</v>
      </c>
      <c r="E86" s="46">
        <f t="shared" si="2"/>
        <v>454964397.1</v>
      </c>
      <c r="F86" s="5">
        <f>TP*VLOOKUP('Thông tin khách hàng'!$E$10,$X$2:$Z$5,3,FALSE)*OFFSET($S86,0,VLOOKUP('Thông tin khách hàng'!$E$10,$X$2:$Z$5,2,FALSE))</f>
        <v>0</v>
      </c>
      <c r="G86" s="5">
        <f>EP*VLOOKUP('Thông tin khách hàng'!$E$10,$X$2:$Z$5,3,FALSE)*OFFSET($S86,0,VLOOKUP('Thông tin khách hàng'!$E$10,$X$2:$Z$5,2,FALSE))</f>
        <v>0</v>
      </c>
      <c r="H86" s="5">
        <f>F86*HLOOKUP(B86,Assumption!$A$10:$G$12,2,TRUE)+G86*HLOOKUP(B86,Assumption!$A$10:$G$12,3,TRUE)</f>
        <v>0</v>
      </c>
      <c r="I86" s="5">
        <f t="shared" si="3"/>
        <v>0</v>
      </c>
      <c r="J86" s="47">
        <f>VLOOKUP(D86,Assumption!$O$3:$Q$103,IF('Thông tin khách hàng'!$B$3="Nam",2,3),FALSE)/12*P86</f>
        <v>147075.8286</v>
      </c>
      <c r="K86" s="5">
        <v>20000.0</v>
      </c>
      <c r="L86" s="46">
        <f t="shared" si="4"/>
        <v>2571490</v>
      </c>
      <c r="M86" s="46">
        <f t="shared" si="5"/>
        <v>457368811.2</v>
      </c>
      <c r="N86" s="47">
        <f>HLOOKUP(ROUND(AVERAGE(M74:M85)/10^6,0),Assumption!$B$2:$E$3,2,TRUE)*MAX((AVERAGE(M74:M85)-250*10^6),0)</f>
        <v>342240.9588</v>
      </c>
      <c r="O86" s="46">
        <f t="shared" si="6"/>
        <v>457711052.2</v>
      </c>
      <c r="P86" s="46">
        <f>IF(A86=1,SA,MAX(0,SA-M85))</f>
        <v>645363239.2</v>
      </c>
      <c r="S86" s="5">
        <v>0.0</v>
      </c>
      <c r="T86" s="5">
        <v>0.0</v>
      </c>
      <c r="U86" s="5">
        <v>0.0</v>
      </c>
      <c r="V86" s="48">
        <v>1.0</v>
      </c>
    </row>
    <row r="87" ht="15.75" customHeight="1">
      <c r="A87" s="5">
        <v>85.0</v>
      </c>
      <c r="B87" s="5">
        <v>8.0</v>
      </c>
      <c r="C87" s="5">
        <f t="shared" si="1"/>
        <v>1</v>
      </c>
      <c r="D87" s="5">
        <f>'Thông tin khách hàng'!$B$4+B87-1</f>
        <v>8</v>
      </c>
      <c r="E87" s="46">
        <f t="shared" si="2"/>
        <v>457711052.2</v>
      </c>
      <c r="F87" s="5">
        <f>TP*VLOOKUP('Thông tin khách hàng'!$E$10,$X$2:$Z$5,3,FALSE)*OFFSET($S87,0,VLOOKUP('Thông tin khách hàng'!$E$10,$X$2:$Z$5,2,FALSE))</f>
        <v>15000000</v>
      </c>
      <c r="G87" s="5">
        <f>EP*VLOOKUP('Thông tin khách hàng'!$E$10,$X$2:$Z$5,3,FALSE)*OFFSET($S87,0,VLOOKUP('Thông tin khách hàng'!$E$10,$X$2:$Z$5,2,FALSE))</f>
        <v>15000000</v>
      </c>
      <c r="H87" s="5">
        <f>F87*HLOOKUP(B87,Assumption!$A$10:$G$12,2,TRUE)+G87*HLOOKUP(B87,Assumption!$A$10:$G$12,3,TRUE)</f>
        <v>750000</v>
      </c>
      <c r="I87" s="5">
        <f t="shared" si="3"/>
        <v>29250000</v>
      </c>
      <c r="J87" s="47">
        <f>VLOOKUP(D87,Assumption!$O$3:$Q$103,IF('Thông tin khách hàng'!$B$3="Nam",2,3),FALSE)/12*P87</f>
        <v>146453.2047</v>
      </c>
      <c r="K87" s="5">
        <v>20000.0</v>
      </c>
      <c r="L87" s="46">
        <f t="shared" si="4"/>
        <v>2752407</v>
      </c>
      <c r="M87" s="46">
        <f t="shared" si="5"/>
        <v>489547006</v>
      </c>
      <c r="N87" s="47">
        <f>HLOOKUP(ROUND(AVERAGE(M75:M86)/10^6,0),Assumption!$B$2:$E$3,2,TRUE)*MAX((AVERAGE(M75:M86)-250*10^6),0)</f>
        <v>356959.564</v>
      </c>
      <c r="O87" s="46">
        <f t="shared" si="6"/>
        <v>489903965.6</v>
      </c>
      <c r="P87" s="46">
        <f>IF(A87=1,SA,MAX(0,SA-M86))</f>
        <v>642631188.8</v>
      </c>
      <c r="S87" s="5">
        <v>1.0</v>
      </c>
      <c r="T87" s="5">
        <v>1.0</v>
      </c>
      <c r="U87" s="5">
        <v>1.0</v>
      </c>
      <c r="V87" s="48">
        <v>1.0</v>
      </c>
    </row>
    <row r="88" ht="15.75" customHeight="1">
      <c r="A88" s="5">
        <v>86.0</v>
      </c>
      <c r="B88" s="5">
        <v>8.0</v>
      </c>
      <c r="C88" s="5">
        <f t="shared" si="1"/>
        <v>2</v>
      </c>
      <c r="D88" s="5">
        <f>'Thông tin khách hàng'!$B$4+B88-1</f>
        <v>8</v>
      </c>
      <c r="E88" s="46">
        <f t="shared" si="2"/>
        <v>489903965.6</v>
      </c>
      <c r="F88" s="5">
        <f>TP*VLOOKUP('Thông tin khách hàng'!$E$10,$X$2:$Z$5,3,FALSE)*OFFSET($S88,0,VLOOKUP('Thông tin khách hàng'!$E$10,$X$2:$Z$5,2,FALSE))</f>
        <v>0</v>
      </c>
      <c r="G88" s="5">
        <f>EP*VLOOKUP('Thông tin khách hàng'!$E$10,$X$2:$Z$5,3,FALSE)*OFFSET($S88,0,VLOOKUP('Thông tin khách hàng'!$E$10,$X$2:$Z$5,2,FALSE))</f>
        <v>0</v>
      </c>
      <c r="H88" s="5">
        <f>F88*HLOOKUP(B88,Assumption!$A$10:$G$12,2,TRUE)+G88*HLOOKUP(B88,Assumption!$A$10:$G$12,3,TRUE)</f>
        <v>0</v>
      </c>
      <c r="I88" s="5">
        <f t="shared" si="3"/>
        <v>0</v>
      </c>
      <c r="J88" s="47">
        <f>VLOOKUP(D88,Assumption!$O$3:$Q$103,IF('Thông tin khách hàng'!$B$3="Nam",2,3),FALSE)/12*P88</f>
        <v>139119.9164</v>
      </c>
      <c r="K88" s="5">
        <v>20000.0</v>
      </c>
      <c r="L88" s="46">
        <f t="shared" si="4"/>
        <v>2769089</v>
      </c>
      <c r="M88" s="46">
        <f t="shared" si="5"/>
        <v>492513934.6</v>
      </c>
      <c r="N88" s="47">
        <f>HLOOKUP(ROUND(AVERAGE(M76:M87)/10^6,0),Assumption!$B$2:$E$3,2,TRUE)*MAX((AVERAGE(M76:M87)-250*10^6),0)</f>
        <v>371792.9205</v>
      </c>
      <c r="O88" s="46">
        <f t="shared" si="6"/>
        <v>492885727.6</v>
      </c>
      <c r="P88" s="46">
        <f>IF(A88=1,SA,MAX(0,SA-M87))</f>
        <v>610452994</v>
      </c>
      <c r="S88" s="5">
        <v>0.0</v>
      </c>
      <c r="T88" s="5">
        <v>0.0</v>
      </c>
      <c r="U88" s="5">
        <v>0.0</v>
      </c>
      <c r="V88" s="48">
        <v>1.0</v>
      </c>
    </row>
    <row r="89" ht="15.75" customHeight="1">
      <c r="A89" s="5">
        <v>87.0</v>
      </c>
      <c r="B89" s="5">
        <v>8.0</v>
      </c>
      <c r="C89" s="5">
        <f t="shared" si="1"/>
        <v>3</v>
      </c>
      <c r="D89" s="5">
        <f>'Thông tin khách hàng'!$B$4+B89-1</f>
        <v>8</v>
      </c>
      <c r="E89" s="46">
        <f t="shared" si="2"/>
        <v>492885727.6</v>
      </c>
      <c r="F89" s="5">
        <f>TP*VLOOKUP('Thông tin khách hàng'!$E$10,$X$2:$Z$5,3,FALSE)*OFFSET($S89,0,VLOOKUP('Thông tin khách hàng'!$E$10,$X$2:$Z$5,2,FALSE))</f>
        <v>0</v>
      </c>
      <c r="G89" s="5">
        <f>EP*VLOOKUP('Thông tin khách hàng'!$E$10,$X$2:$Z$5,3,FALSE)*OFFSET($S89,0,VLOOKUP('Thông tin khách hàng'!$E$10,$X$2:$Z$5,2,FALSE))</f>
        <v>0</v>
      </c>
      <c r="H89" s="5">
        <f>F89*HLOOKUP(B89,Assumption!$A$10:$G$12,2,TRUE)+G89*HLOOKUP(B89,Assumption!$A$10:$G$12,3,TRUE)</f>
        <v>0</v>
      </c>
      <c r="I89" s="5">
        <f t="shared" si="3"/>
        <v>0</v>
      </c>
      <c r="J89" s="47">
        <f>VLOOKUP(D89,Assumption!$O$3:$Q$103,IF('Thông tin khách hàng'!$B$3="Nam",2,3),FALSE)/12*P89</f>
        <v>138443.7647</v>
      </c>
      <c r="K89" s="5">
        <v>20000.0</v>
      </c>
      <c r="L89" s="46">
        <f t="shared" si="4"/>
        <v>2785952</v>
      </c>
      <c r="M89" s="46">
        <f t="shared" si="5"/>
        <v>495513235.8</v>
      </c>
      <c r="N89" s="47">
        <f>HLOOKUP(ROUND(AVERAGE(M77:M88)/10^6,0),Assumption!$B$2:$E$3,2,TRUE)*MAX((AVERAGE(M77:M88)-250*10^6),0)</f>
        <v>386741.9228</v>
      </c>
      <c r="O89" s="46">
        <f t="shared" si="6"/>
        <v>495899977.7</v>
      </c>
      <c r="P89" s="46">
        <f>IF(A89=1,SA,MAX(0,SA-M88))</f>
        <v>607486065.4</v>
      </c>
      <c r="S89" s="5">
        <v>0.0</v>
      </c>
      <c r="T89" s="5">
        <v>0.0</v>
      </c>
      <c r="U89" s="5">
        <v>0.0</v>
      </c>
      <c r="V89" s="48">
        <v>1.0</v>
      </c>
    </row>
    <row r="90" ht="15.75" customHeight="1">
      <c r="A90" s="5">
        <v>88.0</v>
      </c>
      <c r="B90" s="5">
        <v>8.0</v>
      </c>
      <c r="C90" s="5">
        <f t="shared" si="1"/>
        <v>4</v>
      </c>
      <c r="D90" s="5">
        <f>'Thông tin khách hàng'!$B$4+B90-1</f>
        <v>8</v>
      </c>
      <c r="E90" s="46">
        <f t="shared" si="2"/>
        <v>495899977.7</v>
      </c>
      <c r="F90" s="5">
        <f>TP*VLOOKUP('Thông tin khách hàng'!$E$10,$X$2:$Z$5,3,FALSE)*OFFSET($S90,0,VLOOKUP('Thông tin khách hàng'!$E$10,$X$2:$Z$5,2,FALSE))</f>
        <v>0</v>
      </c>
      <c r="G90" s="5">
        <f>EP*VLOOKUP('Thông tin khách hàng'!$E$10,$X$2:$Z$5,3,FALSE)*OFFSET($S90,0,VLOOKUP('Thông tin khách hàng'!$E$10,$X$2:$Z$5,2,FALSE))</f>
        <v>0</v>
      </c>
      <c r="H90" s="5">
        <f>F90*HLOOKUP(B90,Assumption!$A$10:$G$12,2,TRUE)+G90*HLOOKUP(B90,Assumption!$A$10:$G$12,3,TRUE)</f>
        <v>0</v>
      </c>
      <c r="I90" s="5">
        <f t="shared" si="3"/>
        <v>0</v>
      </c>
      <c r="J90" s="47">
        <f>VLOOKUP(D90,Assumption!$O$3:$Q$103,IF('Thông tin khách hàng'!$B$3="Nam",2,3),FALSE)/12*P90</f>
        <v>137760.2353</v>
      </c>
      <c r="K90" s="5">
        <v>20000.0</v>
      </c>
      <c r="L90" s="46">
        <f t="shared" si="4"/>
        <v>2802999</v>
      </c>
      <c r="M90" s="46">
        <f t="shared" si="5"/>
        <v>498545216.5</v>
      </c>
      <c r="N90" s="47">
        <f>HLOOKUP(ROUND(AVERAGE(M78:M89)/10^6,0),Assumption!$B$2:$E$3,2,TRUE)*MAX((AVERAGE(M78:M89)-250*10^6),0)</f>
        <v>401807.4726</v>
      </c>
      <c r="O90" s="46">
        <f t="shared" si="6"/>
        <v>498947024</v>
      </c>
      <c r="P90" s="46">
        <f>IF(A90=1,SA,MAX(0,SA-M89))</f>
        <v>604486764.2</v>
      </c>
      <c r="S90" s="5">
        <v>0.0</v>
      </c>
      <c r="T90" s="5">
        <v>0.0</v>
      </c>
      <c r="U90" s="5">
        <v>1.0</v>
      </c>
      <c r="V90" s="48">
        <v>1.0</v>
      </c>
    </row>
    <row r="91" ht="15.75" customHeight="1">
      <c r="A91" s="5">
        <v>89.0</v>
      </c>
      <c r="B91" s="5">
        <v>8.0</v>
      </c>
      <c r="C91" s="5">
        <f t="shared" si="1"/>
        <v>5</v>
      </c>
      <c r="D91" s="5">
        <f>'Thông tin khách hàng'!$B$4+B91-1</f>
        <v>8</v>
      </c>
      <c r="E91" s="46">
        <f t="shared" si="2"/>
        <v>498947024</v>
      </c>
      <c r="F91" s="5">
        <f>TP*VLOOKUP('Thông tin khách hàng'!$E$10,$X$2:$Z$5,3,FALSE)*OFFSET($S91,0,VLOOKUP('Thông tin khách hàng'!$E$10,$X$2:$Z$5,2,FALSE))</f>
        <v>0</v>
      </c>
      <c r="G91" s="5">
        <f>EP*VLOOKUP('Thông tin khách hàng'!$E$10,$X$2:$Z$5,3,FALSE)*OFFSET($S91,0,VLOOKUP('Thông tin khách hàng'!$E$10,$X$2:$Z$5,2,FALSE))</f>
        <v>0</v>
      </c>
      <c r="H91" s="5">
        <f>F91*HLOOKUP(B91,Assumption!$A$10:$G$12,2,TRUE)+G91*HLOOKUP(B91,Assumption!$A$10:$G$12,3,TRUE)</f>
        <v>0</v>
      </c>
      <c r="I91" s="5">
        <f t="shared" si="3"/>
        <v>0</v>
      </c>
      <c r="J91" s="47">
        <f>VLOOKUP(D91,Assumption!$O$3:$Q$103,IF('Thông tin khách hàng'!$B$3="Nam",2,3),FALSE)/12*P91</f>
        <v>137069.2585</v>
      </c>
      <c r="K91" s="5">
        <v>20000.0</v>
      </c>
      <c r="L91" s="46">
        <f t="shared" si="4"/>
        <v>2820231</v>
      </c>
      <c r="M91" s="46">
        <f t="shared" si="5"/>
        <v>501610185.7</v>
      </c>
      <c r="N91" s="47">
        <f>HLOOKUP(ROUND(AVERAGE(M79:M90)/10^6,0),Assumption!$B$2:$E$3,2,TRUE)*MAX((AVERAGE(M79:M90)-250*10^6),0)</f>
        <v>416990.4783</v>
      </c>
      <c r="O91" s="46">
        <f t="shared" si="6"/>
        <v>502027176.2</v>
      </c>
      <c r="P91" s="46">
        <f>IF(A91=1,SA,MAX(0,SA-M90))</f>
        <v>601454783.5</v>
      </c>
      <c r="S91" s="5">
        <v>0.0</v>
      </c>
      <c r="T91" s="5">
        <v>0.0</v>
      </c>
      <c r="U91" s="5">
        <v>0.0</v>
      </c>
      <c r="V91" s="48">
        <v>1.0</v>
      </c>
    </row>
    <row r="92" ht="15.75" customHeight="1">
      <c r="A92" s="5">
        <v>90.0</v>
      </c>
      <c r="B92" s="5">
        <v>8.0</v>
      </c>
      <c r="C92" s="5">
        <f t="shared" si="1"/>
        <v>6</v>
      </c>
      <c r="D92" s="5">
        <f>'Thông tin khách hàng'!$B$4+B92-1</f>
        <v>8</v>
      </c>
      <c r="E92" s="46">
        <f t="shared" si="2"/>
        <v>502027176.2</v>
      </c>
      <c r="F92" s="5">
        <f>TP*VLOOKUP('Thông tin khách hàng'!$E$10,$X$2:$Z$5,3,FALSE)*OFFSET($S92,0,VLOOKUP('Thông tin khách hàng'!$E$10,$X$2:$Z$5,2,FALSE))</f>
        <v>0</v>
      </c>
      <c r="G92" s="5">
        <f>EP*VLOOKUP('Thông tin khách hàng'!$E$10,$X$2:$Z$5,3,FALSE)*OFFSET($S92,0,VLOOKUP('Thông tin khách hàng'!$E$10,$X$2:$Z$5,2,FALSE))</f>
        <v>0</v>
      </c>
      <c r="H92" s="5">
        <f>F92*HLOOKUP(B92,Assumption!$A$10:$G$12,2,TRUE)+G92*HLOOKUP(B92,Assumption!$A$10:$G$12,3,TRUE)</f>
        <v>0</v>
      </c>
      <c r="I92" s="5">
        <f t="shared" si="3"/>
        <v>0</v>
      </c>
      <c r="J92" s="47">
        <f>VLOOKUP(D92,Assumption!$O$3:$Q$103,IF('Thông tin khách hàng'!$B$3="Nam",2,3),FALSE)/12*P92</f>
        <v>136370.7636</v>
      </c>
      <c r="K92" s="5">
        <v>20000.0</v>
      </c>
      <c r="L92" s="46">
        <f t="shared" si="4"/>
        <v>2837650</v>
      </c>
      <c r="M92" s="46">
        <f t="shared" si="5"/>
        <v>504708455.4</v>
      </c>
      <c r="N92" s="47">
        <f>HLOOKUP(ROUND(AVERAGE(M80:M91)/10^6,0),Assumption!$B$2:$E$3,2,TRUE)*MAX((AVERAGE(M80:M91)-250*10^6),0)</f>
        <v>432291.8556</v>
      </c>
      <c r="O92" s="46">
        <f t="shared" si="6"/>
        <v>505140747.3</v>
      </c>
      <c r="P92" s="46">
        <f>IF(A92=1,SA,MAX(0,SA-M91))</f>
        <v>598389814.3</v>
      </c>
      <c r="S92" s="5">
        <v>0.0</v>
      </c>
      <c r="T92" s="5">
        <v>0.0</v>
      </c>
      <c r="U92" s="5">
        <v>0.0</v>
      </c>
      <c r="V92" s="48">
        <v>1.0</v>
      </c>
    </row>
    <row r="93" ht="15.75" customHeight="1">
      <c r="A93" s="5">
        <v>91.0</v>
      </c>
      <c r="B93" s="5">
        <v>8.0</v>
      </c>
      <c r="C93" s="5">
        <f t="shared" si="1"/>
        <v>7</v>
      </c>
      <c r="D93" s="5">
        <f>'Thông tin khách hàng'!$B$4+B93-1</f>
        <v>8</v>
      </c>
      <c r="E93" s="46">
        <f t="shared" si="2"/>
        <v>505140747.3</v>
      </c>
      <c r="F93" s="5">
        <f>TP*VLOOKUP('Thông tin khách hàng'!$E$10,$X$2:$Z$5,3,FALSE)*OFFSET($S93,0,VLOOKUP('Thông tin khách hàng'!$E$10,$X$2:$Z$5,2,FALSE))</f>
        <v>15000000</v>
      </c>
      <c r="G93" s="5">
        <f>EP*VLOOKUP('Thông tin khách hàng'!$E$10,$X$2:$Z$5,3,FALSE)*OFFSET($S93,0,VLOOKUP('Thông tin khách hàng'!$E$10,$X$2:$Z$5,2,FALSE))</f>
        <v>15000000</v>
      </c>
      <c r="H93" s="5">
        <f>F93*HLOOKUP(B93,Assumption!$A$10:$G$12,2,TRUE)+G93*HLOOKUP(B93,Assumption!$A$10:$G$12,3,TRUE)</f>
        <v>750000</v>
      </c>
      <c r="I93" s="5">
        <f t="shared" si="3"/>
        <v>29250000</v>
      </c>
      <c r="J93" s="47">
        <f>VLOOKUP(D93,Assumption!$O$3:$Q$103,IF('Thông tin khách hàng'!$B$3="Nam",2,3),FALSE)/12*P93</f>
        <v>135664.6798</v>
      </c>
      <c r="K93" s="5">
        <v>20000.0</v>
      </c>
      <c r="L93" s="46">
        <f t="shared" si="4"/>
        <v>3020643</v>
      </c>
      <c r="M93" s="46">
        <f t="shared" si="5"/>
        <v>537255725.6</v>
      </c>
      <c r="N93" s="47">
        <f>HLOOKUP(ROUND(AVERAGE(M81:M92)/10^6,0),Assumption!$B$2:$E$3,2,TRUE)*MAX((AVERAGE(M81:M92)-250*10^6),0)</f>
        <v>447712.5274</v>
      </c>
      <c r="O93" s="46">
        <f t="shared" si="6"/>
        <v>537703438.1</v>
      </c>
      <c r="P93" s="46">
        <f>IF(A93=1,SA,MAX(0,SA-M92))</f>
        <v>595291544.6</v>
      </c>
      <c r="S93" s="5">
        <v>0.0</v>
      </c>
      <c r="T93" s="5">
        <v>1.0</v>
      </c>
      <c r="U93" s="5">
        <v>1.0</v>
      </c>
      <c r="V93" s="48">
        <v>1.0</v>
      </c>
    </row>
    <row r="94" ht="15.75" customHeight="1">
      <c r="A94" s="5">
        <v>92.0</v>
      </c>
      <c r="B94" s="5">
        <v>8.0</v>
      </c>
      <c r="C94" s="5">
        <f t="shared" si="1"/>
        <v>8</v>
      </c>
      <c r="D94" s="5">
        <f>'Thông tin khách hàng'!$B$4+B94-1</f>
        <v>8</v>
      </c>
      <c r="E94" s="46">
        <f t="shared" si="2"/>
        <v>537703438.1</v>
      </c>
      <c r="F94" s="5">
        <f>TP*VLOOKUP('Thông tin khách hàng'!$E$10,$X$2:$Z$5,3,FALSE)*OFFSET($S94,0,VLOOKUP('Thông tin khách hàng'!$E$10,$X$2:$Z$5,2,FALSE))</f>
        <v>0</v>
      </c>
      <c r="G94" s="5">
        <f>EP*VLOOKUP('Thông tin khách hàng'!$E$10,$X$2:$Z$5,3,FALSE)*OFFSET($S94,0,VLOOKUP('Thông tin khách hàng'!$E$10,$X$2:$Z$5,2,FALSE))</f>
        <v>0</v>
      </c>
      <c r="H94" s="5">
        <f>F94*HLOOKUP(B94,Assumption!$A$10:$G$12,2,TRUE)+G94*HLOOKUP(B94,Assumption!$A$10:$G$12,3,TRUE)</f>
        <v>0</v>
      </c>
      <c r="I94" s="5">
        <f t="shared" si="3"/>
        <v>0</v>
      </c>
      <c r="J94" s="47">
        <f>VLOOKUP(D94,Assumption!$O$3:$Q$103,IF('Thông tin khách hàng'!$B$3="Nam",2,3),FALSE)/12*P94</f>
        <v>128247.2806</v>
      </c>
      <c r="K94" s="5">
        <v>20000.0</v>
      </c>
      <c r="L94" s="46">
        <f t="shared" si="4"/>
        <v>3039415</v>
      </c>
      <c r="M94" s="46">
        <f t="shared" si="5"/>
        <v>540594605.8</v>
      </c>
      <c r="N94" s="47">
        <f>HLOOKUP(ROUND(AVERAGE(M82:M93)/10^6,0),Assumption!$B$2:$E$3,2,TRUE)*MAX((AVERAGE(M82:M93)-250*10^6),0)</f>
        <v>463253.4235</v>
      </c>
      <c r="O94" s="46">
        <f t="shared" si="6"/>
        <v>541057859.3</v>
      </c>
      <c r="P94" s="46">
        <f>IF(A94=1,SA,MAX(0,SA-M93))</f>
        <v>562744274.4</v>
      </c>
      <c r="S94" s="5">
        <v>0.0</v>
      </c>
      <c r="T94" s="5">
        <v>0.0</v>
      </c>
      <c r="U94" s="5">
        <v>0.0</v>
      </c>
      <c r="V94" s="48">
        <v>1.0</v>
      </c>
    </row>
    <row r="95" ht="15.75" customHeight="1">
      <c r="A95" s="5">
        <v>93.0</v>
      </c>
      <c r="B95" s="5">
        <v>8.0</v>
      </c>
      <c r="C95" s="5">
        <f t="shared" si="1"/>
        <v>9</v>
      </c>
      <c r="D95" s="5">
        <f>'Thông tin khách hàng'!$B$4+B95-1</f>
        <v>8</v>
      </c>
      <c r="E95" s="46">
        <f t="shared" si="2"/>
        <v>541057859.3</v>
      </c>
      <c r="F95" s="5">
        <f>TP*VLOOKUP('Thông tin khách hàng'!$E$10,$X$2:$Z$5,3,FALSE)*OFFSET($S95,0,VLOOKUP('Thông tin khách hàng'!$E$10,$X$2:$Z$5,2,FALSE))</f>
        <v>0</v>
      </c>
      <c r="G95" s="5">
        <f>EP*VLOOKUP('Thông tin khách hàng'!$E$10,$X$2:$Z$5,3,FALSE)*OFFSET($S95,0,VLOOKUP('Thông tin khách hàng'!$E$10,$X$2:$Z$5,2,FALSE))</f>
        <v>0</v>
      </c>
      <c r="H95" s="5">
        <f>F95*HLOOKUP(B95,Assumption!$A$10:$G$12,2,TRUE)+G95*HLOOKUP(B95,Assumption!$A$10:$G$12,3,TRUE)</f>
        <v>0</v>
      </c>
      <c r="I95" s="5">
        <f t="shared" si="3"/>
        <v>0</v>
      </c>
      <c r="J95" s="47">
        <f>VLOOKUP(D95,Assumption!$O$3:$Q$103,IF('Thông tin khách hàng'!$B$3="Nam",2,3),FALSE)/12*P95</f>
        <v>127486.3625</v>
      </c>
      <c r="K95" s="5">
        <v>20000.0</v>
      </c>
      <c r="L95" s="46">
        <f t="shared" si="4"/>
        <v>3058386</v>
      </c>
      <c r="M95" s="46">
        <f t="shared" si="5"/>
        <v>543968758.9</v>
      </c>
      <c r="N95" s="47">
        <f>HLOOKUP(ROUND(AVERAGE(M83:M94)/10^6,0),Assumption!$B$2:$E$3,2,TRUE)*MAX((AVERAGE(M83:M94)-250*10^6),0)</f>
        <v>478915.4815</v>
      </c>
      <c r="O95" s="46">
        <f t="shared" si="6"/>
        <v>544447674.4</v>
      </c>
      <c r="P95" s="46">
        <f>IF(A95=1,SA,MAX(0,SA-M94))</f>
        <v>559405394.2</v>
      </c>
      <c r="S95" s="5">
        <v>0.0</v>
      </c>
      <c r="T95" s="5">
        <v>0.0</v>
      </c>
      <c r="U95" s="5">
        <v>0.0</v>
      </c>
      <c r="V95" s="48">
        <v>1.0</v>
      </c>
    </row>
    <row r="96" ht="15.75" customHeight="1">
      <c r="A96" s="5">
        <v>94.0</v>
      </c>
      <c r="B96" s="5">
        <v>8.0</v>
      </c>
      <c r="C96" s="5">
        <f t="shared" si="1"/>
        <v>10</v>
      </c>
      <c r="D96" s="5">
        <f>'Thông tin khách hàng'!$B$4+B96-1</f>
        <v>8</v>
      </c>
      <c r="E96" s="46">
        <f t="shared" si="2"/>
        <v>544447674.4</v>
      </c>
      <c r="F96" s="5">
        <f>TP*VLOOKUP('Thông tin khách hàng'!$E$10,$X$2:$Z$5,3,FALSE)*OFFSET($S96,0,VLOOKUP('Thông tin khách hàng'!$E$10,$X$2:$Z$5,2,FALSE))</f>
        <v>0</v>
      </c>
      <c r="G96" s="5">
        <f>EP*VLOOKUP('Thông tin khách hàng'!$E$10,$X$2:$Z$5,3,FALSE)*OFFSET($S96,0,VLOOKUP('Thông tin khách hàng'!$E$10,$X$2:$Z$5,2,FALSE))</f>
        <v>0</v>
      </c>
      <c r="H96" s="5">
        <f>F96*HLOOKUP(B96,Assumption!$A$10:$G$12,2,TRUE)+G96*HLOOKUP(B96,Assumption!$A$10:$G$12,3,TRUE)</f>
        <v>0</v>
      </c>
      <c r="I96" s="5">
        <f t="shared" si="3"/>
        <v>0</v>
      </c>
      <c r="J96" s="47">
        <f>VLOOKUP(D96,Assumption!$O$3:$Q$103,IF('Thông tin khách hàng'!$B$3="Nam",2,3),FALSE)/12*P96</f>
        <v>126717.4059</v>
      </c>
      <c r="K96" s="5">
        <v>20000.0</v>
      </c>
      <c r="L96" s="46">
        <f t="shared" si="4"/>
        <v>3077557</v>
      </c>
      <c r="M96" s="46">
        <f t="shared" si="5"/>
        <v>547378514</v>
      </c>
      <c r="N96" s="47">
        <f>HLOOKUP(ROUND(AVERAGE(M84:M95)/10^6,0),Assumption!$B$2:$E$3,2,TRUE)*MAX((AVERAGE(M84:M95)-250*10^6),0)</f>
        <v>494699.6457</v>
      </c>
      <c r="O96" s="46">
        <f t="shared" si="6"/>
        <v>547873213.6</v>
      </c>
      <c r="P96" s="46">
        <f>IF(A96=1,SA,MAX(0,SA-M95))</f>
        <v>556031241.1</v>
      </c>
      <c r="S96" s="5">
        <v>0.0</v>
      </c>
      <c r="T96" s="5">
        <v>0.0</v>
      </c>
      <c r="U96" s="5">
        <v>1.0</v>
      </c>
      <c r="V96" s="48">
        <v>1.0</v>
      </c>
    </row>
    <row r="97" ht="15.75" customHeight="1">
      <c r="A97" s="5">
        <v>95.0</v>
      </c>
      <c r="B97" s="5">
        <v>8.0</v>
      </c>
      <c r="C97" s="5">
        <f t="shared" si="1"/>
        <v>11</v>
      </c>
      <c r="D97" s="5">
        <f>'Thông tin khách hàng'!$B$4+B97-1</f>
        <v>8</v>
      </c>
      <c r="E97" s="46">
        <f t="shared" si="2"/>
        <v>547873213.6</v>
      </c>
      <c r="F97" s="5">
        <f>TP*VLOOKUP('Thông tin khách hàng'!$E$10,$X$2:$Z$5,3,FALSE)*OFFSET($S97,0,VLOOKUP('Thông tin khách hàng'!$E$10,$X$2:$Z$5,2,FALSE))</f>
        <v>0</v>
      </c>
      <c r="G97" s="5">
        <f>EP*VLOOKUP('Thông tin khách hàng'!$E$10,$X$2:$Z$5,3,FALSE)*OFFSET($S97,0,VLOOKUP('Thông tin khách hàng'!$E$10,$X$2:$Z$5,2,FALSE))</f>
        <v>0</v>
      </c>
      <c r="H97" s="5">
        <f>F97*HLOOKUP(B97,Assumption!$A$10:$G$12,2,TRUE)+G97*HLOOKUP(B97,Assumption!$A$10:$G$12,3,TRUE)</f>
        <v>0</v>
      </c>
      <c r="I97" s="5">
        <f t="shared" si="3"/>
        <v>0</v>
      </c>
      <c r="J97" s="47">
        <f>VLOOKUP(D97,Assumption!$O$3:$Q$103,IF('Thông tin khách hàng'!$B$3="Nam",2,3),FALSE)/12*P97</f>
        <v>125940.3356</v>
      </c>
      <c r="K97" s="5">
        <v>20000.0</v>
      </c>
      <c r="L97" s="46">
        <f t="shared" si="4"/>
        <v>3096930</v>
      </c>
      <c r="M97" s="46">
        <f t="shared" si="5"/>
        <v>550824203.3</v>
      </c>
      <c r="N97" s="47">
        <f>HLOOKUP(ROUND(AVERAGE(M85:M96)/10^6,0),Assumption!$B$2:$E$3,2,TRUE)*MAX((AVERAGE(M85:M96)-250*10^6),0)</f>
        <v>1021213.737</v>
      </c>
      <c r="O97" s="46">
        <f t="shared" si="6"/>
        <v>551845417</v>
      </c>
      <c r="P97" s="46">
        <f>IF(A97=1,SA,MAX(0,SA-M96))</f>
        <v>552621486</v>
      </c>
      <c r="S97" s="5">
        <v>0.0</v>
      </c>
      <c r="T97" s="5">
        <v>0.0</v>
      </c>
      <c r="U97" s="5">
        <v>0.0</v>
      </c>
      <c r="V97" s="48">
        <v>1.0</v>
      </c>
    </row>
    <row r="98" ht="15.75" customHeight="1">
      <c r="A98" s="5">
        <v>96.0</v>
      </c>
      <c r="B98" s="5">
        <v>8.0</v>
      </c>
      <c r="C98" s="5">
        <f t="shared" si="1"/>
        <v>12</v>
      </c>
      <c r="D98" s="5">
        <f>'Thông tin khách hàng'!$B$4+B98-1</f>
        <v>8</v>
      </c>
      <c r="E98" s="46">
        <f t="shared" si="2"/>
        <v>551845417</v>
      </c>
      <c r="F98" s="5">
        <f>TP*VLOOKUP('Thông tin khách hàng'!$E$10,$X$2:$Z$5,3,FALSE)*OFFSET($S98,0,VLOOKUP('Thông tin khách hàng'!$E$10,$X$2:$Z$5,2,FALSE))</f>
        <v>0</v>
      </c>
      <c r="G98" s="5">
        <f>EP*VLOOKUP('Thông tin khách hàng'!$E$10,$X$2:$Z$5,3,FALSE)*OFFSET($S98,0,VLOOKUP('Thông tin khách hàng'!$E$10,$X$2:$Z$5,2,FALSE))</f>
        <v>0</v>
      </c>
      <c r="H98" s="5">
        <f>F98*HLOOKUP(B98,Assumption!$A$10:$G$12,2,TRUE)+G98*HLOOKUP(B98,Assumption!$A$10:$G$12,3,TRUE)</f>
        <v>0</v>
      </c>
      <c r="I98" s="5">
        <f t="shared" si="3"/>
        <v>0</v>
      </c>
      <c r="J98" s="47">
        <f>VLOOKUP(D98,Assumption!$O$3:$Q$103,IF('Thông tin khách hàng'!$B$3="Nam",2,3),FALSE)/12*P98</f>
        <v>125155.0761</v>
      </c>
      <c r="K98" s="5">
        <v>20000.0</v>
      </c>
      <c r="L98" s="46">
        <f t="shared" si="4"/>
        <v>3119393</v>
      </c>
      <c r="M98" s="46">
        <f t="shared" si="5"/>
        <v>554819654.9</v>
      </c>
      <c r="N98" s="47">
        <f>HLOOKUP(ROUND(AVERAGE(M86:M97)/10^6,0),Assumption!$B$2:$E$3,2,TRUE)*MAX((AVERAGE(M86:M97)-250*10^6),0)</f>
        <v>1053276.218</v>
      </c>
      <c r="O98" s="46">
        <f t="shared" si="6"/>
        <v>555872931.2</v>
      </c>
      <c r="P98" s="46">
        <f>IF(A98=1,SA,MAX(0,SA-M97))</f>
        <v>549175796.7</v>
      </c>
      <c r="S98" s="5">
        <v>0.0</v>
      </c>
      <c r="T98" s="5">
        <v>0.0</v>
      </c>
      <c r="U98" s="5">
        <v>0.0</v>
      </c>
      <c r="V98" s="48">
        <v>1.0</v>
      </c>
    </row>
    <row r="99" ht="15.75" customHeight="1">
      <c r="A99" s="5">
        <v>97.0</v>
      </c>
      <c r="B99" s="5">
        <v>9.0</v>
      </c>
      <c r="C99" s="5">
        <f t="shared" si="1"/>
        <v>1</v>
      </c>
      <c r="D99" s="5">
        <f>'Thông tin khách hàng'!$B$4+B99-1</f>
        <v>9</v>
      </c>
      <c r="E99" s="46">
        <f t="shared" si="2"/>
        <v>555872931.2</v>
      </c>
      <c r="F99" s="5">
        <f>TP*VLOOKUP('Thông tin khách hàng'!$E$10,$X$2:$Z$5,3,FALSE)*OFFSET($S99,0,VLOOKUP('Thông tin khách hàng'!$E$10,$X$2:$Z$5,2,FALSE))</f>
        <v>15000000</v>
      </c>
      <c r="G99" s="5">
        <f>EP*VLOOKUP('Thông tin khách hàng'!$E$10,$X$2:$Z$5,3,FALSE)*OFFSET($S99,0,VLOOKUP('Thông tin khách hàng'!$E$10,$X$2:$Z$5,2,FALSE))</f>
        <v>15000000</v>
      </c>
      <c r="H99" s="5">
        <f>F99*HLOOKUP(B99,Assumption!$A$10:$G$12,2,TRUE)+G99*HLOOKUP(B99,Assumption!$A$10:$G$12,3,TRUE)</f>
        <v>750000</v>
      </c>
      <c r="I99" s="5">
        <f t="shared" si="3"/>
        <v>29250000</v>
      </c>
      <c r="J99" s="47">
        <f>VLOOKUP(D99,Assumption!$O$3:$Q$103,IF('Thông tin khách hàng'!$B$3="Nam",2,3),FALSE)/12*P99</f>
        <v>124244.5279</v>
      </c>
      <c r="K99" s="5">
        <v>20000.0</v>
      </c>
      <c r="L99" s="46">
        <f t="shared" si="4"/>
        <v>3307555</v>
      </c>
      <c r="M99" s="46">
        <f t="shared" si="5"/>
        <v>588286241.6</v>
      </c>
      <c r="N99" s="47">
        <f>HLOOKUP(ROUND(AVERAGE(M87:M98)/10^6,0),Assumption!$B$2:$E$3,2,TRUE)*MAX((AVERAGE(M87:M98)-250*10^6),0)</f>
        <v>1085759.832</v>
      </c>
      <c r="O99" s="46">
        <f t="shared" si="6"/>
        <v>589372001.5</v>
      </c>
      <c r="P99" s="46">
        <f>IF(A99=1,SA,MAX(0,SA-M98))</f>
        <v>545180345.1</v>
      </c>
      <c r="S99" s="5">
        <v>1.0</v>
      </c>
      <c r="T99" s="5">
        <v>1.0</v>
      </c>
      <c r="U99" s="5">
        <v>1.0</v>
      </c>
      <c r="V99" s="48">
        <v>1.0</v>
      </c>
    </row>
    <row r="100" ht="15.75" customHeight="1">
      <c r="A100" s="5">
        <v>98.0</v>
      </c>
      <c r="B100" s="5">
        <v>9.0</v>
      </c>
      <c r="C100" s="5">
        <f t="shared" si="1"/>
        <v>2</v>
      </c>
      <c r="D100" s="5">
        <f>'Thông tin khách hàng'!$B$4+B100-1</f>
        <v>9</v>
      </c>
      <c r="E100" s="46">
        <f t="shared" si="2"/>
        <v>589372001.5</v>
      </c>
      <c r="F100" s="5">
        <f>TP*VLOOKUP('Thông tin khách hàng'!$E$10,$X$2:$Z$5,3,FALSE)*OFFSET($S100,0,VLOOKUP('Thông tin khách hàng'!$E$10,$X$2:$Z$5,2,FALSE))</f>
        <v>0</v>
      </c>
      <c r="G100" s="5">
        <f>EP*VLOOKUP('Thông tin khách hàng'!$E$10,$X$2:$Z$5,3,FALSE)*OFFSET($S100,0,VLOOKUP('Thông tin khách hàng'!$E$10,$X$2:$Z$5,2,FALSE))</f>
        <v>0</v>
      </c>
      <c r="H100" s="5">
        <f>F100*HLOOKUP(B100,Assumption!$A$10:$G$12,2,TRUE)+G100*HLOOKUP(B100,Assumption!$A$10:$G$12,3,TRUE)</f>
        <v>0</v>
      </c>
      <c r="I100" s="5">
        <f t="shared" si="3"/>
        <v>0</v>
      </c>
      <c r="J100" s="47">
        <f>VLOOKUP(D100,Assumption!$O$3:$Q$103,IF('Thông tin khách hàng'!$B$3="Nam",2,3),FALSE)/12*P100</f>
        <v>116617.62</v>
      </c>
      <c r="K100" s="5">
        <v>20000.0</v>
      </c>
      <c r="L100" s="46">
        <f t="shared" si="4"/>
        <v>3331623</v>
      </c>
      <c r="M100" s="46">
        <f t="shared" si="5"/>
        <v>592567006.8</v>
      </c>
      <c r="N100" s="47">
        <f>HLOOKUP(ROUND(AVERAGE(M88:M99)/10^6,0),Assumption!$B$2:$E$3,2,TRUE)*MAX((AVERAGE(M88:M99)-250*10^6),0)</f>
        <v>1118672.911</v>
      </c>
      <c r="O100" s="46">
        <f t="shared" si="6"/>
        <v>593685679.8</v>
      </c>
      <c r="P100" s="46">
        <f>IF(A100=1,SA,MAX(0,SA-M99))</f>
        <v>511713758.4</v>
      </c>
      <c r="S100" s="5">
        <v>0.0</v>
      </c>
      <c r="T100" s="5">
        <v>0.0</v>
      </c>
      <c r="U100" s="5">
        <v>0.0</v>
      </c>
      <c r="V100" s="48">
        <v>1.0</v>
      </c>
    </row>
    <row r="101" ht="15.75" customHeight="1">
      <c r="A101" s="5">
        <v>99.0</v>
      </c>
      <c r="B101" s="5">
        <v>9.0</v>
      </c>
      <c r="C101" s="5">
        <f t="shared" si="1"/>
        <v>3</v>
      </c>
      <c r="D101" s="5">
        <f>'Thông tin khách hàng'!$B$4+B101-1</f>
        <v>9</v>
      </c>
      <c r="E101" s="46">
        <f t="shared" si="2"/>
        <v>593685679.8</v>
      </c>
      <c r="F101" s="5">
        <f>TP*VLOOKUP('Thông tin khách hàng'!$E$10,$X$2:$Z$5,3,FALSE)*OFFSET($S101,0,VLOOKUP('Thông tin khách hàng'!$E$10,$X$2:$Z$5,2,FALSE))</f>
        <v>0</v>
      </c>
      <c r="G101" s="5">
        <f>EP*VLOOKUP('Thông tin khách hàng'!$E$10,$X$2:$Z$5,3,FALSE)*OFFSET($S101,0,VLOOKUP('Thông tin khách hàng'!$E$10,$X$2:$Z$5,2,FALSE))</f>
        <v>0</v>
      </c>
      <c r="H101" s="5">
        <f>F101*HLOOKUP(B101,Assumption!$A$10:$G$12,2,TRUE)+G101*HLOOKUP(B101,Assumption!$A$10:$G$12,3,TRUE)</f>
        <v>0</v>
      </c>
      <c r="I101" s="5">
        <f t="shared" si="3"/>
        <v>0</v>
      </c>
      <c r="J101" s="47">
        <f>VLOOKUP(D101,Assumption!$O$3:$Q$103,IF('Thông tin khách hàng'!$B$3="Nam",2,3),FALSE)/12*P101</f>
        <v>115642.0499</v>
      </c>
      <c r="K101" s="5">
        <v>20000.0</v>
      </c>
      <c r="L101" s="46">
        <f t="shared" si="4"/>
        <v>3356018</v>
      </c>
      <c r="M101" s="46">
        <f t="shared" si="5"/>
        <v>596906055.7</v>
      </c>
      <c r="N101" s="47">
        <f>HLOOKUP(ROUND(AVERAGE(M89:M100)/10^6,0),Assumption!$B$2:$E$3,2,TRUE)*MAX((AVERAGE(M89:M100)-250*10^6),0)</f>
        <v>1152023.935</v>
      </c>
      <c r="O101" s="46">
        <f t="shared" si="6"/>
        <v>598058079.6</v>
      </c>
      <c r="P101" s="46">
        <f>IF(A101=1,SA,MAX(0,SA-M100))</f>
        <v>507432993.2</v>
      </c>
      <c r="S101" s="5">
        <v>0.0</v>
      </c>
      <c r="T101" s="5">
        <v>0.0</v>
      </c>
      <c r="U101" s="5">
        <v>0.0</v>
      </c>
      <c r="V101" s="48">
        <v>1.0</v>
      </c>
    </row>
    <row r="102" ht="15.75" customHeight="1">
      <c r="A102" s="5">
        <v>100.0</v>
      </c>
      <c r="B102" s="5">
        <v>9.0</v>
      </c>
      <c r="C102" s="5">
        <f t="shared" si="1"/>
        <v>4</v>
      </c>
      <c r="D102" s="5">
        <f>'Thông tin khách hàng'!$B$4+B102-1</f>
        <v>9</v>
      </c>
      <c r="E102" s="46">
        <f t="shared" si="2"/>
        <v>598058079.6</v>
      </c>
      <c r="F102" s="5">
        <f>TP*VLOOKUP('Thông tin khách hàng'!$E$10,$X$2:$Z$5,3,FALSE)*OFFSET($S102,0,VLOOKUP('Thông tin khách hàng'!$E$10,$X$2:$Z$5,2,FALSE))</f>
        <v>0</v>
      </c>
      <c r="G102" s="5">
        <f>EP*VLOOKUP('Thông tin khách hàng'!$E$10,$X$2:$Z$5,3,FALSE)*OFFSET($S102,0,VLOOKUP('Thông tin khách hàng'!$E$10,$X$2:$Z$5,2,FALSE))</f>
        <v>0</v>
      </c>
      <c r="H102" s="5">
        <f>F102*HLOOKUP(B102,Assumption!$A$10:$G$12,2,TRUE)+G102*HLOOKUP(B102,Assumption!$A$10:$G$12,3,TRUE)</f>
        <v>0</v>
      </c>
      <c r="I102" s="5">
        <f t="shared" si="3"/>
        <v>0</v>
      </c>
      <c r="J102" s="47">
        <f>VLOOKUP(D102,Assumption!$O$3:$Q$103,IF('Thông tin khách hàng'!$B$3="Nam",2,3),FALSE)/12*P102</f>
        <v>114653.1972</v>
      </c>
      <c r="K102" s="5">
        <v>20000.0</v>
      </c>
      <c r="L102" s="46">
        <f t="shared" si="4"/>
        <v>3380746</v>
      </c>
      <c r="M102" s="46">
        <f t="shared" si="5"/>
        <v>601304172.4</v>
      </c>
      <c r="N102" s="47">
        <f>HLOOKUP(ROUND(AVERAGE(M90:M101)/10^6,0),Assumption!$B$2:$E$3,2,TRUE)*MAX((AVERAGE(M90:M101)-250*10^6),0)</f>
        <v>1185821.541</v>
      </c>
      <c r="O102" s="46">
        <f t="shared" si="6"/>
        <v>602489994</v>
      </c>
      <c r="P102" s="46">
        <f>IF(A102=1,SA,MAX(0,SA-M101))</f>
        <v>503093944.3</v>
      </c>
      <c r="S102" s="5">
        <v>0.0</v>
      </c>
      <c r="T102" s="5">
        <v>0.0</v>
      </c>
      <c r="U102" s="5">
        <v>1.0</v>
      </c>
      <c r="V102" s="48">
        <v>1.0</v>
      </c>
    </row>
    <row r="103" ht="15.75" customHeight="1">
      <c r="A103" s="5">
        <v>101.0</v>
      </c>
      <c r="B103" s="5">
        <v>9.0</v>
      </c>
      <c r="C103" s="5">
        <f t="shared" si="1"/>
        <v>5</v>
      </c>
      <c r="D103" s="5">
        <f>'Thông tin khách hàng'!$B$4+B103-1</f>
        <v>9</v>
      </c>
      <c r="E103" s="46">
        <f t="shared" si="2"/>
        <v>602489994</v>
      </c>
      <c r="F103" s="5">
        <f>TP*VLOOKUP('Thông tin khách hàng'!$E$10,$X$2:$Z$5,3,FALSE)*OFFSET($S103,0,VLOOKUP('Thông tin khách hàng'!$E$10,$X$2:$Z$5,2,FALSE))</f>
        <v>0</v>
      </c>
      <c r="G103" s="5">
        <f>EP*VLOOKUP('Thông tin khách hàng'!$E$10,$X$2:$Z$5,3,FALSE)*OFFSET($S103,0,VLOOKUP('Thông tin khách hàng'!$E$10,$X$2:$Z$5,2,FALSE))</f>
        <v>0</v>
      </c>
      <c r="H103" s="5">
        <f>F103*HLOOKUP(B103,Assumption!$A$10:$G$12,2,TRUE)+G103*HLOOKUP(B103,Assumption!$A$10:$G$12,3,TRUE)</f>
        <v>0</v>
      </c>
      <c r="I103" s="5">
        <f t="shared" si="3"/>
        <v>0</v>
      </c>
      <c r="J103" s="47">
        <f>VLOOKUP(D103,Assumption!$O$3:$Q$103,IF('Thông tin khách hàng'!$B$3="Nam",2,3),FALSE)/12*P103</f>
        <v>113650.8831</v>
      </c>
      <c r="K103" s="5">
        <v>20000.0</v>
      </c>
      <c r="L103" s="46">
        <f t="shared" si="4"/>
        <v>3405810</v>
      </c>
      <c r="M103" s="46">
        <f t="shared" si="5"/>
        <v>605762153.1</v>
      </c>
      <c r="N103" s="47">
        <f>HLOOKUP(ROUND(AVERAGE(M91:M102)/10^6,0),Assumption!$B$2:$E$3,2,TRUE)*MAX((AVERAGE(M91:M102)-250*10^6),0)</f>
        <v>1220074.527</v>
      </c>
      <c r="O103" s="46">
        <f t="shared" si="6"/>
        <v>606982227.6</v>
      </c>
      <c r="P103" s="46">
        <f>IF(A103=1,SA,MAX(0,SA-M102))</f>
        <v>498695827.6</v>
      </c>
      <c r="S103" s="5">
        <v>0.0</v>
      </c>
      <c r="T103" s="5">
        <v>0.0</v>
      </c>
      <c r="U103" s="5">
        <v>0.0</v>
      </c>
      <c r="V103" s="48">
        <v>1.0</v>
      </c>
    </row>
    <row r="104" ht="15.75" customHeight="1">
      <c r="A104" s="5">
        <v>102.0</v>
      </c>
      <c r="B104" s="5">
        <v>9.0</v>
      </c>
      <c r="C104" s="5">
        <f t="shared" si="1"/>
        <v>6</v>
      </c>
      <c r="D104" s="5">
        <f>'Thông tin khách hàng'!$B$4+B104-1</f>
        <v>9</v>
      </c>
      <c r="E104" s="46">
        <f t="shared" si="2"/>
        <v>606982227.6</v>
      </c>
      <c r="F104" s="5">
        <f>TP*VLOOKUP('Thông tin khách hàng'!$E$10,$X$2:$Z$5,3,FALSE)*OFFSET($S104,0,VLOOKUP('Thông tin khách hàng'!$E$10,$X$2:$Z$5,2,FALSE))</f>
        <v>0</v>
      </c>
      <c r="G104" s="5">
        <f>EP*VLOOKUP('Thông tin khách hàng'!$E$10,$X$2:$Z$5,3,FALSE)*OFFSET($S104,0,VLOOKUP('Thông tin khách hàng'!$E$10,$X$2:$Z$5,2,FALSE))</f>
        <v>0</v>
      </c>
      <c r="H104" s="5">
        <f>F104*HLOOKUP(B104,Assumption!$A$10:$G$12,2,TRUE)+G104*HLOOKUP(B104,Assumption!$A$10:$G$12,3,TRUE)</f>
        <v>0</v>
      </c>
      <c r="I104" s="5">
        <f t="shared" si="3"/>
        <v>0</v>
      </c>
      <c r="J104" s="47">
        <f>VLOOKUP(D104,Assumption!$O$3:$Q$103,IF('Thông tin khách hàng'!$B$3="Nam",2,3),FALSE)/12*P104</f>
        <v>112634.9263</v>
      </c>
      <c r="K104" s="5">
        <v>20000.0</v>
      </c>
      <c r="L104" s="46">
        <f t="shared" si="4"/>
        <v>3431216</v>
      </c>
      <c r="M104" s="46">
        <f t="shared" si="5"/>
        <v>610280808.7</v>
      </c>
      <c r="N104" s="47">
        <f>HLOOKUP(ROUND(AVERAGE(M92:M103)/10^6,0),Assumption!$B$2:$E$3,2,TRUE)*MAX((AVERAGE(M92:M103)-250*10^6),0)</f>
        <v>1254791.849</v>
      </c>
      <c r="O104" s="46">
        <f t="shared" si="6"/>
        <v>611535600.6</v>
      </c>
      <c r="P104" s="46">
        <f>IF(A104=1,SA,MAX(0,SA-M103))</f>
        <v>494237846.9</v>
      </c>
      <c r="S104" s="5">
        <v>0.0</v>
      </c>
      <c r="T104" s="5">
        <v>0.0</v>
      </c>
      <c r="U104" s="5">
        <v>0.0</v>
      </c>
      <c r="V104" s="48">
        <v>1.0</v>
      </c>
    </row>
    <row r="105" ht="15.75" customHeight="1">
      <c r="A105" s="5">
        <v>103.0</v>
      </c>
      <c r="B105" s="5">
        <v>9.0</v>
      </c>
      <c r="C105" s="5">
        <f t="shared" si="1"/>
        <v>7</v>
      </c>
      <c r="D105" s="5">
        <f>'Thông tin khách hàng'!$B$4+B105-1</f>
        <v>9</v>
      </c>
      <c r="E105" s="46">
        <f t="shared" si="2"/>
        <v>611535600.6</v>
      </c>
      <c r="F105" s="5">
        <f>TP*VLOOKUP('Thông tin khách hàng'!$E$10,$X$2:$Z$5,3,FALSE)*OFFSET($S105,0,VLOOKUP('Thông tin khách hàng'!$E$10,$X$2:$Z$5,2,FALSE))</f>
        <v>15000000</v>
      </c>
      <c r="G105" s="5">
        <f>EP*VLOOKUP('Thông tin khách hàng'!$E$10,$X$2:$Z$5,3,FALSE)*OFFSET($S105,0,VLOOKUP('Thông tin khách hàng'!$E$10,$X$2:$Z$5,2,FALSE))</f>
        <v>15000000</v>
      </c>
      <c r="H105" s="5">
        <f>F105*HLOOKUP(B105,Assumption!$A$10:$G$12,2,TRUE)+G105*HLOOKUP(B105,Assumption!$A$10:$G$12,3,TRUE)</f>
        <v>750000</v>
      </c>
      <c r="I105" s="5">
        <f t="shared" si="3"/>
        <v>29250000</v>
      </c>
      <c r="J105" s="47">
        <f>VLOOKUP(D105,Assumption!$O$3:$Q$103,IF('Thông tin khách hàng'!$B$3="Nam",2,3),FALSE)/12*P105</f>
        <v>111605.1418</v>
      </c>
      <c r="K105" s="5">
        <v>20000.0</v>
      </c>
      <c r="L105" s="46">
        <f t="shared" si="4"/>
        <v>3622351</v>
      </c>
      <c r="M105" s="46">
        <f t="shared" si="5"/>
        <v>644276346.4</v>
      </c>
      <c r="N105" s="47">
        <f>HLOOKUP(ROUND(AVERAGE(M93:M104)/10^6,0),Assumption!$B$2:$E$3,2,TRUE)*MAX((AVERAGE(M93:M104)-250*10^6),0)</f>
        <v>1289982.634</v>
      </c>
      <c r="O105" s="46">
        <f t="shared" si="6"/>
        <v>645566329</v>
      </c>
      <c r="P105" s="46">
        <f>IF(A105=1,SA,MAX(0,SA-M104))</f>
        <v>489719191.3</v>
      </c>
      <c r="S105" s="5">
        <v>0.0</v>
      </c>
      <c r="T105" s="5">
        <v>1.0</v>
      </c>
      <c r="U105" s="5">
        <v>1.0</v>
      </c>
      <c r="V105" s="48">
        <v>1.0</v>
      </c>
    </row>
    <row r="106" ht="15.75" customHeight="1">
      <c r="A106" s="5">
        <v>104.0</v>
      </c>
      <c r="B106" s="5">
        <v>9.0</v>
      </c>
      <c r="C106" s="5">
        <f t="shared" si="1"/>
        <v>8</v>
      </c>
      <c r="D106" s="5">
        <f>'Thông tin khách hàng'!$B$4+B106-1</f>
        <v>9</v>
      </c>
      <c r="E106" s="46">
        <f t="shared" si="2"/>
        <v>645566329</v>
      </c>
      <c r="F106" s="5">
        <f>TP*VLOOKUP('Thông tin khách hàng'!$E$10,$X$2:$Z$5,3,FALSE)*OFFSET($S106,0,VLOOKUP('Thông tin khách hàng'!$E$10,$X$2:$Z$5,2,FALSE))</f>
        <v>0</v>
      </c>
      <c r="G106" s="5">
        <f>EP*VLOOKUP('Thông tin khách hàng'!$E$10,$X$2:$Z$5,3,FALSE)*OFFSET($S106,0,VLOOKUP('Thông tin khách hàng'!$E$10,$X$2:$Z$5,2,FALSE))</f>
        <v>0</v>
      </c>
      <c r="H106" s="5">
        <f>F106*HLOOKUP(B106,Assumption!$A$10:$G$12,2,TRUE)+G106*HLOOKUP(B106,Assumption!$A$10:$G$12,3,TRUE)</f>
        <v>0</v>
      </c>
      <c r="I106" s="5">
        <f t="shared" si="3"/>
        <v>0</v>
      </c>
      <c r="J106" s="47">
        <f>VLOOKUP(D106,Assumption!$O$3:$Q$103,IF('Thông tin khách hàng'!$B$3="Nam",2,3),FALSE)/12*P106</f>
        <v>103857.688</v>
      </c>
      <c r="K106" s="5">
        <v>20000.0</v>
      </c>
      <c r="L106" s="46">
        <f t="shared" si="4"/>
        <v>3649426</v>
      </c>
      <c r="M106" s="46">
        <f t="shared" si="5"/>
        <v>649091897.4</v>
      </c>
      <c r="N106" s="47">
        <f>HLOOKUP(ROUND(AVERAGE(M94:M105)/10^6,0),Assumption!$B$2:$E$3,2,TRUE)*MAX((AVERAGE(M94:M105)-250*10^6),0)</f>
        <v>1325656.174</v>
      </c>
      <c r="O106" s="46">
        <f t="shared" si="6"/>
        <v>650417553.5</v>
      </c>
      <c r="P106" s="46">
        <f>IF(A106=1,SA,MAX(0,SA-M105))</f>
        <v>455723653.6</v>
      </c>
      <c r="S106" s="5">
        <v>0.0</v>
      </c>
      <c r="T106" s="5">
        <v>0.0</v>
      </c>
      <c r="U106" s="5">
        <v>0.0</v>
      </c>
      <c r="V106" s="48">
        <v>1.0</v>
      </c>
    </row>
    <row r="107" ht="15.75" customHeight="1">
      <c r="A107" s="5">
        <v>105.0</v>
      </c>
      <c r="B107" s="5">
        <v>9.0</v>
      </c>
      <c r="C107" s="5">
        <f t="shared" si="1"/>
        <v>9</v>
      </c>
      <c r="D107" s="5">
        <f>'Thông tin khách hàng'!$B$4+B107-1</f>
        <v>9</v>
      </c>
      <c r="E107" s="46">
        <f t="shared" si="2"/>
        <v>650417553.5</v>
      </c>
      <c r="F107" s="5">
        <f>TP*VLOOKUP('Thông tin khách hàng'!$E$10,$X$2:$Z$5,3,FALSE)*OFFSET($S107,0,VLOOKUP('Thông tin khách hàng'!$E$10,$X$2:$Z$5,2,FALSE))</f>
        <v>0</v>
      </c>
      <c r="G107" s="5">
        <f>EP*VLOOKUP('Thông tin khách hàng'!$E$10,$X$2:$Z$5,3,FALSE)*OFFSET($S107,0,VLOOKUP('Thông tin khách hàng'!$E$10,$X$2:$Z$5,2,FALSE))</f>
        <v>0</v>
      </c>
      <c r="H107" s="5">
        <f>F107*HLOOKUP(B107,Assumption!$A$10:$G$12,2,TRUE)+G107*HLOOKUP(B107,Assumption!$A$10:$G$12,3,TRUE)</f>
        <v>0</v>
      </c>
      <c r="I107" s="5">
        <f t="shared" si="3"/>
        <v>0</v>
      </c>
      <c r="J107" s="47">
        <f>VLOOKUP(D107,Assumption!$O$3:$Q$103,IF('Thông tin khách hàng'!$B$3="Nam",2,3),FALSE)/12*P107</f>
        <v>102760.2423</v>
      </c>
      <c r="K107" s="5">
        <v>20000.0</v>
      </c>
      <c r="L107" s="46">
        <f t="shared" si="4"/>
        <v>3676861</v>
      </c>
      <c r="M107" s="46">
        <f t="shared" si="5"/>
        <v>653971654.3</v>
      </c>
      <c r="N107" s="47">
        <f>HLOOKUP(ROUND(AVERAGE(M95:M106)/10^6,0),Assumption!$B$2:$E$3,2,TRUE)*MAX((AVERAGE(M95:M106)-250*10^6),0)</f>
        <v>1361821.938</v>
      </c>
      <c r="O107" s="46">
        <f t="shared" si="6"/>
        <v>655333476.2</v>
      </c>
      <c r="P107" s="46">
        <f>IF(A107=1,SA,MAX(0,SA-M106))</f>
        <v>450908102.6</v>
      </c>
      <c r="S107" s="5">
        <v>0.0</v>
      </c>
      <c r="T107" s="5">
        <v>0.0</v>
      </c>
      <c r="U107" s="5">
        <v>0.0</v>
      </c>
      <c r="V107" s="48">
        <v>1.0</v>
      </c>
    </row>
    <row r="108" ht="15.75" customHeight="1">
      <c r="A108" s="5">
        <v>106.0</v>
      </c>
      <c r="B108" s="5">
        <v>9.0</v>
      </c>
      <c r="C108" s="5">
        <f t="shared" si="1"/>
        <v>10</v>
      </c>
      <c r="D108" s="5">
        <f>'Thông tin khách hàng'!$B$4+B108-1</f>
        <v>9</v>
      </c>
      <c r="E108" s="46">
        <f t="shared" si="2"/>
        <v>655333476.2</v>
      </c>
      <c r="F108" s="5">
        <f>TP*VLOOKUP('Thông tin khách hàng'!$E$10,$X$2:$Z$5,3,FALSE)*OFFSET($S108,0,VLOOKUP('Thông tin khách hàng'!$E$10,$X$2:$Z$5,2,FALSE))</f>
        <v>0</v>
      </c>
      <c r="G108" s="5">
        <f>EP*VLOOKUP('Thông tin khách hàng'!$E$10,$X$2:$Z$5,3,FALSE)*OFFSET($S108,0,VLOOKUP('Thông tin khách hàng'!$E$10,$X$2:$Z$5,2,FALSE))</f>
        <v>0</v>
      </c>
      <c r="H108" s="5">
        <f>F108*HLOOKUP(B108,Assumption!$A$10:$G$12,2,TRUE)+G108*HLOOKUP(B108,Assumption!$A$10:$G$12,3,TRUE)</f>
        <v>0</v>
      </c>
      <c r="I108" s="5">
        <f t="shared" si="3"/>
        <v>0</v>
      </c>
      <c r="J108" s="47">
        <f>VLOOKUP(D108,Assumption!$O$3:$Q$103,IF('Thông tin khách hàng'!$B$3="Nam",2,3),FALSE)/12*P108</f>
        <v>101648.1642</v>
      </c>
      <c r="K108" s="5">
        <v>20000.0</v>
      </c>
      <c r="L108" s="46">
        <f t="shared" si="4"/>
        <v>3704663</v>
      </c>
      <c r="M108" s="46">
        <f t="shared" si="5"/>
        <v>658916491.1</v>
      </c>
      <c r="N108" s="47">
        <f>HLOOKUP(ROUND(AVERAGE(M96:M107)/10^6,0),Assumption!$B$2:$E$3,2,TRUE)*MAX((AVERAGE(M96:M107)-250*10^6),0)</f>
        <v>1398489.57</v>
      </c>
      <c r="O108" s="46">
        <f t="shared" si="6"/>
        <v>660314980.6</v>
      </c>
      <c r="P108" s="46">
        <f>IF(A108=1,SA,MAX(0,SA-M107))</f>
        <v>446028345.7</v>
      </c>
      <c r="S108" s="5">
        <v>0.0</v>
      </c>
      <c r="T108" s="5">
        <v>0.0</v>
      </c>
      <c r="U108" s="5">
        <v>1.0</v>
      </c>
      <c r="V108" s="48">
        <v>1.0</v>
      </c>
    </row>
    <row r="109" ht="15.75" customHeight="1">
      <c r="A109" s="5">
        <v>107.0</v>
      </c>
      <c r="B109" s="5">
        <v>9.0</v>
      </c>
      <c r="C109" s="5">
        <f t="shared" si="1"/>
        <v>11</v>
      </c>
      <c r="D109" s="5">
        <f>'Thông tin khách hàng'!$B$4+B109-1</f>
        <v>9</v>
      </c>
      <c r="E109" s="46">
        <f t="shared" si="2"/>
        <v>660314980.6</v>
      </c>
      <c r="F109" s="5">
        <f>TP*VLOOKUP('Thông tin khách hàng'!$E$10,$X$2:$Z$5,3,FALSE)*OFFSET($S109,0,VLOOKUP('Thông tin khách hàng'!$E$10,$X$2:$Z$5,2,FALSE))</f>
        <v>0</v>
      </c>
      <c r="G109" s="5">
        <f>EP*VLOOKUP('Thông tin khách hàng'!$E$10,$X$2:$Z$5,3,FALSE)*OFFSET($S109,0,VLOOKUP('Thông tin khách hàng'!$E$10,$X$2:$Z$5,2,FALSE))</f>
        <v>0</v>
      </c>
      <c r="H109" s="5">
        <f>F109*HLOOKUP(B109,Assumption!$A$10:$G$12,2,TRUE)+G109*HLOOKUP(B109,Assumption!$A$10:$G$12,3,TRUE)</f>
        <v>0</v>
      </c>
      <c r="I109" s="5">
        <f t="shared" si="3"/>
        <v>0</v>
      </c>
      <c r="J109" s="47">
        <f>VLOOKUP(D109,Assumption!$O$3:$Q$103,IF('Thông tin khách hàng'!$B$3="Nam",2,3),FALSE)/12*P109</f>
        <v>100521.2547</v>
      </c>
      <c r="K109" s="5">
        <v>20000.0</v>
      </c>
      <c r="L109" s="46">
        <f t="shared" si="4"/>
        <v>3732835</v>
      </c>
      <c r="M109" s="46">
        <f t="shared" si="5"/>
        <v>663927294.4</v>
      </c>
      <c r="N109" s="47">
        <f>HLOOKUP(ROUND(AVERAGE(M97:M108)/10^6,0),Assumption!$B$2:$E$3,2,TRUE)*MAX((AVERAGE(M97:M108)-250*10^6),0)</f>
        <v>1435668.895</v>
      </c>
      <c r="O109" s="46">
        <f t="shared" si="6"/>
        <v>665362963.3</v>
      </c>
      <c r="P109" s="46">
        <f>IF(A109=1,SA,MAX(0,SA-M108))</f>
        <v>441083508.9</v>
      </c>
      <c r="S109" s="5">
        <v>0.0</v>
      </c>
      <c r="T109" s="5">
        <v>0.0</v>
      </c>
      <c r="U109" s="5">
        <v>0.0</v>
      </c>
      <c r="V109" s="48">
        <v>1.0</v>
      </c>
    </row>
    <row r="110" ht="15.75" customHeight="1">
      <c r="A110" s="5">
        <v>108.0</v>
      </c>
      <c r="B110" s="5">
        <v>9.0</v>
      </c>
      <c r="C110" s="5">
        <f t="shared" si="1"/>
        <v>12</v>
      </c>
      <c r="D110" s="5">
        <f>'Thông tin khách hàng'!$B$4+B110-1</f>
        <v>9</v>
      </c>
      <c r="E110" s="46">
        <f t="shared" si="2"/>
        <v>665362963.3</v>
      </c>
      <c r="F110" s="5">
        <f>TP*VLOOKUP('Thông tin khách hàng'!$E$10,$X$2:$Z$5,3,FALSE)*OFFSET($S110,0,VLOOKUP('Thông tin khách hàng'!$E$10,$X$2:$Z$5,2,FALSE))</f>
        <v>0</v>
      </c>
      <c r="G110" s="5">
        <f>EP*VLOOKUP('Thông tin khách hàng'!$E$10,$X$2:$Z$5,3,FALSE)*OFFSET($S110,0,VLOOKUP('Thông tin khách hàng'!$E$10,$X$2:$Z$5,2,FALSE))</f>
        <v>0</v>
      </c>
      <c r="H110" s="5">
        <f>F110*HLOOKUP(B110,Assumption!$A$10:$G$12,2,TRUE)+G110*HLOOKUP(B110,Assumption!$A$10:$G$12,3,TRUE)</f>
        <v>0</v>
      </c>
      <c r="I110" s="5">
        <f t="shared" si="3"/>
        <v>0</v>
      </c>
      <c r="J110" s="47">
        <f>VLOOKUP(D110,Assumption!$O$3:$Q$103,IF('Thông tin khách hàng'!$B$3="Nam",2,3),FALSE)/12*P110</f>
        <v>99379.3117</v>
      </c>
      <c r="K110" s="5">
        <v>20000.0</v>
      </c>
      <c r="L110" s="46">
        <f t="shared" si="4"/>
        <v>3761384</v>
      </c>
      <c r="M110" s="46">
        <f t="shared" si="5"/>
        <v>669004968</v>
      </c>
      <c r="N110" s="47">
        <f>HLOOKUP(ROUND(AVERAGE(M98:M109)/10^6,0),Assumption!$B$2:$E$3,2,TRUE)*MAX((AVERAGE(M98:M109)-250*10^6),0)</f>
        <v>1473369.926</v>
      </c>
      <c r="O110" s="46">
        <f t="shared" si="6"/>
        <v>670478337.9</v>
      </c>
      <c r="P110" s="46">
        <f>IF(A110=1,SA,MAX(0,SA-M109))</f>
        <v>436072705.6</v>
      </c>
      <c r="S110" s="5">
        <v>0.0</v>
      </c>
      <c r="T110" s="5">
        <v>0.0</v>
      </c>
      <c r="U110" s="5">
        <v>0.0</v>
      </c>
      <c r="V110" s="48">
        <v>1.0</v>
      </c>
    </row>
    <row r="111" ht="15.75" customHeight="1">
      <c r="A111" s="5">
        <v>109.0</v>
      </c>
      <c r="B111" s="5">
        <v>10.0</v>
      </c>
      <c r="C111" s="5">
        <f t="shared" si="1"/>
        <v>1</v>
      </c>
      <c r="D111" s="5">
        <f>'Thông tin khách hàng'!$B$4+B111-1</f>
        <v>10</v>
      </c>
      <c r="E111" s="46">
        <f t="shared" si="2"/>
        <v>670478337.9</v>
      </c>
      <c r="F111" s="5">
        <f>TP*VLOOKUP('Thông tin khách hàng'!$E$10,$X$2:$Z$5,3,FALSE)*OFFSET($S111,0,VLOOKUP('Thông tin khách hàng'!$E$10,$X$2:$Z$5,2,FALSE))</f>
        <v>15000000</v>
      </c>
      <c r="G111" s="5">
        <f>EP*VLOOKUP('Thông tin khách hàng'!$E$10,$X$2:$Z$5,3,FALSE)*OFFSET($S111,0,VLOOKUP('Thông tin khách hàng'!$E$10,$X$2:$Z$5,2,FALSE))</f>
        <v>15000000</v>
      </c>
      <c r="H111" s="5">
        <f>F111*HLOOKUP(B111,Assumption!$A$10:$G$12,2,TRUE)+G111*HLOOKUP(B111,Assumption!$A$10:$G$12,3,TRUE)</f>
        <v>750000</v>
      </c>
      <c r="I111" s="5">
        <f t="shared" si="3"/>
        <v>29250000</v>
      </c>
      <c r="J111" s="47">
        <f>VLOOKUP(D111,Assumption!$O$3:$Q$103,IF('Thông tin khách hàng'!$B$3="Nam",2,3),FALSE)/12*P111</f>
        <v>98222.12919</v>
      </c>
      <c r="K111" s="5">
        <v>20000.0</v>
      </c>
      <c r="L111" s="46">
        <f t="shared" si="4"/>
        <v>3955697</v>
      </c>
      <c r="M111" s="46">
        <f t="shared" si="5"/>
        <v>703565812.8</v>
      </c>
      <c r="N111" s="47">
        <f>HLOOKUP(ROUND(AVERAGE(M99:M110)/10^6,0),Assumption!$B$2:$E$3,2,TRUE)*MAX((AVERAGE(M99:M110)-250*10^6),0)</f>
        <v>1511431.697</v>
      </c>
      <c r="O111" s="46">
        <f t="shared" si="6"/>
        <v>705077244.5</v>
      </c>
      <c r="P111" s="46">
        <f>IF(A111=1,SA,MAX(0,SA-M110))</f>
        <v>430995032</v>
      </c>
      <c r="S111" s="5">
        <v>1.0</v>
      </c>
      <c r="T111" s="5">
        <v>1.0</v>
      </c>
      <c r="U111" s="5">
        <v>1.0</v>
      </c>
      <c r="V111" s="48">
        <v>1.0</v>
      </c>
    </row>
    <row r="112" ht="15.75" customHeight="1">
      <c r="A112" s="5">
        <v>110.0</v>
      </c>
      <c r="B112" s="5">
        <v>10.0</v>
      </c>
      <c r="C112" s="5">
        <f t="shared" si="1"/>
        <v>2</v>
      </c>
      <c r="D112" s="5">
        <f>'Thông tin khách hàng'!$B$4+B112-1</f>
        <v>10</v>
      </c>
      <c r="E112" s="46">
        <f t="shared" si="2"/>
        <v>705077244.5</v>
      </c>
      <c r="F112" s="5">
        <f>TP*VLOOKUP('Thông tin khách hàng'!$E$10,$X$2:$Z$5,3,FALSE)*OFFSET($S112,0,VLOOKUP('Thông tin khách hàng'!$E$10,$X$2:$Z$5,2,FALSE))</f>
        <v>0</v>
      </c>
      <c r="G112" s="5">
        <f>EP*VLOOKUP('Thông tin khách hàng'!$E$10,$X$2:$Z$5,3,FALSE)*OFFSET($S112,0,VLOOKUP('Thông tin khách hàng'!$E$10,$X$2:$Z$5,2,FALSE))</f>
        <v>0</v>
      </c>
      <c r="H112" s="5">
        <f>F112*HLOOKUP(B112,Assumption!$A$10:$G$12,2,TRUE)+G112*HLOOKUP(B112,Assumption!$A$10:$G$12,3,TRUE)</f>
        <v>0</v>
      </c>
      <c r="I112" s="5">
        <f t="shared" si="3"/>
        <v>0</v>
      </c>
      <c r="J112" s="47">
        <f>VLOOKUP(D112,Assumption!$O$3:$Q$103,IF('Thông tin khách hàng'!$B$3="Nam",2,3),FALSE)/12*P112</f>
        <v>90345.84406</v>
      </c>
      <c r="K112" s="5">
        <v>20000.0</v>
      </c>
      <c r="L112" s="46">
        <f t="shared" si="4"/>
        <v>3985985</v>
      </c>
      <c r="M112" s="46">
        <f t="shared" si="5"/>
        <v>708952883.6</v>
      </c>
      <c r="N112" s="47">
        <f>HLOOKUP(ROUND(AVERAGE(M100:M111)/10^6,0),Assumption!$B$2:$E$3,2,TRUE)*MAX((AVERAGE(M100:M111)-250*10^6),0)</f>
        <v>1549858.22</v>
      </c>
      <c r="O112" s="46">
        <f t="shared" si="6"/>
        <v>710502741.8</v>
      </c>
      <c r="P112" s="46">
        <f>IF(A112=1,SA,MAX(0,SA-M111))</f>
        <v>396434187.2</v>
      </c>
      <c r="S112" s="5">
        <v>0.0</v>
      </c>
      <c r="T112" s="5">
        <v>0.0</v>
      </c>
      <c r="U112" s="5">
        <v>0.0</v>
      </c>
      <c r="V112" s="48">
        <v>1.0</v>
      </c>
    </row>
    <row r="113" ht="15.75" customHeight="1">
      <c r="A113" s="5">
        <v>111.0</v>
      </c>
      <c r="B113" s="5">
        <v>10.0</v>
      </c>
      <c r="C113" s="5">
        <f t="shared" si="1"/>
        <v>3</v>
      </c>
      <c r="D113" s="5">
        <f>'Thông tin khách hàng'!$B$4+B113-1</f>
        <v>10</v>
      </c>
      <c r="E113" s="46">
        <f t="shared" si="2"/>
        <v>710502741.8</v>
      </c>
      <c r="F113" s="5">
        <f>TP*VLOOKUP('Thông tin khách hàng'!$E$10,$X$2:$Z$5,3,FALSE)*OFFSET($S113,0,VLOOKUP('Thông tin khách hàng'!$E$10,$X$2:$Z$5,2,FALSE))</f>
        <v>0</v>
      </c>
      <c r="G113" s="5">
        <f>EP*VLOOKUP('Thông tin khách hàng'!$E$10,$X$2:$Z$5,3,FALSE)*OFFSET($S113,0,VLOOKUP('Thông tin khách hàng'!$E$10,$X$2:$Z$5,2,FALSE))</f>
        <v>0</v>
      </c>
      <c r="H113" s="5">
        <f>F113*HLOOKUP(B113,Assumption!$A$10:$G$12,2,TRUE)+G113*HLOOKUP(B113,Assumption!$A$10:$G$12,3,TRUE)</f>
        <v>0</v>
      </c>
      <c r="I113" s="5">
        <f t="shared" si="3"/>
        <v>0</v>
      </c>
      <c r="J113" s="47">
        <f>VLOOKUP(D113,Assumption!$O$3:$Q$103,IF('Thông tin khách hàng'!$B$3="Nam",2,3),FALSE)/12*P113</f>
        <v>89118.15109</v>
      </c>
      <c r="K113" s="5">
        <v>20000.0</v>
      </c>
      <c r="L113" s="46">
        <f t="shared" si="4"/>
        <v>4016669</v>
      </c>
      <c r="M113" s="46">
        <f t="shared" si="5"/>
        <v>714410292.7</v>
      </c>
      <c r="N113" s="47">
        <f>HLOOKUP(ROUND(AVERAGE(M101:M112)/10^6,0),Assumption!$B$2:$E$3,2,TRUE)*MAX((AVERAGE(M101:M112)-250*10^6),0)</f>
        <v>1588653.513</v>
      </c>
      <c r="O113" s="46">
        <f t="shared" si="6"/>
        <v>715998946.2</v>
      </c>
      <c r="P113" s="46">
        <f>IF(A113=1,SA,MAX(0,SA-M112))</f>
        <v>391047116.4</v>
      </c>
      <c r="S113" s="5">
        <v>0.0</v>
      </c>
      <c r="T113" s="5">
        <v>0.0</v>
      </c>
      <c r="U113" s="5">
        <v>0.0</v>
      </c>
      <c r="V113" s="48">
        <v>1.0</v>
      </c>
    </row>
    <row r="114" ht="15.75" customHeight="1">
      <c r="A114" s="5">
        <v>112.0</v>
      </c>
      <c r="B114" s="5">
        <v>10.0</v>
      </c>
      <c r="C114" s="5">
        <f t="shared" si="1"/>
        <v>4</v>
      </c>
      <c r="D114" s="5">
        <f>'Thông tin khách hàng'!$B$4+B114-1</f>
        <v>10</v>
      </c>
      <c r="E114" s="46">
        <f t="shared" si="2"/>
        <v>715998946.2</v>
      </c>
      <c r="F114" s="5">
        <f>TP*VLOOKUP('Thông tin khách hàng'!$E$10,$X$2:$Z$5,3,FALSE)*OFFSET($S114,0,VLOOKUP('Thông tin khách hàng'!$E$10,$X$2:$Z$5,2,FALSE))</f>
        <v>0</v>
      </c>
      <c r="G114" s="5">
        <f>EP*VLOOKUP('Thông tin khách hàng'!$E$10,$X$2:$Z$5,3,FALSE)*OFFSET($S114,0,VLOOKUP('Thông tin khách hàng'!$E$10,$X$2:$Z$5,2,FALSE))</f>
        <v>0</v>
      </c>
      <c r="H114" s="5">
        <f>F114*HLOOKUP(B114,Assumption!$A$10:$G$12,2,TRUE)+G114*HLOOKUP(B114,Assumption!$A$10:$G$12,3,TRUE)</f>
        <v>0</v>
      </c>
      <c r="I114" s="5">
        <f t="shared" si="3"/>
        <v>0</v>
      </c>
      <c r="J114" s="47">
        <f>VLOOKUP(D114,Assumption!$O$3:$Q$103,IF('Thông tin khách hàng'!$B$3="Nam",2,3),FALSE)/12*P114</f>
        <v>87874.42832</v>
      </c>
      <c r="K114" s="5">
        <v>20000.0</v>
      </c>
      <c r="L114" s="46">
        <f t="shared" si="4"/>
        <v>4047752</v>
      </c>
      <c r="M114" s="46">
        <f t="shared" si="5"/>
        <v>719938823.8</v>
      </c>
      <c r="N114" s="47">
        <f>HLOOKUP(ROUND(AVERAGE(M102:M113)/10^6,0),Assumption!$B$2:$E$3,2,TRUE)*MAX((AVERAGE(M102:M113)-250*10^6),0)</f>
        <v>1627821.592</v>
      </c>
      <c r="O114" s="46">
        <f t="shared" si="6"/>
        <v>721566645.4</v>
      </c>
      <c r="P114" s="46">
        <f>IF(A114=1,SA,MAX(0,SA-M113))</f>
        <v>385589707.3</v>
      </c>
      <c r="S114" s="5">
        <v>0.0</v>
      </c>
      <c r="T114" s="5">
        <v>0.0</v>
      </c>
      <c r="U114" s="5">
        <v>1.0</v>
      </c>
      <c r="V114" s="48">
        <v>1.0</v>
      </c>
    </row>
    <row r="115" ht="15.75" customHeight="1">
      <c r="A115" s="5">
        <v>113.0</v>
      </c>
      <c r="B115" s="5">
        <v>10.0</v>
      </c>
      <c r="C115" s="5">
        <f t="shared" si="1"/>
        <v>5</v>
      </c>
      <c r="D115" s="5">
        <f>'Thông tin khách hàng'!$B$4+B115-1</f>
        <v>10</v>
      </c>
      <c r="E115" s="46">
        <f t="shared" si="2"/>
        <v>721566645.4</v>
      </c>
      <c r="F115" s="5">
        <f>TP*VLOOKUP('Thông tin khách hàng'!$E$10,$X$2:$Z$5,3,FALSE)*OFFSET($S115,0,VLOOKUP('Thông tin khách hàng'!$E$10,$X$2:$Z$5,2,FALSE))</f>
        <v>0</v>
      </c>
      <c r="G115" s="5">
        <f>EP*VLOOKUP('Thông tin khách hàng'!$E$10,$X$2:$Z$5,3,FALSE)*OFFSET($S115,0,VLOOKUP('Thông tin khách hàng'!$E$10,$X$2:$Z$5,2,FALSE))</f>
        <v>0</v>
      </c>
      <c r="H115" s="5">
        <f>F115*HLOOKUP(B115,Assumption!$A$10:$G$12,2,TRUE)+G115*HLOOKUP(B115,Assumption!$A$10:$G$12,3,TRUE)</f>
        <v>0</v>
      </c>
      <c r="I115" s="5">
        <f t="shared" si="3"/>
        <v>0</v>
      </c>
      <c r="J115" s="47">
        <f>VLOOKUP(D115,Assumption!$O$3:$Q$103,IF('Thông tin khách hàng'!$B$3="Nam",2,3),FALSE)/12*P115</f>
        <v>86614.4971</v>
      </c>
      <c r="K115" s="5">
        <v>20000.0</v>
      </c>
      <c r="L115" s="46">
        <f t="shared" si="4"/>
        <v>4079240</v>
      </c>
      <c r="M115" s="46">
        <f t="shared" si="5"/>
        <v>725539270.9</v>
      </c>
      <c r="N115" s="47">
        <f>HLOOKUP(ROUND(AVERAGE(M103:M114)/10^6,0),Assumption!$B$2:$E$3,2,TRUE)*MAX((AVERAGE(M103:M114)-250*10^6),0)</f>
        <v>1667366.475</v>
      </c>
      <c r="O115" s="46">
        <f t="shared" si="6"/>
        <v>727206637.3</v>
      </c>
      <c r="P115" s="46">
        <f>IF(A115=1,SA,MAX(0,SA-M114))</f>
        <v>380061176.2</v>
      </c>
      <c r="S115" s="5">
        <v>0.0</v>
      </c>
      <c r="T115" s="5">
        <v>0.0</v>
      </c>
      <c r="U115" s="5">
        <v>0.0</v>
      </c>
      <c r="V115" s="48">
        <v>1.0</v>
      </c>
    </row>
    <row r="116" ht="15.75" customHeight="1">
      <c r="A116" s="5">
        <v>114.0</v>
      </c>
      <c r="B116" s="5">
        <v>10.0</v>
      </c>
      <c r="C116" s="5">
        <f t="shared" si="1"/>
        <v>6</v>
      </c>
      <c r="D116" s="5">
        <f>'Thông tin khách hàng'!$B$4+B116-1</f>
        <v>10</v>
      </c>
      <c r="E116" s="46">
        <f t="shared" si="2"/>
        <v>727206637.3</v>
      </c>
      <c r="F116" s="5">
        <f>TP*VLOOKUP('Thông tin khách hàng'!$E$10,$X$2:$Z$5,3,FALSE)*OFFSET($S116,0,VLOOKUP('Thông tin khách hàng'!$E$10,$X$2:$Z$5,2,FALSE))</f>
        <v>0</v>
      </c>
      <c r="G116" s="5">
        <f>EP*VLOOKUP('Thông tin khách hàng'!$E$10,$X$2:$Z$5,3,FALSE)*OFFSET($S116,0,VLOOKUP('Thông tin khách hàng'!$E$10,$X$2:$Z$5,2,FALSE))</f>
        <v>0</v>
      </c>
      <c r="H116" s="5">
        <f>F116*HLOOKUP(B116,Assumption!$A$10:$G$12,2,TRUE)+G116*HLOOKUP(B116,Assumption!$A$10:$G$12,3,TRUE)</f>
        <v>0</v>
      </c>
      <c r="I116" s="5">
        <f t="shared" si="3"/>
        <v>0</v>
      </c>
      <c r="J116" s="47">
        <f>VLOOKUP(D116,Assumption!$O$3:$Q$103,IF('Thông tin khách hàng'!$B$3="Nam",2,3),FALSE)/12*P116</f>
        <v>85338.1765</v>
      </c>
      <c r="K116" s="5">
        <v>20000.0</v>
      </c>
      <c r="L116" s="46">
        <f t="shared" si="4"/>
        <v>4111136</v>
      </c>
      <c r="M116" s="46">
        <f t="shared" si="5"/>
        <v>731212435.2</v>
      </c>
      <c r="N116" s="47">
        <f>HLOOKUP(ROUND(AVERAGE(M104:M115)/10^6,0),Assumption!$B$2:$E$3,2,TRUE)*MAX((AVERAGE(M104:M115)-250*10^6),0)</f>
        <v>1707292.181</v>
      </c>
      <c r="O116" s="46">
        <f t="shared" si="6"/>
        <v>732919727.3</v>
      </c>
      <c r="P116" s="46">
        <f>IF(A116=1,SA,MAX(0,SA-M115))</f>
        <v>374460729.1</v>
      </c>
      <c r="S116" s="5">
        <v>0.0</v>
      </c>
      <c r="T116" s="5">
        <v>0.0</v>
      </c>
      <c r="U116" s="5">
        <v>0.0</v>
      </c>
      <c r="V116" s="48">
        <v>1.0</v>
      </c>
    </row>
    <row r="117" ht="15.75" customHeight="1">
      <c r="A117" s="5">
        <v>115.0</v>
      </c>
      <c r="B117" s="5">
        <v>10.0</v>
      </c>
      <c r="C117" s="5">
        <f t="shared" si="1"/>
        <v>7</v>
      </c>
      <c r="D117" s="5">
        <f>'Thông tin khách hàng'!$B$4+B117-1</f>
        <v>10</v>
      </c>
      <c r="E117" s="46">
        <f t="shared" si="2"/>
        <v>732919727.3</v>
      </c>
      <c r="F117" s="5">
        <f>TP*VLOOKUP('Thông tin khách hàng'!$E$10,$X$2:$Z$5,3,FALSE)*OFFSET($S117,0,VLOOKUP('Thông tin khách hàng'!$E$10,$X$2:$Z$5,2,FALSE))</f>
        <v>15000000</v>
      </c>
      <c r="G117" s="5">
        <f>EP*VLOOKUP('Thông tin khách hàng'!$E$10,$X$2:$Z$5,3,FALSE)*OFFSET($S117,0,VLOOKUP('Thông tin khách hàng'!$E$10,$X$2:$Z$5,2,FALSE))</f>
        <v>15000000</v>
      </c>
      <c r="H117" s="5">
        <f>F117*HLOOKUP(B117,Assumption!$A$10:$G$12,2,TRUE)+G117*HLOOKUP(B117,Assumption!$A$10:$G$12,3,TRUE)</f>
        <v>750000</v>
      </c>
      <c r="I117" s="5">
        <f t="shared" si="3"/>
        <v>29250000</v>
      </c>
      <c r="J117" s="47">
        <f>VLOOKUP(D117,Assumption!$O$3:$Q$103,IF('Thông tin khách hàng'!$B$3="Nam",2,3),FALSE)/12*P117</f>
        <v>84045.28393</v>
      </c>
      <c r="K117" s="5">
        <v>20000.0</v>
      </c>
      <c r="L117" s="46">
        <f t="shared" si="4"/>
        <v>4308830</v>
      </c>
      <c r="M117" s="46">
        <f t="shared" si="5"/>
        <v>766374512.1</v>
      </c>
      <c r="N117" s="47">
        <f>HLOOKUP(ROUND(AVERAGE(M105:M116)/10^6,0),Assumption!$B$2:$E$3,2,TRUE)*MAX((AVERAGE(M105:M116)-250*10^6),0)</f>
        <v>1747602.723</v>
      </c>
      <c r="O117" s="46">
        <f t="shared" si="6"/>
        <v>768122114.8</v>
      </c>
      <c r="P117" s="46">
        <f>IF(A117=1,SA,MAX(0,SA-M116))</f>
        <v>368787564.8</v>
      </c>
      <c r="S117" s="5">
        <v>0.0</v>
      </c>
      <c r="T117" s="5">
        <v>1.0</v>
      </c>
      <c r="U117" s="5">
        <v>1.0</v>
      </c>
      <c r="V117" s="48">
        <v>1.0</v>
      </c>
    </row>
    <row r="118" ht="15.75" customHeight="1">
      <c r="A118" s="5">
        <v>116.0</v>
      </c>
      <c r="B118" s="5">
        <v>10.0</v>
      </c>
      <c r="C118" s="5">
        <f t="shared" si="1"/>
        <v>8</v>
      </c>
      <c r="D118" s="5">
        <f>'Thông tin khách hàng'!$B$4+B118-1</f>
        <v>10</v>
      </c>
      <c r="E118" s="46">
        <f t="shared" si="2"/>
        <v>768122114.8</v>
      </c>
      <c r="F118" s="5">
        <f>TP*VLOOKUP('Thông tin khách hàng'!$E$10,$X$2:$Z$5,3,FALSE)*OFFSET($S118,0,VLOOKUP('Thông tin khách hàng'!$E$10,$X$2:$Z$5,2,FALSE))</f>
        <v>0</v>
      </c>
      <c r="G118" s="5">
        <f>EP*VLOOKUP('Thông tin khách hàng'!$E$10,$X$2:$Z$5,3,FALSE)*OFFSET($S118,0,VLOOKUP('Thông tin khách hàng'!$E$10,$X$2:$Z$5,2,FALSE))</f>
        <v>0</v>
      </c>
      <c r="H118" s="5">
        <f>F118*HLOOKUP(B118,Assumption!$A$10:$G$12,2,TRUE)+G118*HLOOKUP(B118,Assumption!$A$10:$G$12,3,TRUE)</f>
        <v>0</v>
      </c>
      <c r="I118" s="5">
        <f t="shared" si="3"/>
        <v>0</v>
      </c>
      <c r="J118" s="47">
        <f>VLOOKUP(D118,Assumption!$O$3:$Q$103,IF('Thông tin khách hàng'!$B$3="Nam",2,3),FALSE)/12*P118</f>
        <v>76031.98028</v>
      </c>
      <c r="K118" s="5">
        <v>20000.0</v>
      </c>
      <c r="L118" s="46">
        <f t="shared" si="4"/>
        <v>4342531</v>
      </c>
      <c r="M118" s="46">
        <f t="shared" si="5"/>
        <v>772368613.8</v>
      </c>
      <c r="N118" s="47">
        <f>HLOOKUP(ROUND(AVERAGE(M106:M117)/10^6,0),Assumption!$B$2:$E$3,2,TRUE)*MAX((AVERAGE(M106:M117)-250*10^6),0)</f>
        <v>1788302.112</v>
      </c>
      <c r="O118" s="46">
        <f t="shared" si="6"/>
        <v>774156915.9</v>
      </c>
      <c r="P118" s="46">
        <f>IF(A118=1,SA,MAX(0,SA-M117))</f>
        <v>333625487.9</v>
      </c>
      <c r="S118" s="5">
        <v>0.0</v>
      </c>
      <c r="T118" s="5">
        <v>0.0</v>
      </c>
      <c r="U118" s="5">
        <v>0.0</v>
      </c>
      <c r="V118" s="48">
        <v>1.0</v>
      </c>
    </row>
    <row r="119" ht="15.75" customHeight="1">
      <c r="A119" s="5">
        <v>117.0</v>
      </c>
      <c r="B119" s="5">
        <v>10.0</v>
      </c>
      <c r="C119" s="5">
        <f t="shared" si="1"/>
        <v>9</v>
      </c>
      <c r="D119" s="5">
        <f>'Thông tin khách hàng'!$B$4+B119-1</f>
        <v>10</v>
      </c>
      <c r="E119" s="46">
        <f t="shared" si="2"/>
        <v>774156915.9</v>
      </c>
      <c r="F119" s="5">
        <f>TP*VLOOKUP('Thông tin khách hàng'!$E$10,$X$2:$Z$5,3,FALSE)*OFFSET($S119,0,VLOOKUP('Thông tin khách hàng'!$E$10,$X$2:$Z$5,2,FALSE))</f>
        <v>0</v>
      </c>
      <c r="G119" s="5">
        <f>EP*VLOOKUP('Thông tin khách hàng'!$E$10,$X$2:$Z$5,3,FALSE)*OFFSET($S119,0,VLOOKUP('Thông tin khách hàng'!$E$10,$X$2:$Z$5,2,FALSE))</f>
        <v>0</v>
      </c>
      <c r="H119" s="5">
        <f>F119*HLOOKUP(B119,Assumption!$A$10:$G$12,2,TRUE)+G119*HLOOKUP(B119,Assumption!$A$10:$G$12,3,TRUE)</f>
        <v>0</v>
      </c>
      <c r="I119" s="5">
        <f t="shared" si="3"/>
        <v>0</v>
      </c>
      <c r="J119" s="47">
        <f>VLOOKUP(D119,Assumption!$O$3:$Q$103,IF('Thông tin khách hàng'!$B$3="Nam",2,3),FALSE)/12*P119</f>
        <v>74665.94729</v>
      </c>
      <c r="K119" s="5">
        <v>20000.0</v>
      </c>
      <c r="L119" s="46">
        <f t="shared" si="4"/>
        <v>4376661</v>
      </c>
      <c r="M119" s="46">
        <f t="shared" si="5"/>
        <v>778438911</v>
      </c>
      <c r="N119" s="47">
        <f>HLOOKUP(ROUND(AVERAGE(M107:M118)/10^6,0),Assumption!$B$2:$E$3,2,TRUE)*MAX((AVERAGE(M107:M118)-250*10^6),0)</f>
        <v>1829394.351</v>
      </c>
      <c r="O119" s="46">
        <f t="shared" si="6"/>
        <v>780268305.3</v>
      </c>
      <c r="P119" s="46">
        <f>IF(A119=1,SA,MAX(0,SA-M118))</f>
        <v>327631386.2</v>
      </c>
      <c r="S119" s="5">
        <v>0.0</v>
      </c>
      <c r="T119" s="5">
        <v>0.0</v>
      </c>
      <c r="U119" s="5">
        <v>0.0</v>
      </c>
      <c r="V119" s="48">
        <v>1.0</v>
      </c>
    </row>
    <row r="120" ht="15.75" customHeight="1">
      <c r="A120" s="5">
        <v>118.0</v>
      </c>
      <c r="B120" s="5">
        <v>10.0</v>
      </c>
      <c r="C120" s="5">
        <f t="shared" si="1"/>
        <v>10</v>
      </c>
      <c r="D120" s="5">
        <f>'Thông tin khách hàng'!$B$4+B120-1</f>
        <v>10</v>
      </c>
      <c r="E120" s="46">
        <f t="shared" si="2"/>
        <v>780268305.3</v>
      </c>
      <c r="F120" s="5">
        <f>TP*VLOOKUP('Thông tin khách hàng'!$E$10,$X$2:$Z$5,3,FALSE)*OFFSET($S120,0,VLOOKUP('Thông tin khách hàng'!$E$10,$X$2:$Z$5,2,FALSE))</f>
        <v>0</v>
      </c>
      <c r="G120" s="5">
        <f>EP*VLOOKUP('Thông tin khách hàng'!$E$10,$X$2:$Z$5,3,FALSE)*OFFSET($S120,0,VLOOKUP('Thông tin khách hàng'!$E$10,$X$2:$Z$5,2,FALSE))</f>
        <v>0</v>
      </c>
      <c r="H120" s="5">
        <f>F120*HLOOKUP(B120,Assumption!$A$10:$G$12,2,TRUE)+G120*HLOOKUP(B120,Assumption!$A$10:$G$12,3,TRUE)</f>
        <v>0</v>
      </c>
      <c r="I120" s="5">
        <f t="shared" si="3"/>
        <v>0</v>
      </c>
      <c r="J120" s="47">
        <f>VLOOKUP(D120,Assumption!$O$3:$Q$103,IF('Thông tin khách hàng'!$B$3="Nam",2,3),FALSE)/12*P120</f>
        <v>73282.54964</v>
      </c>
      <c r="K120" s="5">
        <v>20000.0</v>
      </c>
      <c r="L120" s="46">
        <f t="shared" si="4"/>
        <v>4411223</v>
      </c>
      <c r="M120" s="46">
        <f t="shared" si="5"/>
        <v>784586245.8</v>
      </c>
      <c r="N120" s="47">
        <f>HLOOKUP(ROUND(AVERAGE(M108:M119)/10^6,0),Assumption!$B$2:$E$3,2,TRUE)*MAX((AVERAGE(M108:M119)-250*10^6),0)</f>
        <v>1870883.436</v>
      </c>
      <c r="O120" s="46">
        <f t="shared" si="6"/>
        <v>786457129.2</v>
      </c>
      <c r="P120" s="46">
        <f>IF(A120=1,SA,MAX(0,SA-M119))</f>
        <v>321561089</v>
      </c>
      <c r="S120" s="5">
        <v>0.0</v>
      </c>
      <c r="T120" s="5">
        <v>0.0</v>
      </c>
      <c r="U120" s="5">
        <v>1.0</v>
      </c>
      <c r="V120" s="48">
        <v>1.0</v>
      </c>
    </row>
    <row r="121" ht="15.75" customHeight="1">
      <c r="A121" s="5">
        <v>119.0</v>
      </c>
      <c r="B121" s="5">
        <v>10.0</v>
      </c>
      <c r="C121" s="5">
        <f t="shared" si="1"/>
        <v>11</v>
      </c>
      <c r="D121" s="5">
        <f>'Thông tin khách hàng'!$B$4+B121-1</f>
        <v>10</v>
      </c>
      <c r="E121" s="46">
        <f t="shared" si="2"/>
        <v>786457129.2</v>
      </c>
      <c r="F121" s="5">
        <f>TP*VLOOKUP('Thông tin khách hàng'!$E$10,$X$2:$Z$5,3,FALSE)*OFFSET($S121,0,VLOOKUP('Thông tin khách hàng'!$E$10,$X$2:$Z$5,2,FALSE))</f>
        <v>0</v>
      </c>
      <c r="G121" s="5">
        <f>EP*VLOOKUP('Thông tin khách hàng'!$E$10,$X$2:$Z$5,3,FALSE)*OFFSET($S121,0,VLOOKUP('Thông tin khách hàng'!$E$10,$X$2:$Z$5,2,FALSE))</f>
        <v>0</v>
      </c>
      <c r="H121" s="5">
        <f>F121*HLOOKUP(B121,Assumption!$A$10:$G$12,2,TRUE)+G121*HLOOKUP(B121,Assumption!$A$10:$G$12,3,TRUE)</f>
        <v>0</v>
      </c>
      <c r="I121" s="5">
        <f t="shared" si="3"/>
        <v>0</v>
      </c>
      <c r="J121" s="47">
        <f>VLOOKUP(D121,Assumption!$O$3:$Q$103,IF('Thông tin khách hàng'!$B$3="Nam",2,3),FALSE)/12*P121</f>
        <v>71881.59541</v>
      </c>
      <c r="K121" s="5">
        <v>20000.0</v>
      </c>
      <c r="L121" s="46">
        <f t="shared" si="4"/>
        <v>4446223</v>
      </c>
      <c r="M121" s="46">
        <f t="shared" si="5"/>
        <v>790811470.6</v>
      </c>
      <c r="N121" s="47">
        <f>HLOOKUP(ROUND(AVERAGE(M109:M120)/10^6,0),Assumption!$B$2:$E$3,2,TRUE)*MAX((AVERAGE(M109:M120)-250*10^6),0)</f>
        <v>1912773.355</v>
      </c>
      <c r="O121" s="46">
        <f t="shared" si="6"/>
        <v>792724244</v>
      </c>
      <c r="P121" s="46">
        <f>IF(A121=1,SA,MAX(0,SA-M120))</f>
        <v>315413754.2</v>
      </c>
      <c r="S121" s="5">
        <v>0.0</v>
      </c>
      <c r="T121" s="5">
        <v>0.0</v>
      </c>
      <c r="U121" s="5">
        <v>0.0</v>
      </c>
      <c r="V121" s="48">
        <v>1.0</v>
      </c>
    </row>
    <row r="122" ht="15.75" customHeight="1">
      <c r="A122" s="5">
        <v>120.0</v>
      </c>
      <c r="B122" s="5">
        <v>10.0</v>
      </c>
      <c r="C122" s="5">
        <f t="shared" si="1"/>
        <v>12</v>
      </c>
      <c r="D122" s="5">
        <f>'Thông tin khách hàng'!$B$4+B122-1</f>
        <v>10</v>
      </c>
      <c r="E122" s="46">
        <f t="shared" si="2"/>
        <v>792724244</v>
      </c>
      <c r="F122" s="5">
        <f>TP*VLOOKUP('Thông tin khách hàng'!$E$10,$X$2:$Z$5,3,FALSE)*OFFSET($S122,0,VLOOKUP('Thông tin khách hàng'!$E$10,$X$2:$Z$5,2,FALSE))</f>
        <v>0</v>
      </c>
      <c r="G122" s="5">
        <f>EP*VLOOKUP('Thông tin khách hàng'!$E$10,$X$2:$Z$5,3,FALSE)*OFFSET($S122,0,VLOOKUP('Thông tin khách hàng'!$E$10,$X$2:$Z$5,2,FALSE))</f>
        <v>0</v>
      </c>
      <c r="H122" s="5">
        <f>F122*HLOOKUP(B122,Assumption!$A$10:$G$12,2,TRUE)+G122*HLOOKUP(B122,Assumption!$A$10:$G$12,3,TRUE)</f>
        <v>0</v>
      </c>
      <c r="I122" s="5">
        <f t="shared" si="3"/>
        <v>0</v>
      </c>
      <c r="J122" s="47">
        <f>VLOOKUP(D122,Assumption!$O$3:$Q$103,IF('Thông tin khách hàng'!$B$3="Nam",2,3),FALSE)/12*P122</f>
        <v>70462.89034</v>
      </c>
      <c r="K122" s="5">
        <v>20000.0</v>
      </c>
      <c r="L122" s="46">
        <f t="shared" si="4"/>
        <v>4481667</v>
      </c>
      <c r="M122" s="46">
        <f t="shared" si="5"/>
        <v>797115448.1</v>
      </c>
      <c r="N122" s="47">
        <f>HLOOKUP(ROUND(AVERAGE(M110:M121)/10^6,0),Assumption!$B$2:$E$3,2,TRUE)*MAX((AVERAGE(M110:M121)-250*10^6),0)</f>
        <v>1955068.08</v>
      </c>
      <c r="O122" s="46">
        <f t="shared" si="6"/>
        <v>799070516.1</v>
      </c>
      <c r="P122" s="46">
        <f>IF(A122=1,SA,MAX(0,SA-M121))</f>
        <v>309188529.4</v>
      </c>
      <c r="S122" s="5">
        <v>0.0</v>
      </c>
      <c r="T122" s="5">
        <v>0.0</v>
      </c>
      <c r="U122" s="5">
        <v>0.0</v>
      </c>
      <c r="V122" s="48">
        <v>1.0</v>
      </c>
    </row>
    <row r="123" ht="15.75" customHeight="1">
      <c r="A123" s="5">
        <v>121.0</v>
      </c>
      <c r="B123" s="5">
        <v>11.0</v>
      </c>
      <c r="C123" s="5">
        <f t="shared" si="1"/>
        <v>1</v>
      </c>
      <c r="D123" s="5">
        <f>'Thông tin khách hàng'!$B$4+B123-1</f>
        <v>11</v>
      </c>
      <c r="E123" s="46">
        <f t="shared" si="2"/>
        <v>799070516.1</v>
      </c>
      <c r="F123" s="5">
        <f>TP*VLOOKUP('Thông tin khách hàng'!$E$10,$X$2:$Z$5,3,FALSE)*OFFSET($S123,0,VLOOKUP('Thông tin khách hàng'!$E$10,$X$2:$Z$5,2,FALSE))</f>
        <v>15000000</v>
      </c>
      <c r="G123" s="5">
        <f>EP*VLOOKUP('Thông tin khách hàng'!$E$10,$X$2:$Z$5,3,FALSE)*OFFSET($S123,0,VLOOKUP('Thông tin khách hàng'!$E$10,$X$2:$Z$5,2,FALSE))</f>
        <v>15000000</v>
      </c>
      <c r="H123" s="5">
        <f>F123*HLOOKUP(B123,Assumption!$A$10:$G$12,2,TRUE)+G123*HLOOKUP(B123,Assumption!$A$10:$G$12,3,TRUE)</f>
        <v>750000</v>
      </c>
      <c r="I123" s="5">
        <f t="shared" si="3"/>
        <v>29250000</v>
      </c>
      <c r="J123" s="47">
        <f>VLOOKUP(D123,Assumption!$O$3:$Q$103,IF('Thông tin khách hàng'!$B$3="Nam",2,3),FALSE)/12*P123</f>
        <v>69026.23784</v>
      </c>
      <c r="K123" s="5">
        <v>20000.0</v>
      </c>
      <c r="L123" s="46">
        <f t="shared" si="4"/>
        <v>4682941</v>
      </c>
      <c r="M123" s="46">
        <f t="shared" si="5"/>
        <v>832914430.9</v>
      </c>
      <c r="N123" s="47">
        <f>HLOOKUP(ROUND(AVERAGE(M111:M122)/10^6,0),Assumption!$B$2:$E$3,2,TRUE)*MAX((AVERAGE(M111:M122)-250*10^6),0)</f>
        <v>1997771.573</v>
      </c>
      <c r="O123" s="46">
        <f t="shared" si="6"/>
        <v>834912202.5</v>
      </c>
      <c r="P123" s="46">
        <f>IF(A123=1,SA,MAX(0,SA-M122))</f>
        <v>302884551.9</v>
      </c>
      <c r="S123" s="5">
        <v>1.0</v>
      </c>
      <c r="T123" s="5">
        <v>1.0</v>
      </c>
      <c r="U123" s="5">
        <v>1.0</v>
      </c>
      <c r="V123" s="48">
        <v>1.0</v>
      </c>
    </row>
    <row r="124" ht="15.75" customHeight="1">
      <c r="A124" s="5">
        <v>122.0</v>
      </c>
      <c r="B124" s="5">
        <v>11.0</v>
      </c>
      <c r="C124" s="5">
        <f t="shared" si="1"/>
        <v>2</v>
      </c>
      <c r="D124" s="5">
        <f>'Thông tin khách hàng'!$B$4+B124-1</f>
        <v>11</v>
      </c>
      <c r="E124" s="46">
        <f t="shared" si="2"/>
        <v>834912202.5</v>
      </c>
      <c r="F124" s="5">
        <f>TP*VLOOKUP('Thông tin khách hàng'!$E$10,$X$2:$Z$5,3,FALSE)*OFFSET($S124,0,VLOOKUP('Thông tin khách hàng'!$E$10,$X$2:$Z$5,2,FALSE))</f>
        <v>0</v>
      </c>
      <c r="G124" s="5">
        <f>EP*VLOOKUP('Thông tin khách hàng'!$E$10,$X$2:$Z$5,3,FALSE)*OFFSET($S124,0,VLOOKUP('Thông tin khách hàng'!$E$10,$X$2:$Z$5,2,FALSE))</f>
        <v>0</v>
      </c>
      <c r="H124" s="5">
        <f>F124*HLOOKUP(B124,Assumption!$A$10:$G$12,2,TRUE)+G124*HLOOKUP(B124,Assumption!$A$10:$G$12,3,TRUE)</f>
        <v>0</v>
      </c>
      <c r="I124" s="5">
        <f t="shared" si="3"/>
        <v>0</v>
      </c>
      <c r="J124" s="47">
        <f>VLOOKUP(D124,Assumption!$O$3:$Q$103,IF('Thông tin khách hàng'!$B$3="Nam",2,3),FALSE)/12*P124</f>
        <v>60867.78576</v>
      </c>
      <c r="K124" s="5">
        <v>20000.0</v>
      </c>
      <c r="L124" s="46">
        <f t="shared" si="4"/>
        <v>4720258</v>
      </c>
      <c r="M124" s="46">
        <f t="shared" si="5"/>
        <v>839551592.7</v>
      </c>
      <c r="N124" s="47">
        <f>HLOOKUP(ROUND(AVERAGE(M112:M123)/10^6,0),Assumption!$B$2:$E$3,2,TRUE)*MAX((AVERAGE(M112:M123)-250*10^6),0)</f>
        <v>2040887.779</v>
      </c>
      <c r="O124" s="46">
        <f t="shared" si="6"/>
        <v>841592480.5</v>
      </c>
      <c r="P124" s="46">
        <f>IF(A124=1,SA,MAX(0,SA-M123))</f>
        <v>267085569.1</v>
      </c>
      <c r="S124" s="5">
        <v>0.0</v>
      </c>
      <c r="T124" s="5">
        <v>0.0</v>
      </c>
      <c r="U124" s="5">
        <v>0.0</v>
      </c>
      <c r="V124" s="48">
        <v>1.0</v>
      </c>
    </row>
    <row r="125" ht="15.75" customHeight="1">
      <c r="A125" s="5">
        <v>123.0</v>
      </c>
      <c r="B125" s="5">
        <v>11.0</v>
      </c>
      <c r="C125" s="5">
        <f t="shared" si="1"/>
        <v>3</v>
      </c>
      <c r="D125" s="5">
        <f>'Thông tin khách hàng'!$B$4+B125-1</f>
        <v>11</v>
      </c>
      <c r="E125" s="46">
        <f t="shared" si="2"/>
        <v>841592480.5</v>
      </c>
      <c r="F125" s="5">
        <f>TP*VLOOKUP('Thông tin khách hàng'!$E$10,$X$2:$Z$5,3,FALSE)*OFFSET($S125,0,VLOOKUP('Thông tin khách hàng'!$E$10,$X$2:$Z$5,2,FALSE))</f>
        <v>0</v>
      </c>
      <c r="G125" s="5">
        <f>EP*VLOOKUP('Thông tin khách hàng'!$E$10,$X$2:$Z$5,3,FALSE)*OFFSET($S125,0,VLOOKUP('Thông tin khách hàng'!$E$10,$X$2:$Z$5,2,FALSE))</f>
        <v>0</v>
      </c>
      <c r="H125" s="5">
        <f>F125*HLOOKUP(B125,Assumption!$A$10:$G$12,2,TRUE)+G125*HLOOKUP(B125,Assumption!$A$10:$G$12,3,TRUE)</f>
        <v>0</v>
      </c>
      <c r="I125" s="5">
        <f t="shared" si="3"/>
        <v>0</v>
      </c>
      <c r="J125" s="47">
        <f>VLOOKUP(D125,Assumption!$O$3:$Q$103,IF('Thông tin khách hàng'!$B$3="Nam",2,3),FALSE)/12*P125</f>
        <v>59355.20182</v>
      </c>
      <c r="K125" s="5">
        <v>20000.0</v>
      </c>
      <c r="L125" s="46">
        <f t="shared" si="4"/>
        <v>4758038</v>
      </c>
      <c r="M125" s="46">
        <f t="shared" si="5"/>
        <v>846271163.3</v>
      </c>
      <c r="N125" s="47">
        <f>HLOOKUP(ROUND(AVERAGE(M113:M124)/10^6,0),Assumption!$B$2:$E$3,2,TRUE)*MAX((AVERAGE(M113:M124)-250*10^6),0)</f>
        <v>2084420.682</v>
      </c>
      <c r="O125" s="46">
        <f t="shared" si="6"/>
        <v>848355584</v>
      </c>
      <c r="P125" s="46">
        <f>IF(A125=1,SA,MAX(0,SA-M124))</f>
        <v>260448407.3</v>
      </c>
      <c r="S125" s="5">
        <v>0.0</v>
      </c>
      <c r="T125" s="5">
        <v>0.0</v>
      </c>
      <c r="U125" s="5">
        <v>0.0</v>
      </c>
      <c r="V125" s="48">
        <v>1.0</v>
      </c>
    </row>
    <row r="126" ht="15.75" customHeight="1">
      <c r="A126" s="5">
        <v>124.0</v>
      </c>
      <c r="B126" s="5">
        <v>11.0</v>
      </c>
      <c r="C126" s="5">
        <f t="shared" si="1"/>
        <v>4</v>
      </c>
      <c r="D126" s="5">
        <f>'Thông tin khách hàng'!$B$4+B126-1</f>
        <v>11</v>
      </c>
      <c r="E126" s="46">
        <f t="shared" si="2"/>
        <v>848355584</v>
      </c>
      <c r="F126" s="5">
        <f>TP*VLOOKUP('Thông tin khách hàng'!$E$10,$X$2:$Z$5,3,FALSE)*OFFSET($S126,0,VLOOKUP('Thông tin khách hàng'!$E$10,$X$2:$Z$5,2,FALSE))</f>
        <v>0</v>
      </c>
      <c r="G126" s="5">
        <f>EP*VLOOKUP('Thông tin khách hàng'!$E$10,$X$2:$Z$5,3,FALSE)*OFFSET($S126,0,VLOOKUP('Thông tin khách hàng'!$E$10,$X$2:$Z$5,2,FALSE))</f>
        <v>0</v>
      </c>
      <c r="H126" s="5">
        <f>F126*HLOOKUP(B126,Assumption!$A$10:$G$12,2,TRUE)+G126*HLOOKUP(B126,Assumption!$A$10:$G$12,3,TRUE)</f>
        <v>0</v>
      </c>
      <c r="I126" s="5">
        <f t="shared" si="3"/>
        <v>0</v>
      </c>
      <c r="J126" s="47">
        <f>VLOOKUP(D126,Assumption!$O$3:$Q$103,IF('Thông tin khách hàng'!$B$3="Nam",2,3),FALSE)/12*P126</f>
        <v>57823.83723</v>
      </c>
      <c r="K126" s="5">
        <v>20000.0</v>
      </c>
      <c r="L126" s="46">
        <f t="shared" si="4"/>
        <v>4796286</v>
      </c>
      <c r="M126" s="46">
        <f t="shared" si="5"/>
        <v>853074046.1</v>
      </c>
      <c r="N126" s="47">
        <f>HLOOKUP(ROUND(AVERAGE(M114:M125)/10^6,0),Assumption!$B$2:$E$3,2,TRUE)*MAX((AVERAGE(M114:M125)-250*10^6),0)</f>
        <v>2128374.306</v>
      </c>
      <c r="O126" s="46">
        <f t="shared" si="6"/>
        <v>855202420.4</v>
      </c>
      <c r="P126" s="46">
        <f>IF(A126=1,SA,MAX(0,SA-M125))</f>
        <v>253728836.7</v>
      </c>
      <c r="S126" s="5">
        <v>0.0</v>
      </c>
      <c r="T126" s="5">
        <v>0.0</v>
      </c>
      <c r="U126" s="5">
        <v>1.0</v>
      </c>
      <c r="V126" s="48">
        <v>1.0</v>
      </c>
    </row>
    <row r="127" ht="15.75" customHeight="1">
      <c r="A127" s="5">
        <v>125.0</v>
      </c>
      <c r="B127" s="5">
        <v>11.0</v>
      </c>
      <c r="C127" s="5">
        <f t="shared" si="1"/>
        <v>5</v>
      </c>
      <c r="D127" s="5">
        <f>'Thông tin khách hàng'!$B$4+B127-1</f>
        <v>11</v>
      </c>
      <c r="E127" s="46">
        <f t="shared" si="2"/>
        <v>855202420.4</v>
      </c>
      <c r="F127" s="5">
        <f>TP*VLOOKUP('Thông tin khách hàng'!$E$10,$X$2:$Z$5,3,FALSE)*OFFSET($S127,0,VLOOKUP('Thông tin khách hàng'!$E$10,$X$2:$Z$5,2,FALSE))</f>
        <v>0</v>
      </c>
      <c r="G127" s="5">
        <f>EP*VLOOKUP('Thông tin khách hàng'!$E$10,$X$2:$Z$5,3,FALSE)*OFFSET($S127,0,VLOOKUP('Thông tin khách hàng'!$E$10,$X$2:$Z$5,2,FALSE))</f>
        <v>0</v>
      </c>
      <c r="H127" s="5">
        <f>F127*HLOOKUP(B127,Assumption!$A$10:$G$12,2,TRUE)+G127*HLOOKUP(B127,Assumption!$A$10:$G$12,3,TRUE)</f>
        <v>0</v>
      </c>
      <c r="I127" s="5">
        <f t="shared" si="3"/>
        <v>0</v>
      </c>
      <c r="J127" s="47">
        <f>VLOOKUP(D127,Assumption!$O$3:$Q$103,IF('Thông tin khách hàng'!$B$3="Nam",2,3),FALSE)/12*P127</f>
        <v>56273.4861</v>
      </c>
      <c r="K127" s="5">
        <v>20000.0</v>
      </c>
      <c r="L127" s="46">
        <f t="shared" si="4"/>
        <v>4835008</v>
      </c>
      <c r="M127" s="46">
        <f t="shared" si="5"/>
        <v>859961154.9</v>
      </c>
      <c r="N127" s="47">
        <f>HLOOKUP(ROUND(AVERAGE(M115:M126)/10^6,0),Assumption!$B$2:$E$3,2,TRUE)*MAX((AVERAGE(M115:M126)-250*10^6),0)</f>
        <v>2172752.713</v>
      </c>
      <c r="O127" s="46">
        <f t="shared" si="6"/>
        <v>862133907.7</v>
      </c>
      <c r="P127" s="46">
        <f>IF(A127=1,SA,MAX(0,SA-M126))</f>
        <v>246925953.9</v>
      </c>
      <c r="S127" s="5">
        <v>0.0</v>
      </c>
      <c r="T127" s="5">
        <v>0.0</v>
      </c>
      <c r="U127" s="5">
        <v>0.0</v>
      </c>
      <c r="V127" s="48">
        <v>1.0</v>
      </c>
    </row>
    <row r="128" ht="15.75" customHeight="1">
      <c r="A128" s="5">
        <v>126.0</v>
      </c>
      <c r="B128" s="5">
        <v>11.0</v>
      </c>
      <c r="C128" s="5">
        <f t="shared" si="1"/>
        <v>6</v>
      </c>
      <c r="D128" s="5">
        <f>'Thông tin khách hàng'!$B$4+B128-1</f>
        <v>11</v>
      </c>
      <c r="E128" s="46">
        <f t="shared" si="2"/>
        <v>862133907.7</v>
      </c>
      <c r="F128" s="5">
        <f>TP*VLOOKUP('Thông tin khách hàng'!$E$10,$X$2:$Z$5,3,FALSE)*OFFSET($S128,0,VLOOKUP('Thông tin khách hàng'!$E$10,$X$2:$Z$5,2,FALSE))</f>
        <v>0</v>
      </c>
      <c r="G128" s="5">
        <f>EP*VLOOKUP('Thông tin khách hàng'!$E$10,$X$2:$Z$5,3,FALSE)*OFFSET($S128,0,VLOOKUP('Thông tin khách hàng'!$E$10,$X$2:$Z$5,2,FALSE))</f>
        <v>0</v>
      </c>
      <c r="H128" s="5">
        <f>F128*HLOOKUP(B128,Assumption!$A$10:$G$12,2,TRUE)+G128*HLOOKUP(B128,Assumption!$A$10:$G$12,3,TRUE)</f>
        <v>0</v>
      </c>
      <c r="I128" s="5">
        <f t="shared" si="3"/>
        <v>0</v>
      </c>
      <c r="J128" s="47">
        <f>VLOOKUP(D128,Assumption!$O$3:$Q$103,IF('Thông tin khách hàng'!$B$3="Nam",2,3),FALSE)/12*P128</f>
        <v>54703.94018</v>
      </c>
      <c r="K128" s="5">
        <v>20000.0</v>
      </c>
      <c r="L128" s="46">
        <f t="shared" si="4"/>
        <v>4874208</v>
      </c>
      <c r="M128" s="46">
        <f t="shared" si="5"/>
        <v>866933411.7</v>
      </c>
      <c r="N128" s="47">
        <f>HLOOKUP(ROUND(AVERAGE(M116:M127)/10^6,0),Assumption!$B$2:$E$3,2,TRUE)*MAX((AVERAGE(M116:M127)-250*10^6),0)</f>
        <v>2217560.008</v>
      </c>
      <c r="O128" s="46">
        <f t="shared" si="6"/>
        <v>869150971.7</v>
      </c>
      <c r="P128" s="46">
        <f>IF(A128=1,SA,MAX(0,SA-M127))</f>
        <v>240038845.1</v>
      </c>
      <c r="S128" s="5">
        <v>0.0</v>
      </c>
      <c r="T128" s="5">
        <v>0.0</v>
      </c>
      <c r="U128" s="5">
        <v>0.0</v>
      </c>
      <c r="V128" s="48">
        <v>1.0</v>
      </c>
    </row>
    <row r="129" ht="15.75" customHeight="1">
      <c r="A129" s="5">
        <v>127.0</v>
      </c>
      <c r="B129" s="5">
        <v>11.0</v>
      </c>
      <c r="C129" s="5">
        <f t="shared" si="1"/>
        <v>7</v>
      </c>
      <c r="D129" s="5">
        <f>'Thông tin khách hàng'!$B$4+B129-1</f>
        <v>11</v>
      </c>
      <c r="E129" s="46">
        <f t="shared" si="2"/>
        <v>869150971.7</v>
      </c>
      <c r="F129" s="5">
        <f>TP*VLOOKUP('Thông tin khách hàng'!$E$10,$X$2:$Z$5,3,FALSE)*OFFSET($S129,0,VLOOKUP('Thông tin khách hàng'!$E$10,$X$2:$Z$5,2,FALSE))</f>
        <v>15000000</v>
      </c>
      <c r="G129" s="5">
        <f>EP*VLOOKUP('Thông tin khách hàng'!$E$10,$X$2:$Z$5,3,FALSE)*OFFSET($S129,0,VLOOKUP('Thông tin khách hàng'!$E$10,$X$2:$Z$5,2,FALSE))</f>
        <v>15000000</v>
      </c>
      <c r="H129" s="5">
        <f>F129*HLOOKUP(B129,Assumption!$A$10:$G$12,2,TRUE)+G129*HLOOKUP(B129,Assumption!$A$10:$G$12,3,TRUE)</f>
        <v>750000</v>
      </c>
      <c r="I129" s="5">
        <f t="shared" si="3"/>
        <v>29250000</v>
      </c>
      <c r="J129" s="47">
        <f>VLOOKUP(D129,Assumption!$O$3:$Q$103,IF('Thông tin khách hàng'!$B$3="Nam",2,3),FALSE)/12*P129</f>
        <v>53114.98937</v>
      </c>
      <c r="K129" s="5">
        <v>20000.0</v>
      </c>
      <c r="L129" s="46">
        <f t="shared" si="4"/>
        <v>5079276</v>
      </c>
      <c r="M129" s="46">
        <f t="shared" si="5"/>
        <v>903407132.7</v>
      </c>
      <c r="N129" s="47">
        <f>HLOOKUP(ROUND(AVERAGE(M117:M128)/10^6,0),Assumption!$B$2:$E$3,2,TRUE)*MAX((AVERAGE(M117:M128)-250*10^6),0)</f>
        <v>2262800.334</v>
      </c>
      <c r="O129" s="46">
        <f t="shared" si="6"/>
        <v>905669933.1</v>
      </c>
      <c r="P129" s="46">
        <f>IF(A129=1,SA,MAX(0,SA-M128))</f>
        <v>233066588.3</v>
      </c>
      <c r="S129" s="5">
        <v>0.0</v>
      </c>
      <c r="T129" s="5">
        <v>1.0</v>
      </c>
      <c r="U129" s="5">
        <v>1.0</v>
      </c>
      <c r="V129" s="48">
        <v>1.0</v>
      </c>
    </row>
    <row r="130" ht="15.75" customHeight="1">
      <c r="A130" s="5">
        <v>128.0</v>
      </c>
      <c r="B130" s="5">
        <v>11.0</v>
      </c>
      <c r="C130" s="5">
        <f t="shared" si="1"/>
        <v>8</v>
      </c>
      <c r="D130" s="5">
        <f>'Thông tin khách hàng'!$B$4+B130-1</f>
        <v>11</v>
      </c>
      <c r="E130" s="46">
        <f t="shared" si="2"/>
        <v>905669933.1</v>
      </c>
      <c r="F130" s="5">
        <f>TP*VLOOKUP('Thông tin khách hàng'!$E$10,$X$2:$Z$5,3,FALSE)*OFFSET($S130,0,VLOOKUP('Thông tin khách hàng'!$E$10,$X$2:$Z$5,2,FALSE))</f>
        <v>0</v>
      </c>
      <c r="G130" s="5">
        <f>EP*VLOOKUP('Thông tin khách hàng'!$E$10,$X$2:$Z$5,3,FALSE)*OFFSET($S130,0,VLOOKUP('Thông tin khách hàng'!$E$10,$X$2:$Z$5,2,FALSE))</f>
        <v>0</v>
      </c>
      <c r="H130" s="5">
        <f>F130*HLOOKUP(B130,Assumption!$A$10:$G$12,2,TRUE)+G130*HLOOKUP(B130,Assumption!$A$10:$G$12,3,TRUE)</f>
        <v>0</v>
      </c>
      <c r="I130" s="5">
        <f t="shared" si="3"/>
        <v>0</v>
      </c>
      <c r="J130" s="47">
        <f>VLOOKUP(D130,Assumption!$O$3:$Q$103,IF('Thông tin khách hàng'!$B$3="Nam",2,3),FALSE)/12*P130</f>
        <v>44802.76702</v>
      </c>
      <c r="K130" s="5">
        <v>20000.0</v>
      </c>
      <c r="L130" s="46">
        <f t="shared" si="4"/>
        <v>5120423</v>
      </c>
      <c r="M130" s="46">
        <f t="shared" si="5"/>
        <v>910725553.3</v>
      </c>
      <c r="N130" s="47">
        <f>HLOOKUP(ROUND(AVERAGE(M118:M129)/10^6,0),Assumption!$B$2:$E$3,2,TRUE)*MAX((AVERAGE(M118:M129)-250*10^6),0)</f>
        <v>2308477.874</v>
      </c>
      <c r="O130" s="46">
        <f t="shared" si="6"/>
        <v>913034031.2</v>
      </c>
      <c r="P130" s="46">
        <f>IF(A130=1,SA,MAX(0,SA-M129))</f>
        <v>196592867.3</v>
      </c>
      <c r="S130" s="5">
        <v>0.0</v>
      </c>
      <c r="T130" s="5">
        <v>0.0</v>
      </c>
      <c r="U130" s="5">
        <v>0.0</v>
      </c>
      <c r="V130" s="48">
        <v>1.0</v>
      </c>
    </row>
    <row r="131" ht="15.75" customHeight="1">
      <c r="A131" s="5">
        <v>129.0</v>
      </c>
      <c r="B131" s="5">
        <v>11.0</v>
      </c>
      <c r="C131" s="5">
        <f t="shared" si="1"/>
        <v>9</v>
      </c>
      <c r="D131" s="5">
        <f>'Thông tin khách hàng'!$B$4+B131-1</f>
        <v>11</v>
      </c>
      <c r="E131" s="46">
        <f t="shared" si="2"/>
        <v>913034031.2</v>
      </c>
      <c r="F131" s="5">
        <f>TP*VLOOKUP('Thông tin khách hàng'!$E$10,$X$2:$Z$5,3,FALSE)*OFFSET($S131,0,VLOOKUP('Thông tin khách hàng'!$E$10,$X$2:$Z$5,2,FALSE))</f>
        <v>0</v>
      </c>
      <c r="G131" s="5">
        <f>EP*VLOOKUP('Thông tin khách hàng'!$E$10,$X$2:$Z$5,3,FALSE)*OFFSET($S131,0,VLOOKUP('Thông tin khách hàng'!$E$10,$X$2:$Z$5,2,FALSE))</f>
        <v>0</v>
      </c>
      <c r="H131" s="5">
        <f>F131*HLOOKUP(B131,Assumption!$A$10:$G$12,2,TRUE)+G131*HLOOKUP(B131,Assumption!$A$10:$G$12,3,TRUE)</f>
        <v>0</v>
      </c>
      <c r="I131" s="5">
        <f t="shared" si="3"/>
        <v>0</v>
      </c>
      <c r="J131" s="47">
        <f>VLOOKUP(D131,Assumption!$O$3:$Q$103,IF('Thông tin khách hàng'!$B$3="Nam",2,3),FALSE)/12*P131</f>
        <v>43134.9268</v>
      </c>
      <c r="K131" s="5">
        <v>20000.0</v>
      </c>
      <c r="L131" s="46">
        <f t="shared" si="4"/>
        <v>5162070</v>
      </c>
      <c r="M131" s="46">
        <f t="shared" si="5"/>
        <v>918132966.2</v>
      </c>
      <c r="N131" s="47">
        <f>HLOOKUP(ROUND(AVERAGE(M119:M130)/10^6,0),Assumption!$B$2:$E$3,2,TRUE)*MAX((AVERAGE(M119:M130)-250*10^6),0)</f>
        <v>2354596.854</v>
      </c>
      <c r="O131" s="46">
        <f t="shared" si="6"/>
        <v>920487563.1</v>
      </c>
      <c r="P131" s="46">
        <f>IF(A131=1,SA,MAX(0,SA-M130))</f>
        <v>189274446.7</v>
      </c>
      <c r="S131" s="5">
        <v>0.0</v>
      </c>
      <c r="T131" s="5">
        <v>0.0</v>
      </c>
      <c r="U131" s="5">
        <v>0.0</v>
      </c>
      <c r="V131" s="48">
        <v>1.0</v>
      </c>
    </row>
    <row r="132" ht="15.75" customHeight="1">
      <c r="A132" s="5">
        <v>130.0</v>
      </c>
      <c r="B132" s="5">
        <v>11.0</v>
      </c>
      <c r="C132" s="5">
        <f t="shared" si="1"/>
        <v>10</v>
      </c>
      <c r="D132" s="5">
        <f>'Thông tin khách hàng'!$B$4+B132-1</f>
        <v>11</v>
      </c>
      <c r="E132" s="46">
        <f t="shared" si="2"/>
        <v>920487563.1</v>
      </c>
      <c r="F132" s="5">
        <f>TP*VLOOKUP('Thông tin khách hàng'!$E$10,$X$2:$Z$5,3,FALSE)*OFFSET($S132,0,VLOOKUP('Thông tin khách hàng'!$E$10,$X$2:$Z$5,2,FALSE))</f>
        <v>0</v>
      </c>
      <c r="G132" s="5">
        <f>EP*VLOOKUP('Thông tin khách hàng'!$E$10,$X$2:$Z$5,3,FALSE)*OFFSET($S132,0,VLOOKUP('Thông tin khách hàng'!$E$10,$X$2:$Z$5,2,FALSE))</f>
        <v>0</v>
      </c>
      <c r="H132" s="5">
        <f>F132*HLOOKUP(B132,Assumption!$A$10:$G$12,2,TRUE)+G132*HLOOKUP(B132,Assumption!$A$10:$G$12,3,TRUE)</f>
        <v>0</v>
      </c>
      <c r="I132" s="5">
        <f t="shared" si="3"/>
        <v>0</v>
      </c>
      <c r="J132" s="47">
        <f>VLOOKUP(D132,Assumption!$O$3:$Q$103,IF('Thông tin khách hàng'!$B$3="Nam",2,3),FALSE)/12*P132</f>
        <v>41446.80555</v>
      </c>
      <c r="K132" s="5">
        <v>20000.0</v>
      </c>
      <c r="L132" s="46">
        <f t="shared" si="4"/>
        <v>5204223</v>
      </c>
      <c r="M132" s="46">
        <f t="shared" si="5"/>
        <v>925630339.3</v>
      </c>
      <c r="N132" s="47">
        <f>HLOOKUP(ROUND(AVERAGE(M120:M131)/10^6,0),Assumption!$B$2:$E$3,2,TRUE)*MAX((AVERAGE(M120:M131)-250*10^6),0)</f>
        <v>2401161.539</v>
      </c>
      <c r="O132" s="46">
        <f t="shared" si="6"/>
        <v>928031500.8</v>
      </c>
      <c r="P132" s="46">
        <f>IF(A132=1,SA,MAX(0,SA-M131))</f>
        <v>181867033.8</v>
      </c>
      <c r="S132" s="5">
        <v>0.0</v>
      </c>
      <c r="T132" s="5">
        <v>0.0</v>
      </c>
      <c r="U132" s="5">
        <v>1.0</v>
      </c>
      <c r="V132" s="48">
        <v>1.0</v>
      </c>
    </row>
    <row r="133" ht="15.75" customHeight="1">
      <c r="A133" s="5">
        <v>131.0</v>
      </c>
      <c r="B133" s="5">
        <v>11.0</v>
      </c>
      <c r="C133" s="5">
        <f t="shared" si="1"/>
        <v>11</v>
      </c>
      <c r="D133" s="5">
        <f>'Thông tin khách hàng'!$B$4+B133-1</f>
        <v>11</v>
      </c>
      <c r="E133" s="46">
        <f t="shared" si="2"/>
        <v>928031500.8</v>
      </c>
      <c r="F133" s="5">
        <f>TP*VLOOKUP('Thông tin khách hàng'!$E$10,$X$2:$Z$5,3,FALSE)*OFFSET($S133,0,VLOOKUP('Thông tin khách hàng'!$E$10,$X$2:$Z$5,2,FALSE))</f>
        <v>0</v>
      </c>
      <c r="G133" s="5">
        <f>EP*VLOOKUP('Thông tin khách hàng'!$E$10,$X$2:$Z$5,3,FALSE)*OFFSET($S133,0,VLOOKUP('Thông tin khách hàng'!$E$10,$X$2:$Z$5,2,FALSE))</f>
        <v>0</v>
      </c>
      <c r="H133" s="5">
        <f>F133*HLOOKUP(B133,Assumption!$A$10:$G$12,2,TRUE)+G133*HLOOKUP(B133,Assumption!$A$10:$G$12,3,TRUE)</f>
        <v>0</v>
      </c>
      <c r="I133" s="5">
        <f t="shared" si="3"/>
        <v>0</v>
      </c>
      <c r="J133" s="47">
        <f>VLOOKUP(D133,Assumption!$O$3:$Q$103,IF('Thông tin khách hàng'!$B$3="Nam",2,3),FALSE)/12*P133</f>
        <v>39738.18273</v>
      </c>
      <c r="K133" s="5">
        <v>20000.0</v>
      </c>
      <c r="L133" s="46">
        <f t="shared" si="4"/>
        <v>5246887</v>
      </c>
      <c r="M133" s="46">
        <f t="shared" si="5"/>
        <v>933218649.6</v>
      </c>
      <c r="N133" s="47">
        <f>HLOOKUP(ROUND(AVERAGE(M121:M132)/10^6,0),Assumption!$B$2:$E$3,2,TRUE)*MAX((AVERAGE(M121:M132)-250*10^6),0)</f>
        <v>2448176.237</v>
      </c>
      <c r="O133" s="46">
        <f t="shared" si="6"/>
        <v>935666825.9</v>
      </c>
      <c r="P133" s="46">
        <f>IF(A133=1,SA,MAX(0,SA-M132))</f>
        <v>174369660.7</v>
      </c>
      <c r="S133" s="5">
        <v>0.0</v>
      </c>
      <c r="T133" s="5">
        <v>0.0</v>
      </c>
      <c r="U133" s="5">
        <v>0.0</v>
      </c>
      <c r="V133" s="48">
        <v>1.0</v>
      </c>
    </row>
    <row r="134" ht="15.75" customHeight="1">
      <c r="A134" s="5">
        <v>132.0</v>
      </c>
      <c r="B134" s="5">
        <v>11.0</v>
      </c>
      <c r="C134" s="5">
        <f t="shared" si="1"/>
        <v>12</v>
      </c>
      <c r="D134" s="5">
        <f>'Thông tin khách hàng'!$B$4+B134-1</f>
        <v>11</v>
      </c>
      <c r="E134" s="46">
        <f t="shared" si="2"/>
        <v>935666825.9</v>
      </c>
      <c r="F134" s="5">
        <f>TP*VLOOKUP('Thông tin khách hàng'!$E$10,$X$2:$Z$5,3,FALSE)*OFFSET($S134,0,VLOOKUP('Thông tin khách hàng'!$E$10,$X$2:$Z$5,2,FALSE))</f>
        <v>0</v>
      </c>
      <c r="G134" s="5">
        <f>EP*VLOOKUP('Thông tin khách hàng'!$E$10,$X$2:$Z$5,3,FALSE)*OFFSET($S134,0,VLOOKUP('Thông tin khách hàng'!$E$10,$X$2:$Z$5,2,FALSE))</f>
        <v>0</v>
      </c>
      <c r="H134" s="5">
        <f>F134*HLOOKUP(B134,Assumption!$A$10:$G$12,2,TRUE)+G134*HLOOKUP(B134,Assumption!$A$10:$G$12,3,TRUE)</f>
        <v>0</v>
      </c>
      <c r="I134" s="5">
        <f t="shared" si="3"/>
        <v>0</v>
      </c>
      <c r="J134" s="47">
        <f>VLOOKUP(D134,Assumption!$O$3:$Q$103,IF('Thông tin khách hàng'!$B$3="Nam",2,3),FALSE)/12*P134</f>
        <v>38008.83565</v>
      </c>
      <c r="K134" s="5">
        <v>20000.0</v>
      </c>
      <c r="L134" s="46">
        <f t="shared" si="4"/>
        <v>5290068</v>
      </c>
      <c r="M134" s="46">
        <f t="shared" si="5"/>
        <v>940898885</v>
      </c>
      <c r="N134" s="47">
        <f>HLOOKUP(ROUND(AVERAGE(M122:M133)/10^6,0),Assumption!$B$2:$E$3,2,TRUE)*MAX((AVERAGE(M122:M133)-250*10^6),0)</f>
        <v>2495645.296</v>
      </c>
      <c r="O134" s="46">
        <f t="shared" si="6"/>
        <v>943394530.3</v>
      </c>
      <c r="P134" s="46">
        <f>IF(A134=1,SA,MAX(0,SA-M133))</f>
        <v>166781350.4</v>
      </c>
      <c r="S134" s="5">
        <v>0.0</v>
      </c>
      <c r="T134" s="5">
        <v>0.0</v>
      </c>
      <c r="U134" s="5">
        <v>0.0</v>
      </c>
      <c r="V134" s="48">
        <v>1.0</v>
      </c>
    </row>
    <row r="135" ht="15.75" customHeight="1">
      <c r="A135" s="5">
        <v>133.0</v>
      </c>
      <c r="B135" s="5">
        <v>12.0</v>
      </c>
      <c r="C135" s="5">
        <f t="shared" si="1"/>
        <v>1</v>
      </c>
      <c r="D135" s="5">
        <f>'Thông tin khách hàng'!$B$4+B135-1</f>
        <v>12</v>
      </c>
      <c r="E135" s="46">
        <f t="shared" si="2"/>
        <v>943394530.3</v>
      </c>
      <c r="F135" s="5">
        <f>TP*VLOOKUP('Thông tin khách hàng'!$E$10,$X$2:$Z$5,3,FALSE)*OFFSET($S135,0,VLOOKUP('Thông tin khách hàng'!$E$10,$X$2:$Z$5,2,FALSE))</f>
        <v>15000000</v>
      </c>
      <c r="G135" s="5">
        <f>EP*VLOOKUP('Thông tin khách hàng'!$E$10,$X$2:$Z$5,3,FALSE)*OFFSET($S135,0,VLOOKUP('Thông tin khách hàng'!$E$10,$X$2:$Z$5,2,FALSE))</f>
        <v>15000000</v>
      </c>
      <c r="H135" s="5">
        <f>F135*HLOOKUP(B135,Assumption!$A$10:$G$12,2,TRUE)+G135*HLOOKUP(B135,Assumption!$A$10:$G$12,3,TRUE)</f>
        <v>750000</v>
      </c>
      <c r="I135" s="5">
        <f t="shared" si="3"/>
        <v>29250000</v>
      </c>
      <c r="J135" s="47">
        <f>VLOOKUP(D135,Assumption!$O$3:$Q$103,IF('Thông tin khách hàng'!$B$3="Nam",2,3),FALSE)/12*P135</f>
        <v>36258.53921</v>
      </c>
      <c r="K135" s="5">
        <v>20000.0</v>
      </c>
      <c r="L135" s="46">
        <f t="shared" si="4"/>
        <v>5499155</v>
      </c>
      <c r="M135" s="46">
        <f t="shared" si="5"/>
        <v>978087426.8</v>
      </c>
      <c r="N135" s="47">
        <f>HLOOKUP(ROUND(AVERAGE(M123:M134)/10^6,0),Assumption!$B$2:$E$3,2,TRUE)*MAX((AVERAGE(M123:M134)-250*10^6),0)</f>
        <v>2543573.109</v>
      </c>
      <c r="O135" s="46">
        <f t="shared" si="6"/>
        <v>980630999.9</v>
      </c>
      <c r="P135" s="46">
        <f>IF(A135=1,SA,MAX(0,SA-M134))</f>
        <v>159101115</v>
      </c>
      <c r="S135" s="5">
        <v>1.0</v>
      </c>
      <c r="T135" s="5">
        <v>1.0</v>
      </c>
      <c r="U135" s="5">
        <v>1.0</v>
      </c>
      <c r="V135" s="48">
        <v>1.0</v>
      </c>
    </row>
    <row r="136" ht="15.75" customHeight="1">
      <c r="A136" s="5">
        <v>134.0</v>
      </c>
      <c r="B136" s="5">
        <v>12.0</v>
      </c>
      <c r="C136" s="5">
        <f t="shared" si="1"/>
        <v>2</v>
      </c>
      <c r="D136" s="5">
        <f>'Thông tin khách hàng'!$B$4+B136-1</f>
        <v>12</v>
      </c>
      <c r="E136" s="46">
        <f t="shared" si="2"/>
        <v>980630999.9</v>
      </c>
      <c r="F136" s="5">
        <f>TP*VLOOKUP('Thông tin khách hàng'!$E$10,$X$2:$Z$5,3,FALSE)*OFFSET($S136,0,VLOOKUP('Thông tin khách hàng'!$E$10,$X$2:$Z$5,2,FALSE))</f>
        <v>0</v>
      </c>
      <c r="G136" s="5">
        <f>EP*VLOOKUP('Thông tin khách hàng'!$E$10,$X$2:$Z$5,3,FALSE)*OFFSET($S136,0,VLOOKUP('Thông tin khách hàng'!$E$10,$X$2:$Z$5,2,FALSE))</f>
        <v>0</v>
      </c>
      <c r="H136" s="5">
        <f>F136*HLOOKUP(B136,Assumption!$A$10:$G$12,2,TRUE)+G136*HLOOKUP(B136,Assumption!$A$10:$G$12,3,TRUE)</f>
        <v>0</v>
      </c>
      <c r="I136" s="5">
        <f t="shared" si="3"/>
        <v>0</v>
      </c>
      <c r="J136" s="47">
        <f>VLOOKUP(D136,Assumption!$O$3:$Q$103,IF('Thông tin khách hàng'!$B$3="Nam",2,3),FALSE)/12*P136</f>
        <v>27783.41193</v>
      </c>
      <c r="K136" s="5">
        <v>20000.0</v>
      </c>
      <c r="L136" s="46">
        <f t="shared" si="4"/>
        <v>5544360</v>
      </c>
      <c r="M136" s="46">
        <f t="shared" si="5"/>
        <v>986127576.5</v>
      </c>
      <c r="N136" s="47">
        <f>HLOOKUP(ROUND(AVERAGE(M124:M135)/10^6,0),Assumption!$B$2:$E$3,2,TRUE)*MAX((AVERAGE(M124:M135)-250*10^6),0)</f>
        <v>2591964.107</v>
      </c>
      <c r="O136" s="46">
        <f t="shared" si="6"/>
        <v>988719540.6</v>
      </c>
      <c r="P136" s="46">
        <f>IF(A136=1,SA,MAX(0,SA-M135))</f>
        <v>121912573.2</v>
      </c>
      <c r="S136" s="5">
        <v>0.0</v>
      </c>
      <c r="T136" s="5">
        <v>0.0</v>
      </c>
      <c r="U136" s="5">
        <v>0.0</v>
      </c>
      <c r="V136" s="48">
        <v>1.0</v>
      </c>
    </row>
    <row r="137" ht="15.75" customHeight="1">
      <c r="A137" s="5">
        <v>135.0</v>
      </c>
      <c r="B137" s="5">
        <v>12.0</v>
      </c>
      <c r="C137" s="5">
        <f t="shared" si="1"/>
        <v>3</v>
      </c>
      <c r="D137" s="5">
        <f>'Thông tin khách hàng'!$B$4+B137-1</f>
        <v>12</v>
      </c>
      <c r="E137" s="46">
        <f t="shared" si="2"/>
        <v>988719540.6</v>
      </c>
      <c r="F137" s="5">
        <f>TP*VLOOKUP('Thông tin khách hàng'!$E$10,$X$2:$Z$5,3,FALSE)*OFFSET($S137,0,VLOOKUP('Thông tin khách hàng'!$E$10,$X$2:$Z$5,2,FALSE))</f>
        <v>0</v>
      </c>
      <c r="G137" s="5">
        <f>EP*VLOOKUP('Thông tin khách hàng'!$E$10,$X$2:$Z$5,3,FALSE)*OFFSET($S137,0,VLOOKUP('Thông tin khách hàng'!$E$10,$X$2:$Z$5,2,FALSE))</f>
        <v>0</v>
      </c>
      <c r="H137" s="5">
        <f>F137*HLOOKUP(B137,Assumption!$A$10:$G$12,2,TRUE)+G137*HLOOKUP(B137,Assumption!$A$10:$G$12,3,TRUE)</f>
        <v>0</v>
      </c>
      <c r="I137" s="5">
        <f t="shared" si="3"/>
        <v>0</v>
      </c>
      <c r="J137" s="47">
        <f>VLOOKUP(D137,Assumption!$O$3:$Q$103,IF('Thông tin khách hàng'!$B$3="Nam",2,3),FALSE)/12*P137</f>
        <v>25951.09238</v>
      </c>
      <c r="K137" s="5">
        <v>20000.0</v>
      </c>
      <c r="L137" s="46">
        <f t="shared" si="4"/>
        <v>5590104</v>
      </c>
      <c r="M137" s="46">
        <f t="shared" si="5"/>
        <v>994263693.5</v>
      </c>
      <c r="N137" s="47">
        <f>HLOOKUP(ROUND(AVERAGE(M125:M136)/10^6,0),Assumption!$B$2:$E$3,2,TRUE)*MAX((AVERAGE(M125:M136)-250*10^6),0)</f>
        <v>2640822.769</v>
      </c>
      <c r="O137" s="46">
        <f t="shared" si="6"/>
        <v>996904516.3</v>
      </c>
      <c r="P137" s="46">
        <f>IF(A137=1,SA,MAX(0,SA-M136))</f>
        <v>113872423.5</v>
      </c>
      <c r="S137" s="5">
        <v>0.0</v>
      </c>
      <c r="T137" s="5">
        <v>0.0</v>
      </c>
      <c r="U137" s="5">
        <v>0.0</v>
      </c>
      <c r="V137" s="48">
        <v>1.0</v>
      </c>
    </row>
    <row r="138" ht="15.75" customHeight="1">
      <c r="A138" s="5">
        <v>136.0</v>
      </c>
      <c r="B138" s="5">
        <v>12.0</v>
      </c>
      <c r="C138" s="5">
        <f t="shared" si="1"/>
        <v>4</v>
      </c>
      <c r="D138" s="5">
        <f>'Thông tin khách hàng'!$B$4+B138-1</f>
        <v>12</v>
      </c>
      <c r="E138" s="46">
        <f t="shared" si="2"/>
        <v>996904516.3</v>
      </c>
      <c r="F138" s="5">
        <f>TP*VLOOKUP('Thông tin khách hàng'!$E$10,$X$2:$Z$5,3,FALSE)*OFFSET($S138,0,VLOOKUP('Thông tin khách hàng'!$E$10,$X$2:$Z$5,2,FALSE))</f>
        <v>0</v>
      </c>
      <c r="G138" s="5">
        <f>EP*VLOOKUP('Thông tin khách hàng'!$E$10,$X$2:$Z$5,3,FALSE)*OFFSET($S138,0,VLOOKUP('Thông tin khách hàng'!$E$10,$X$2:$Z$5,2,FALSE))</f>
        <v>0</v>
      </c>
      <c r="H138" s="5">
        <f>F138*HLOOKUP(B138,Assumption!$A$10:$G$12,2,TRUE)+G138*HLOOKUP(B138,Assumption!$A$10:$G$12,3,TRUE)</f>
        <v>0</v>
      </c>
      <c r="I138" s="5">
        <f t="shared" si="3"/>
        <v>0</v>
      </c>
      <c r="J138" s="47">
        <f>VLOOKUP(D138,Assumption!$O$3:$Q$103,IF('Thông tin khách hàng'!$B$3="Nam",2,3),FALSE)/12*P138</f>
        <v>24096.90225</v>
      </c>
      <c r="K138" s="5">
        <v>20000.0</v>
      </c>
      <c r="L138" s="46">
        <f t="shared" si="4"/>
        <v>5636394</v>
      </c>
      <c r="M138" s="46">
        <f t="shared" si="5"/>
        <v>1002496813</v>
      </c>
      <c r="N138" s="47">
        <f>HLOOKUP(ROUND(AVERAGE(M126:M137)/10^6,0),Assumption!$B$2:$E$3,2,TRUE)*MAX((AVERAGE(M126:M137)-250*10^6),0)</f>
        <v>2690153.612</v>
      </c>
      <c r="O138" s="46">
        <f t="shared" si="6"/>
        <v>1005186967</v>
      </c>
      <c r="P138" s="46">
        <f>IF(A138=1,SA,MAX(0,SA-M137))</f>
        <v>105736306.5</v>
      </c>
      <c r="S138" s="5">
        <v>0.0</v>
      </c>
      <c r="T138" s="5">
        <v>0.0</v>
      </c>
      <c r="U138" s="5">
        <v>1.0</v>
      </c>
      <c r="V138" s="48">
        <v>1.0</v>
      </c>
    </row>
    <row r="139" ht="15.75" customHeight="1">
      <c r="A139" s="5">
        <v>137.0</v>
      </c>
      <c r="B139" s="5">
        <v>12.0</v>
      </c>
      <c r="C139" s="5">
        <f t="shared" si="1"/>
        <v>5</v>
      </c>
      <c r="D139" s="5">
        <f>'Thông tin khách hàng'!$B$4+B139-1</f>
        <v>12</v>
      </c>
      <c r="E139" s="46">
        <f t="shared" si="2"/>
        <v>1005186967</v>
      </c>
      <c r="F139" s="5">
        <f>TP*VLOOKUP('Thông tin khách hàng'!$E$10,$X$2:$Z$5,3,FALSE)*OFFSET($S139,0,VLOOKUP('Thông tin khách hàng'!$E$10,$X$2:$Z$5,2,FALSE))</f>
        <v>0</v>
      </c>
      <c r="G139" s="5">
        <f>EP*VLOOKUP('Thông tin khách hàng'!$E$10,$X$2:$Z$5,3,FALSE)*OFFSET($S139,0,VLOOKUP('Thông tin khách hàng'!$E$10,$X$2:$Z$5,2,FALSE))</f>
        <v>0</v>
      </c>
      <c r="H139" s="5">
        <f>F139*HLOOKUP(B139,Assumption!$A$10:$G$12,2,TRUE)+G139*HLOOKUP(B139,Assumption!$A$10:$G$12,3,TRUE)</f>
        <v>0</v>
      </c>
      <c r="I139" s="5">
        <f t="shared" si="3"/>
        <v>0</v>
      </c>
      <c r="J139" s="47">
        <f>VLOOKUP(D139,Assumption!$O$3:$Q$103,IF('Thông tin khách hàng'!$B$3="Nam",2,3),FALSE)/12*P139</f>
        <v>22220.60553</v>
      </c>
      <c r="K139" s="5">
        <v>20000.0</v>
      </c>
      <c r="L139" s="46">
        <f t="shared" si="4"/>
        <v>5683235</v>
      </c>
      <c r="M139" s="46">
        <f t="shared" si="5"/>
        <v>1010827981</v>
      </c>
      <c r="N139" s="47">
        <f>HLOOKUP(ROUND(AVERAGE(M127:M138)/10^6,0),Assumption!$B$2:$E$3,2,TRUE)*MAX((AVERAGE(M127:M138)-250*10^6),0)</f>
        <v>2739961.201</v>
      </c>
      <c r="O139" s="46">
        <f t="shared" si="6"/>
        <v>1013567943</v>
      </c>
      <c r="P139" s="46">
        <f>IF(A139=1,SA,MAX(0,SA-M138))</f>
        <v>97503186.62</v>
      </c>
      <c r="S139" s="5">
        <v>0.0</v>
      </c>
      <c r="T139" s="5">
        <v>0.0</v>
      </c>
      <c r="U139" s="5">
        <v>0.0</v>
      </c>
      <c r="V139" s="48">
        <v>1.0</v>
      </c>
    </row>
    <row r="140" ht="15.75" customHeight="1">
      <c r="A140" s="5">
        <v>138.0</v>
      </c>
      <c r="B140" s="5">
        <v>12.0</v>
      </c>
      <c r="C140" s="5">
        <f t="shared" si="1"/>
        <v>6</v>
      </c>
      <c r="D140" s="5">
        <f>'Thông tin khách hàng'!$B$4+B140-1</f>
        <v>12</v>
      </c>
      <c r="E140" s="46">
        <f t="shared" si="2"/>
        <v>1013567943</v>
      </c>
      <c r="F140" s="5">
        <f>TP*VLOOKUP('Thông tin khách hàng'!$E$10,$X$2:$Z$5,3,FALSE)*OFFSET($S140,0,VLOOKUP('Thông tin khách hàng'!$E$10,$X$2:$Z$5,2,FALSE))</f>
        <v>0</v>
      </c>
      <c r="G140" s="5">
        <f>EP*VLOOKUP('Thông tin khách hàng'!$E$10,$X$2:$Z$5,3,FALSE)*OFFSET($S140,0,VLOOKUP('Thông tin khách hàng'!$E$10,$X$2:$Z$5,2,FALSE))</f>
        <v>0</v>
      </c>
      <c r="H140" s="5">
        <f>F140*HLOOKUP(B140,Assumption!$A$10:$G$12,2,TRUE)+G140*HLOOKUP(B140,Assumption!$A$10:$G$12,3,TRUE)</f>
        <v>0</v>
      </c>
      <c r="I140" s="5">
        <f t="shared" si="3"/>
        <v>0</v>
      </c>
      <c r="J140" s="47">
        <f>VLOOKUP(D140,Assumption!$O$3:$Q$103,IF('Thông tin khách hàng'!$B$3="Nam",2,3),FALSE)/12*P140</f>
        <v>20321.96402</v>
      </c>
      <c r="K140" s="5">
        <v>20000.0</v>
      </c>
      <c r="L140" s="46">
        <f t="shared" si="4"/>
        <v>5730633</v>
      </c>
      <c r="M140" s="46">
        <f t="shared" si="5"/>
        <v>1019258254</v>
      </c>
      <c r="N140" s="47">
        <f>HLOOKUP(ROUND(AVERAGE(M128:M139)/10^6,0),Assumption!$B$2:$E$3,2,TRUE)*MAX((AVERAGE(M128:M139)-250*10^6),0)</f>
        <v>2790250.143</v>
      </c>
      <c r="O140" s="46">
        <f t="shared" si="6"/>
        <v>1022048504</v>
      </c>
      <c r="P140" s="46">
        <f>IF(A140=1,SA,MAX(0,SA-M139))</f>
        <v>89172018.61</v>
      </c>
      <c r="S140" s="5">
        <v>0.0</v>
      </c>
      <c r="T140" s="5">
        <v>0.0</v>
      </c>
      <c r="U140" s="5">
        <v>0.0</v>
      </c>
      <c r="V140" s="48">
        <v>1.0</v>
      </c>
    </row>
    <row r="141" ht="15.75" customHeight="1">
      <c r="A141" s="5">
        <v>139.0</v>
      </c>
      <c r="B141" s="5">
        <v>12.0</v>
      </c>
      <c r="C141" s="5">
        <f t="shared" si="1"/>
        <v>7</v>
      </c>
      <c r="D141" s="5">
        <f>'Thông tin khách hàng'!$B$4+B141-1</f>
        <v>12</v>
      </c>
      <c r="E141" s="46">
        <f t="shared" si="2"/>
        <v>1022048504</v>
      </c>
      <c r="F141" s="5">
        <f>TP*VLOOKUP('Thông tin khách hàng'!$E$10,$X$2:$Z$5,3,FALSE)*OFFSET($S141,0,VLOOKUP('Thông tin khách hàng'!$E$10,$X$2:$Z$5,2,FALSE))</f>
        <v>15000000</v>
      </c>
      <c r="G141" s="5">
        <f>EP*VLOOKUP('Thông tin khách hàng'!$E$10,$X$2:$Z$5,3,FALSE)*OFFSET($S141,0,VLOOKUP('Thông tin khách hàng'!$E$10,$X$2:$Z$5,2,FALSE))</f>
        <v>15000000</v>
      </c>
      <c r="H141" s="5">
        <f>F141*HLOOKUP(B141,Assumption!$A$10:$G$12,2,TRUE)+G141*HLOOKUP(B141,Assumption!$A$10:$G$12,3,TRUE)</f>
        <v>750000</v>
      </c>
      <c r="I141" s="5">
        <f t="shared" si="3"/>
        <v>29250000</v>
      </c>
      <c r="J141" s="47">
        <f>VLOOKUP(D141,Assumption!$O$3:$Q$103,IF('Thông tin khách hàng'!$B$3="Nam",2,3),FALSE)/12*P141</f>
        <v>18400.73702</v>
      </c>
      <c r="K141" s="5">
        <v>20000.0</v>
      </c>
      <c r="L141" s="46">
        <f t="shared" si="4"/>
        <v>5943977</v>
      </c>
      <c r="M141" s="46">
        <f t="shared" si="5"/>
        <v>1057204080</v>
      </c>
      <c r="N141" s="47">
        <f>HLOOKUP(ROUND(AVERAGE(M129:M140)/10^6,0),Assumption!$B$2:$E$3,2,TRUE)*MAX((AVERAGE(M129:M140)-250*10^6),0)</f>
        <v>2841025.09</v>
      </c>
      <c r="O141" s="46">
        <f t="shared" si="6"/>
        <v>1060045105</v>
      </c>
      <c r="P141" s="46">
        <f>IF(A141=1,SA,MAX(0,SA-M140))</f>
        <v>80741746.37</v>
      </c>
      <c r="S141" s="5">
        <v>0.0</v>
      </c>
      <c r="T141" s="5">
        <v>1.0</v>
      </c>
      <c r="U141" s="5">
        <v>1.0</v>
      </c>
      <c r="V141" s="48">
        <v>1.0</v>
      </c>
    </row>
    <row r="142" ht="15.75" customHeight="1">
      <c r="A142" s="5">
        <v>140.0</v>
      </c>
      <c r="B142" s="5">
        <v>12.0</v>
      </c>
      <c r="C142" s="5">
        <f t="shared" si="1"/>
        <v>8</v>
      </c>
      <c r="D142" s="5">
        <f>'Thông tin khách hàng'!$B$4+B142-1</f>
        <v>12</v>
      </c>
      <c r="E142" s="46">
        <f t="shared" si="2"/>
        <v>1060045105</v>
      </c>
      <c r="F142" s="5">
        <f>TP*VLOOKUP('Thông tin khách hàng'!$E$10,$X$2:$Z$5,3,FALSE)*OFFSET($S142,0,VLOOKUP('Thông tin khách hàng'!$E$10,$X$2:$Z$5,2,FALSE))</f>
        <v>0</v>
      </c>
      <c r="G142" s="5">
        <f>EP*VLOOKUP('Thông tin khách hàng'!$E$10,$X$2:$Z$5,3,FALSE)*OFFSET($S142,0,VLOOKUP('Thông tin khách hàng'!$E$10,$X$2:$Z$5,2,FALSE))</f>
        <v>0</v>
      </c>
      <c r="H142" s="5">
        <f>F142*HLOOKUP(B142,Assumption!$A$10:$G$12,2,TRUE)+G142*HLOOKUP(B142,Assumption!$A$10:$G$12,3,TRUE)</f>
        <v>0</v>
      </c>
      <c r="I142" s="5">
        <f t="shared" si="3"/>
        <v>0</v>
      </c>
      <c r="J142" s="47">
        <f>VLOOKUP(D142,Assumption!$O$3:$Q$103,IF('Thông tin khách hàng'!$B$3="Nam",2,3),FALSE)/12*P142</f>
        <v>9753.027454</v>
      </c>
      <c r="K142" s="5">
        <v>20000.0</v>
      </c>
      <c r="L142" s="46">
        <f t="shared" si="4"/>
        <v>5993481</v>
      </c>
      <c r="M142" s="46">
        <f t="shared" si="5"/>
        <v>1066008833</v>
      </c>
      <c r="N142" s="47">
        <f>HLOOKUP(ROUND(AVERAGE(M130:M141)/10^6,0),Assumption!$B$2:$E$3,2,TRUE)*MAX((AVERAGE(M130:M141)-250*10^6),0)</f>
        <v>2892290.74</v>
      </c>
      <c r="O142" s="46">
        <f t="shared" si="6"/>
        <v>1068901124</v>
      </c>
      <c r="P142" s="46">
        <f>IF(A142=1,SA,MAX(0,SA-M141))</f>
        <v>42795919.97</v>
      </c>
      <c r="S142" s="5">
        <v>0.0</v>
      </c>
      <c r="T142" s="5">
        <v>0.0</v>
      </c>
      <c r="U142" s="5">
        <v>0.0</v>
      </c>
      <c r="V142" s="48">
        <v>1.0</v>
      </c>
    </row>
    <row r="143" ht="15.75" customHeight="1">
      <c r="A143" s="5">
        <v>141.0</v>
      </c>
      <c r="B143" s="5">
        <v>12.0</v>
      </c>
      <c r="C143" s="5">
        <f t="shared" si="1"/>
        <v>9</v>
      </c>
      <c r="D143" s="5">
        <f>'Thông tin khách hàng'!$B$4+B143-1</f>
        <v>12</v>
      </c>
      <c r="E143" s="46">
        <f t="shared" si="2"/>
        <v>1068901124</v>
      </c>
      <c r="F143" s="5">
        <f>TP*VLOOKUP('Thông tin khách hàng'!$E$10,$X$2:$Z$5,3,FALSE)*OFFSET($S143,0,VLOOKUP('Thông tin khách hàng'!$E$10,$X$2:$Z$5,2,FALSE))</f>
        <v>0</v>
      </c>
      <c r="G143" s="5">
        <f>EP*VLOOKUP('Thông tin khách hàng'!$E$10,$X$2:$Z$5,3,FALSE)*OFFSET($S143,0,VLOOKUP('Thông tin khách hàng'!$E$10,$X$2:$Z$5,2,FALSE))</f>
        <v>0</v>
      </c>
      <c r="H143" s="5">
        <f>F143*HLOOKUP(B143,Assumption!$A$10:$G$12,2,TRUE)+G143*HLOOKUP(B143,Assumption!$A$10:$G$12,3,TRUE)</f>
        <v>0</v>
      </c>
      <c r="I143" s="5">
        <f t="shared" si="3"/>
        <v>0</v>
      </c>
      <c r="J143" s="47">
        <f>VLOOKUP(D143,Assumption!$O$3:$Q$103,IF('Thông tin khách hàng'!$B$3="Nam",2,3),FALSE)/12*P143</f>
        <v>7746.457706</v>
      </c>
      <c r="K143" s="5">
        <v>20000.0</v>
      </c>
      <c r="L143" s="46">
        <f t="shared" si="4"/>
        <v>6043565</v>
      </c>
      <c r="M143" s="46">
        <f t="shared" si="5"/>
        <v>1074916942</v>
      </c>
      <c r="N143" s="47">
        <f>HLOOKUP(ROUND(AVERAGE(M131:M142)/10^6,0),Assumption!$B$2:$E$3,2,TRUE)*MAX((AVERAGE(M131:M142)-250*10^6),0)</f>
        <v>2944051.833</v>
      </c>
      <c r="O143" s="46">
        <f t="shared" si="6"/>
        <v>1077860994</v>
      </c>
      <c r="P143" s="46">
        <f>IF(A143=1,SA,MAX(0,SA-M142))</f>
        <v>33991166.9</v>
      </c>
      <c r="S143" s="5">
        <v>0.0</v>
      </c>
      <c r="T143" s="5">
        <v>0.0</v>
      </c>
      <c r="U143" s="5">
        <v>0.0</v>
      </c>
      <c r="V143" s="48">
        <v>1.0</v>
      </c>
    </row>
    <row r="144" ht="15.75" customHeight="1">
      <c r="A144" s="5">
        <v>142.0</v>
      </c>
      <c r="B144" s="5">
        <v>12.0</v>
      </c>
      <c r="C144" s="5">
        <f t="shared" si="1"/>
        <v>10</v>
      </c>
      <c r="D144" s="5">
        <f>'Thông tin khách hàng'!$B$4+B144-1</f>
        <v>12</v>
      </c>
      <c r="E144" s="46">
        <f t="shared" si="2"/>
        <v>1077860994</v>
      </c>
      <c r="F144" s="5">
        <f>TP*VLOOKUP('Thông tin khách hàng'!$E$10,$X$2:$Z$5,3,FALSE)*OFFSET($S144,0,VLOOKUP('Thông tin khách hàng'!$E$10,$X$2:$Z$5,2,FALSE))</f>
        <v>0</v>
      </c>
      <c r="G144" s="5">
        <f>EP*VLOOKUP('Thông tin khách hàng'!$E$10,$X$2:$Z$5,3,FALSE)*OFFSET($S144,0,VLOOKUP('Thông tin khách hàng'!$E$10,$X$2:$Z$5,2,FALSE))</f>
        <v>0</v>
      </c>
      <c r="H144" s="5">
        <f>F144*HLOOKUP(B144,Assumption!$A$10:$G$12,2,TRUE)+G144*HLOOKUP(B144,Assumption!$A$10:$G$12,3,TRUE)</f>
        <v>0</v>
      </c>
      <c r="I144" s="5">
        <f t="shared" si="3"/>
        <v>0</v>
      </c>
      <c r="J144" s="47">
        <f>VLOOKUP(D144,Assumption!$O$3:$Q$103,IF('Thông tin khách hàng'!$B$3="Nam",2,3),FALSE)/12*P144</f>
        <v>5716.333468</v>
      </c>
      <c r="K144" s="5">
        <v>20000.0</v>
      </c>
      <c r="L144" s="46">
        <f t="shared" si="4"/>
        <v>6094237</v>
      </c>
      <c r="M144" s="46">
        <f t="shared" si="5"/>
        <v>1083929515</v>
      </c>
      <c r="N144" s="47">
        <f>HLOOKUP(ROUND(AVERAGE(M132:M143)/10^6,0),Assumption!$B$2:$E$3,2,TRUE)*MAX((AVERAGE(M132:M143)-250*10^6),0)</f>
        <v>2996313.158</v>
      </c>
      <c r="O144" s="46">
        <f t="shared" si="6"/>
        <v>1086925828</v>
      </c>
      <c r="P144" s="46">
        <f>IF(A144=1,SA,MAX(0,SA-M143))</f>
        <v>25083057.62</v>
      </c>
      <c r="S144" s="5">
        <v>0.0</v>
      </c>
      <c r="T144" s="5">
        <v>0.0</v>
      </c>
      <c r="U144" s="5">
        <v>1.0</v>
      </c>
      <c r="V144" s="48">
        <v>1.0</v>
      </c>
    </row>
    <row r="145" ht="15.75" customHeight="1">
      <c r="A145" s="5">
        <v>143.0</v>
      </c>
      <c r="B145" s="5">
        <v>12.0</v>
      </c>
      <c r="C145" s="5">
        <f t="shared" si="1"/>
        <v>11</v>
      </c>
      <c r="D145" s="5">
        <f>'Thông tin khách hàng'!$B$4+B145-1</f>
        <v>12</v>
      </c>
      <c r="E145" s="46">
        <f t="shared" si="2"/>
        <v>1086925828</v>
      </c>
      <c r="F145" s="5">
        <f>TP*VLOOKUP('Thông tin khách hàng'!$E$10,$X$2:$Z$5,3,FALSE)*OFFSET($S145,0,VLOOKUP('Thông tin khách hàng'!$E$10,$X$2:$Z$5,2,FALSE))</f>
        <v>0</v>
      </c>
      <c r="G145" s="5">
        <f>EP*VLOOKUP('Thông tin khách hàng'!$E$10,$X$2:$Z$5,3,FALSE)*OFFSET($S145,0,VLOOKUP('Thông tin khách hàng'!$E$10,$X$2:$Z$5,2,FALSE))</f>
        <v>0</v>
      </c>
      <c r="H145" s="5">
        <f>F145*HLOOKUP(B145,Assumption!$A$10:$G$12,2,TRUE)+G145*HLOOKUP(B145,Assumption!$A$10:$G$12,3,TRUE)</f>
        <v>0</v>
      </c>
      <c r="I145" s="5">
        <f t="shared" si="3"/>
        <v>0</v>
      </c>
      <c r="J145" s="47">
        <f>VLOOKUP(D145,Assumption!$O$3:$Q$103,IF('Thông tin khách hàng'!$B$3="Nam",2,3),FALSE)/12*P145</f>
        <v>3662.402461</v>
      </c>
      <c r="K145" s="5">
        <v>20000.0</v>
      </c>
      <c r="L145" s="46">
        <f t="shared" si="4"/>
        <v>6145503</v>
      </c>
      <c r="M145" s="46">
        <f t="shared" si="5"/>
        <v>1093047669</v>
      </c>
      <c r="N145" s="47">
        <f>HLOOKUP(ROUND(AVERAGE(M133:M144)/10^6,0),Assumption!$B$2:$E$3,2,TRUE)*MAX((AVERAGE(M133:M144)-250*10^6),0)</f>
        <v>4573619.325</v>
      </c>
      <c r="O145" s="46">
        <f t="shared" si="6"/>
        <v>1097621288</v>
      </c>
      <c r="P145" s="46">
        <f>IF(A145=1,SA,MAX(0,SA-M144))</f>
        <v>16070485.12</v>
      </c>
      <c r="S145" s="5">
        <v>0.0</v>
      </c>
      <c r="T145" s="5">
        <v>0.0</v>
      </c>
      <c r="U145" s="5">
        <v>0.0</v>
      </c>
      <c r="V145" s="48">
        <v>1.0</v>
      </c>
    </row>
    <row r="146" ht="15.75" customHeight="1">
      <c r="A146" s="5">
        <v>144.0</v>
      </c>
      <c r="B146" s="5">
        <v>12.0</v>
      </c>
      <c r="C146" s="5">
        <f t="shared" si="1"/>
        <v>12</v>
      </c>
      <c r="D146" s="5">
        <f>'Thông tin khách hàng'!$B$4+B146-1</f>
        <v>12</v>
      </c>
      <c r="E146" s="46">
        <f t="shared" si="2"/>
        <v>1097621288</v>
      </c>
      <c r="F146" s="5">
        <f>TP*VLOOKUP('Thông tin khách hàng'!$E$10,$X$2:$Z$5,3,FALSE)*OFFSET($S146,0,VLOOKUP('Thông tin khách hàng'!$E$10,$X$2:$Z$5,2,FALSE))</f>
        <v>0</v>
      </c>
      <c r="G146" s="5">
        <f>EP*VLOOKUP('Thông tin khách hàng'!$E$10,$X$2:$Z$5,3,FALSE)*OFFSET($S146,0,VLOOKUP('Thông tin khách hàng'!$E$10,$X$2:$Z$5,2,FALSE))</f>
        <v>0</v>
      </c>
      <c r="H146" s="5">
        <f>F146*HLOOKUP(B146,Assumption!$A$10:$G$12,2,TRUE)+G146*HLOOKUP(B146,Assumption!$A$10:$G$12,3,TRUE)</f>
        <v>0</v>
      </c>
      <c r="I146" s="5">
        <f t="shared" si="3"/>
        <v>0</v>
      </c>
      <c r="J146" s="47">
        <f>VLOOKUP(D146,Assumption!$O$3:$Q$103,IF('Thông tin khách hàng'!$B$3="Nam",2,3),FALSE)/12*P146</f>
        <v>1584.409886</v>
      </c>
      <c r="K146" s="5">
        <v>20000.0</v>
      </c>
      <c r="L146" s="46">
        <f t="shared" si="4"/>
        <v>6205988</v>
      </c>
      <c r="M146" s="46">
        <f t="shared" si="5"/>
        <v>1103805692</v>
      </c>
      <c r="N146" s="47">
        <f>HLOOKUP(ROUND(AVERAGE(M134:M145)/10^6,0),Assumption!$B$2:$E$3,2,TRUE)*MAX((AVERAGE(M134:M145)-250*10^6),0)</f>
        <v>4653533.835</v>
      </c>
      <c r="O146" s="46">
        <f t="shared" si="6"/>
        <v>1108459225</v>
      </c>
      <c r="P146" s="46">
        <f>IF(A146=1,SA,MAX(0,SA-M145))</f>
        <v>6952331.367</v>
      </c>
      <c r="S146" s="5">
        <v>0.0</v>
      </c>
      <c r="T146" s="5">
        <v>0.0</v>
      </c>
      <c r="U146" s="5">
        <v>0.0</v>
      </c>
      <c r="V146" s="48">
        <v>1.0</v>
      </c>
    </row>
    <row r="147" ht="15.75" customHeight="1">
      <c r="A147" s="5">
        <v>145.0</v>
      </c>
      <c r="B147" s="5">
        <v>13.0</v>
      </c>
      <c r="C147" s="5">
        <f t="shared" si="1"/>
        <v>1</v>
      </c>
      <c r="D147" s="5">
        <f>'Thông tin khách hàng'!$B$4+B147-1</f>
        <v>13</v>
      </c>
      <c r="E147" s="46">
        <f t="shared" si="2"/>
        <v>1108459225</v>
      </c>
      <c r="F147" s="5">
        <f>TP*VLOOKUP('Thông tin khách hàng'!$E$10,$X$2:$Z$5,3,FALSE)*OFFSET($S147,0,VLOOKUP('Thông tin khách hàng'!$E$10,$X$2:$Z$5,2,FALSE))</f>
        <v>15000000</v>
      </c>
      <c r="G147" s="5">
        <f>EP*VLOOKUP('Thông tin khách hàng'!$E$10,$X$2:$Z$5,3,FALSE)*OFFSET($S147,0,VLOOKUP('Thông tin khách hàng'!$E$10,$X$2:$Z$5,2,FALSE))</f>
        <v>15000000</v>
      </c>
      <c r="H147" s="5">
        <f>F147*HLOOKUP(B147,Assumption!$A$10:$G$12,2,TRUE)+G147*HLOOKUP(B147,Assumption!$A$10:$G$12,3,TRUE)</f>
        <v>750000</v>
      </c>
      <c r="I147" s="5">
        <f t="shared" si="3"/>
        <v>29250000</v>
      </c>
      <c r="J147" s="47">
        <f>VLOOKUP(D147,Assumption!$O$3:$Q$103,IF('Thông tin khách hàng'!$B$3="Nam",2,3),FALSE)/12*P147</f>
        <v>0</v>
      </c>
      <c r="K147" s="5">
        <v>20000.0</v>
      </c>
      <c r="L147" s="46">
        <f t="shared" si="4"/>
        <v>6432660</v>
      </c>
      <c r="M147" s="46">
        <f t="shared" si="5"/>
        <v>1144121885</v>
      </c>
      <c r="N147" s="47">
        <f>HLOOKUP(ROUND(AVERAGE(M135:M146)/10^6,0),Assumption!$B$2:$E$3,2,TRUE)*MAX((AVERAGE(M135:M146)-250*10^6),0)</f>
        <v>4734987.238</v>
      </c>
      <c r="O147" s="46">
        <f t="shared" si="6"/>
        <v>1148856873</v>
      </c>
      <c r="P147" s="46">
        <f>IF(A147=1,SA,MAX(0,SA-M146))</f>
        <v>0</v>
      </c>
      <c r="S147" s="5">
        <v>1.0</v>
      </c>
      <c r="T147" s="5">
        <v>1.0</v>
      </c>
      <c r="U147" s="5">
        <v>1.0</v>
      </c>
      <c r="V147" s="48">
        <v>1.0</v>
      </c>
    </row>
    <row r="148" ht="15.75" customHeight="1">
      <c r="A148" s="5">
        <v>146.0</v>
      </c>
      <c r="B148" s="5">
        <v>13.0</v>
      </c>
      <c r="C148" s="5">
        <f t="shared" si="1"/>
        <v>2</v>
      </c>
      <c r="D148" s="5">
        <f>'Thông tin khách hàng'!$B$4+B148-1</f>
        <v>13</v>
      </c>
      <c r="E148" s="46">
        <f t="shared" si="2"/>
        <v>1148856873</v>
      </c>
      <c r="F148" s="5">
        <f>TP*VLOOKUP('Thông tin khách hàng'!$E$10,$X$2:$Z$5,3,FALSE)*OFFSET($S148,0,VLOOKUP('Thông tin khách hàng'!$E$10,$X$2:$Z$5,2,FALSE))</f>
        <v>0</v>
      </c>
      <c r="G148" s="5">
        <f>EP*VLOOKUP('Thông tin khách hàng'!$E$10,$X$2:$Z$5,3,FALSE)*OFFSET($S148,0,VLOOKUP('Thông tin khách hàng'!$E$10,$X$2:$Z$5,2,FALSE))</f>
        <v>0</v>
      </c>
      <c r="H148" s="5">
        <f>F148*HLOOKUP(B148,Assumption!$A$10:$G$12,2,TRUE)+G148*HLOOKUP(B148,Assumption!$A$10:$G$12,3,TRUE)</f>
        <v>0</v>
      </c>
      <c r="I148" s="5">
        <f t="shared" si="3"/>
        <v>0</v>
      </c>
      <c r="J148" s="47">
        <f>VLOOKUP(D148,Assumption!$O$3:$Q$103,IF('Thông tin khách hàng'!$B$3="Nam",2,3),FALSE)/12*P148</f>
        <v>0</v>
      </c>
      <c r="K148" s="5">
        <v>20000.0</v>
      </c>
      <c r="L148" s="46">
        <f t="shared" si="4"/>
        <v>6495691</v>
      </c>
      <c r="M148" s="46">
        <f t="shared" si="5"/>
        <v>1155332564</v>
      </c>
      <c r="N148" s="47">
        <f>HLOOKUP(ROUND(AVERAGE(M136:M147)/10^6,0),Assumption!$B$2:$E$3,2,TRUE)*MAX((AVERAGE(M136:M147)-250*10^6),0)</f>
        <v>4818004.467</v>
      </c>
      <c r="O148" s="46">
        <f t="shared" si="6"/>
        <v>1160150568</v>
      </c>
      <c r="P148" s="46">
        <f>IF(A148=1,SA,MAX(0,SA-M147))</f>
        <v>0</v>
      </c>
      <c r="S148" s="5">
        <v>0.0</v>
      </c>
      <c r="T148" s="5">
        <v>0.0</v>
      </c>
      <c r="U148" s="5">
        <v>0.0</v>
      </c>
      <c r="V148" s="48">
        <v>1.0</v>
      </c>
    </row>
    <row r="149" ht="15.75" customHeight="1">
      <c r="A149" s="5">
        <v>147.0</v>
      </c>
      <c r="B149" s="5">
        <v>13.0</v>
      </c>
      <c r="C149" s="5">
        <f t="shared" si="1"/>
        <v>3</v>
      </c>
      <c r="D149" s="5">
        <f>'Thông tin khách hàng'!$B$4+B149-1</f>
        <v>13</v>
      </c>
      <c r="E149" s="46">
        <f t="shared" si="2"/>
        <v>1160150568</v>
      </c>
      <c r="F149" s="5">
        <f>TP*VLOOKUP('Thông tin khách hàng'!$E$10,$X$2:$Z$5,3,FALSE)*OFFSET($S149,0,VLOOKUP('Thông tin khách hàng'!$E$10,$X$2:$Z$5,2,FALSE))</f>
        <v>0</v>
      </c>
      <c r="G149" s="5">
        <f>EP*VLOOKUP('Thông tin khách hàng'!$E$10,$X$2:$Z$5,3,FALSE)*OFFSET($S149,0,VLOOKUP('Thông tin khách hàng'!$E$10,$X$2:$Z$5,2,FALSE))</f>
        <v>0</v>
      </c>
      <c r="H149" s="5">
        <f>F149*HLOOKUP(B149,Assumption!$A$10:$G$12,2,TRUE)+G149*HLOOKUP(B149,Assumption!$A$10:$G$12,3,TRUE)</f>
        <v>0</v>
      </c>
      <c r="I149" s="5">
        <f t="shared" si="3"/>
        <v>0</v>
      </c>
      <c r="J149" s="47">
        <f>VLOOKUP(D149,Assumption!$O$3:$Q$103,IF('Thông tin khách hàng'!$B$3="Nam",2,3),FALSE)/12*P149</f>
        <v>0</v>
      </c>
      <c r="K149" s="5">
        <v>20000.0</v>
      </c>
      <c r="L149" s="46">
        <f t="shared" si="4"/>
        <v>6559547</v>
      </c>
      <c r="M149" s="46">
        <f t="shared" si="5"/>
        <v>1166690115</v>
      </c>
      <c r="N149" s="47">
        <f>HLOOKUP(ROUND(AVERAGE(M137:M148)/10^6,0),Assumption!$B$2:$E$3,2,TRUE)*MAX((AVERAGE(M137:M148)-250*10^6),0)</f>
        <v>4902606.961</v>
      </c>
      <c r="O149" s="46">
        <f t="shared" si="6"/>
        <v>1171592722</v>
      </c>
      <c r="P149" s="46">
        <f>IF(A149=1,SA,MAX(0,SA-M148))</f>
        <v>0</v>
      </c>
      <c r="S149" s="5">
        <v>0.0</v>
      </c>
      <c r="T149" s="5">
        <v>0.0</v>
      </c>
      <c r="U149" s="5">
        <v>0.0</v>
      </c>
      <c r="V149" s="48">
        <v>1.0</v>
      </c>
    </row>
    <row r="150" ht="15.75" customHeight="1">
      <c r="A150" s="5">
        <v>148.0</v>
      </c>
      <c r="B150" s="5">
        <v>13.0</v>
      </c>
      <c r="C150" s="5">
        <f t="shared" si="1"/>
        <v>4</v>
      </c>
      <c r="D150" s="5">
        <f>'Thông tin khách hàng'!$B$4+B150-1</f>
        <v>13</v>
      </c>
      <c r="E150" s="46">
        <f t="shared" si="2"/>
        <v>1171592722</v>
      </c>
      <c r="F150" s="5">
        <f>TP*VLOOKUP('Thông tin khách hàng'!$E$10,$X$2:$Z$5,3,FALSE)*OFFSET($S150,0,VLOOKUP('Thông tin khách hàng'!$E$10,$X$2:$Z$5,2,FALSE))</f>
        <v>0</v>
      </c>
      <c r="G150" s="5">
        <f>EP*VLOOKUP('Thông tin khách hàng'!$E$10,$X$2:$Z$5,3,FALSE)*OFFSET($S150,0,VLOOKUP('Thông tin khách hàng'!$E$10,$X$2:$Z$5,2,FALSE))</f>
        <v>0</v>
      </c>
      <c r="H150" s="5">
        <f>F150*HLOOKUP(B150,Assumption!$A$10:$G$12,2,TRUE)+G150*HLOOKUP(B150,Assumption!$A$10:$G$12,3,TRUE)</f>
        <v>0</v>
      </c>
      <c r="I150" s="5">
        <f t="shared" si="3"/>
        <v>0</v>
      </c>
      <c r="J150" s="47">
        <f>VLOOKUP(D150,Assumption!$O$3:$Q$103,IF('Thông tin khách hàng'!$B$3="Nam",2,3),FALSE)/12*P150</f>
        <v>0</v>
      </c>
      <c r="K150" s="5">
        <v>20000.0</v>
      </c>
      <c r="L150" s="46">
        <f t="shared" si="4"/>
        <v>6624243</v>
      </c>
      <c r="M150" s="46">
        <f t="shared" si="5"/>
        <v>1178196965</v>
      </c>
      <c r="N150" s="47">
        <f>HLOOKUP(ROUND(AVERAGE(M138:M149)/10^6,0),Assumption!$B$2:$E$3,2,TRUE)*MAX((AVERAGE(M138:M149)-250*10^6),0)</f>
        <v>4988820.172</v>
      </c>
      <c r="O150" s="46">
        <f t="shared" si="6"/>
        <v>1183185785</v>
      </c>
      <c r="P150" s="46">
        <f>IF(A150=1,SA,MAX(0,SA-M149))</f>
        <v>0</v>
      </c>
      <c r="S150" s="5">
        <v>0.0</v>
      </c>
      <c r="T150" s="5">
        <v>0.0</v>
      </c>
      <c r="U150" s="5">
        <v>1.0</v>
      </c>
      <c r="V150" s="48">
        <v>1.0</v>
      </c>
    </row>
    <row r="151" ht="15.75" customHeight="1">
      <c r="A151" s="5">
        <v>149.0</v>
      </c>
      <c r="B151" s="5">
        <v>13.0</v>
      </c>
      <c r="C151" s="5">
        <f t="shared" si="1"/>
        <v>5</v>
      </c>
      <c r="D151" s="5">
        <f>'Thông tin khách hàng'!$B$4+B151-1</f>
        <v>13</v>
      </c>
      <c r="E151" s="46">
        <f t="shared" si="2"/>
        <v>1183185785</v>
      </c>
      <c r="F151" s="5">
        <f>TP*VLOOKUP('Thông tin khách hàng'!$E$10,$X$2:$Z$5,3,FALSE)*OFFSET($S151,0,VLOOKUP('Thông tin khách hàng'!$E$10,$X$2:$Z$5,2,FALSE))</f>
        <v>0</v>
      </c>
      <c r="G151" s="5">
        <f>EP*VLOOKUP('Thông tin khách hàng'!$E$10,$X$2:$Z$5,3,FALSE)*OFFSET($S151,0,VLOOKUP('Thông tin khách hàng'!$E$10,$X$2:$Z$5,2,FALSE))</f>
        <v>0</v>
      </c>
      <c r="H151" s="5">
        <f>F151*HLOOKUP(B151,Assumption!$A$10:$G$12,2,TRUE)+G151*HLOOKUP(B151,Assumption!$A$10:$G$12,3,TRUE)</f>
        <v>0</v>
      </c>
      <c r="I151" s="5">
        <f t="shared" si="3"/>
        <v>0</v>
      </c>
      <c r="J151" s="47">
        <f>VLOOKUP(D151,Assumption!$O$3:$Q$103,IF('Thông tin khách hàng'!$B$3="Nam",2,3),FALSE)/12*P151</f>
        <v>0</v>
      </c>
      <c r="K151" s="5">
        <v>20000.0</v>
      </c>
      <c r="L151" s="46">
        <f t="shared" si="4"/>
        <v>6689791</v>
      </c>
      <c r="M151" s="46">
        <f t="shared" si="5"/>
        <v>1189855576</v>
      </c>
      <c r="N151" s="47">
        <f>HLOOKUP(ROUND(AVERAGE(M139:M150)/10^6,0),Assumption!$B$2:$E$3,2,TRUE)*MAX((AVERAGE(M139:M150)-250*10^6),0)</f>
        <v>5076670.247</v>
      </c>
      <c r="O151" s="46">
        <f t="shared" si="6"/>
        <v>1194932246</v>
      </c>
      <c r="P151" s="46">
        <f>IF(A151=1,SA,MAX(0,SA-M150))</f>
        <v>0</v>
      </c>
      <c r="S151" s="5">
        <v>0.0</v>
      </c>
      <c r="T151" s="5">
        <v>0.0</v>
      </c>
      <c r="U151" s="5">
        <v>0.0</v>
      </c>
      <c r="V151" s="48">
        <v>1.0</v>
      </c>
    </row>
    <row r="152" ht="15.75" customHeight="1">
      <c r="A152" s="5">
        <v>150.0</v>
      </c>
      <c r="B152" s="5">
        <v>13.0</v>
      </c>
      <c r="C152" s="5">
        <f t="shared" si="1"/>
        <v>6</v>
      </c>
      <c r="D152" s="5">
        <f>'Thông tin khách hàng'!$B$4+B152-1</f>
        <v>13</v>
      </c>
      <c r="E152" s="46">
        <f t="shared" si="2"/>
        <v>1194932246</v>
      </c>
      <c r="F152" s="5">
        <f>TP*VLOOKUP('Thông tin khách hàng'!$E$10,$X$2:$Z$5,3,FALSE)*OFFSET($S152,0,VLOOKUP('Thông tin khách hàng'!$E$10,$X$2:$Z$5,2,FALSE))</f>
        <v>0</v>
      </c>
      <c r="G152" s="5">
        <f>EP*VLOOKUP('Thông tin khách hàng'!$E$10,$X$2:$Z$5,3,FALSE)*OFFSET($S152,0,VLOOKUP('Thông tin khách hàng'!$E$10,$X$2:$Z$5,2,FALSE))</f>
        <v>0</v>
      </c>
      <c r="H152" s="5">
        <f>F152*HLOOKUP(B152,Assumption!$A$10:$G$12,2,TRUE)+G152*HLOOKUP(B152,Assumption!$A$10:$G$12,3,TRUE)</f>
        <v>0</v>
      </c>
      <c r="I152" s="5">
        <f t="shared" si="3"/>
        <v>0</v>
      </c>
      <c r="J152" s="47">
        <f>VLOOKUP(D152,Assumption!$O$3:$Q$103,IF('Thông tin khách hàng'!$B$3="Nam",2,3),FALSE)/12*P152</f>
        <v>0</v>
      </c>
      <c r="K152" s="5">
        <v>20000.0</v>
      </c>
      <c r="L152" s="46">
        <f t="shared" si="4"/>
        <v>6756208</v>
      </c>
      <c r="M152" s="46">
        <f t="shared" si="5"/>
        <v>1201668454</v>
      </c>
      <c r="N152" s="47">
        <f>HLOOKUP(ROUND(AVERAGE(M140:M151)/10^6,0),Assumption!$B$2:$E$3,2,TRUE)*MAX((AVERAGE(M140:M151)-250*10^6),0)</f>
        <v>5166184.045</v>
      </c>
      <c r="O152" s="46">
        <f t="shared" si="6"/>
        <v>1206834639</v>
      </c>
      <c r="P152" s="46">
        <f>IF(A152=1,SA,MAX(0,SA-M151))</f>
        <v>0</v>
      </c>
      <c r="S152" s="5">
        <v>0.0</v>
      </c>
      <c r="T152" s="5">
        <v>0.0</v>
      </c>
      <c r="U152" s="5">
        <v>0.0</v>
      </c>
      <c r="V152" s="48">
        <v>1.0</v>
      </c>
    </row>
    <row r="153" ht="15.75" customHeight="1">
      <c r="A153" s="5">
        <v>151.0</v>
      </c>
      <c r="B153" s="5">
        <v>13.0</v>
      </c>
      <c r="C153" s="5">
        <f t="shared" si="1"/>
        <v>7</v>
      </c>
      <c r="D153" s="5">
        <f>'Thông tin khách hàng'!$B$4+B153-1</f>
        <v>13</v>
      </c>
      <c r="E153" s="46">
        <f t="shared" si="2"/>
        <v>1206834639</v>
      </c>
      <c r="F153" s="5">
        <f>TP*VLOOKUP('Thông tin khách hàng'!$E$10,$X$2:$Z$5,3,FALSE)*OFFSET($S153,0,VLOOKUP('Thông tin khách hàng'!$E$10,$X$2:$Z$5,2,FALSE))</f>
        <v>15000000</v>
      </c>
      <c r="G153" s="5">
        <f>EP*VLOOKUP('Thông tin khách hàng'!$E$10,$X$2:$Z$5,3,FALSE)*OFFSET($S153,0,VLOOKUP('Thông tin khách hàng'!$E$10,$X$2:$Z$5,2,FALSE))</f>
        <v>15000000</v>
      </c>
      <c r="H153" s="5">
        <f>F153*HLOOKUP(B153,Assumption!$A$10:$G$12,2,TRUE)+G153*HLOOKUP(B153,Assumption!$A$10:$G$12,3,TRUE)</f>
        <v>750000</v>
      </c>
      <c r="I153" s="5">
        <f t="shared" si="3"/>
        <v>29250000</v>
      </c>
      <c r="J153" s="47">
        <f>VLOOKUP(D153,Assumption!$O$3:$Q$103,IF('Thông tin khách hàng'!$B$3="Nam",2,3),FALSE)/12*P153</f>
        <v>0</v>
      </c>
      <c r="K153" s="5">
        <v>20000.0</v>
      </c>
      <c r="L153" s="46">
        <f t="shared" si="4"/>
        <v>6988889</v>
      </c>
      <c r="M153" s="46">
        <f t="shared" si="5"/>
        <v>1243053528</v>
      </c>
      <c r="N153" s="47">
        <f>HLOOKUP(ROUND(AVERAGE(M141:M152)/10^6,0),Assumption!$B$2:$E$3,2,TRUE)*MAX((AVERAGE(M141:M152)-250*10^6),0)</f>
        <v>5257389.145</v>
      </c>
      <c r="O153" s="46">
        <f t="shared" si="6"/>
        <v>1248310917</v>
      </c>
      <c r="P153" s="46">
        <f>IF(A153=1,SA,MAX(0,SA-M152))</f>
        <v>0</v>
      </c>
      <c r="S153" s="5">
        <v>0.0</v>
      </c>
      <c r="T153" s="5">
        <v>1.0</v>
      </c>
      <c r="U153" s="5">
        <v>1.0</v>
      </c>
      <c r="V153" s="48">
        <v>1.0</v>
      </c>
    </row>
    <row r="154" ht="15.75" customHeight="1">
      <c r="A154" s="5">
        <v>152.0</v>
      </c>
      <c r="B154" s="5">
        <v>13.0</v>
      </c>
      <c r="C154" s="5">
        <f t="shared" si="1"/>
        <v>8</v>
      </c>
      <c r="D154" s="5">
        <f>'Thông tin khách hàng'!$B$4+B154-1</f>
        <v>13</v>
      </c>
      <c r="E154" s="46">
        <f t="shared" si="2"/>
        <v>1248310917</v>
      </c>
      <c r="F154" s="5">
        <f>TP*VLOOKUP('Thông tin khách hàng'!$E$10,$X$2:$Z$5,3,FALSE)*OFFSET($S154,0,VLOOKUP('Thông tin khách hàng'!$E$10,$X$2:$Z$5,2,FALSE))</f>
        <v>0</v>
      </c>
      <c r="G154" s="5">
        <f>EP*VLOOKUP('Thông tin khách hàng'!$E$10,$X$2:$Z$5,3,FALSE)*OFFSET($S154,0,VLOOKUP('Thông tin khách hàng'!$E$10,$X$2:$Z$5,2,FALSE))</f>
        <v>0</v>
      </c>
      <c r="H154" s="5">
        <f>F154*HLOOKUP(B154,Assumption!$A$10:$G$12,2,TRUE)+G154*HLOOKUP(B154,Assumption!$A$10:$G$12,3,TRUE)</f>
        <v>0</v>
      </c>
      <c r="I154" s="5">
        <f t="shared" si="3"/>
        <v>0</v>
      </c>
      <c r="J154" s="47">
        <f>VLOOKUP(D154,Assumption!$O$3:$Q$103,IF('Thông tin khách hàng'!$B$3="Nam",2,3),FALSE)/12*P154</f>
        <v>0</v>
      </c>
      <c r="K154" s="5">
        <v>20000.0</v>
      </c>
      <c r="L154" s="46">
        <f t="shared" si="4"/>
        <v>7058018</v>
      </c>
      <c r="M154" s="46">
        <f t="shared" si="5"/>
        <v>1255348935</v>
      </c>
      <c r="N154" s="47">
        <f>HLOOKUP(ROUND(AVERAGE(M142:M153)/10^6,0),Assumption!$B$2:$E$3,2,TRUE)*MAX((AVERAGE(M142:M153)-250*10^6),0)</f>
        <v>5350313.869</v>
      </c>
      <c r="O154" s="46">
        <f t="shared" si="6"/>
        <v>1260699249</v>
      </c>
      <c r="P154" s="46">
        <f>IF(A154=1,SA,MAX(0,SA-M153))</f>
        <v>0</v>
      </c>
      <c r="S154" s="5">
        <v>0.0</v>
      </c>
      <c r="T154" s="5">
        <v>0.0</v>
      </c>
      <c r="U154" s="5">
        <v>0.0</v>
      </c>
      <c r="V154" s="48">
        <v>1.0</v>
      </c>
    </row>
    <row r="155" ht="15.75" customHeight="1">
      <c r="A155" s="5">
        <v>153.0</v>
      </c>
      <c r="B155" s="5">
        <v>13.0</v>
      </c>
      <c r="C155" s="5">
        <f t="shared" si="1"/>
        <v>9</v>
      </c>
      <c r="D155" s="5">
        <f>'Thông tin khách hàng'!$B$4+B155-1</f>
        <v>13</v>
      </c>
      <c r="E155" s="46">
        <f t="shared" si="2"/>
        <v>1260699249</v>
      </c>
      <c r="F155" s="5">
        <f>TP*VLOOKUP('Thông tin khách hàng'!$E$10,$X$2:$Z$5,3,FALSE)*OFFSET($S155,0,VLOOKUP('Thông tin khách hàng'!$E$10,$X$2:$Z$5,2,FALSE))</f>
        <v>0</v>
      </c>
      <c r="G155" s="5">
        <f>EP*VLOOKUP('Thông tin khách hàng'!$E$10,$X$2:$Z$5,3,FALSE)*OFFSET($S155,0,VLOOKUP('Thông tin khách hàng'!$E$10,$X$2:$Z$5,2,FALSE))</f>
        <v>0</v>
      </c>
      <c r="H155" s="5">
        <f>F155*HLOOKUP(B155,Assumption!$A$10:$G$12,2,TRUE)+G155*HLOOKUP(B155,Assumption!$A$10:$G$12,3,TRUE)</f>
        <v>0</v>
      </c>
      <c r="I155" s="5">
        <f t="shared" si="3"/>
        <v>0</v>
      </c>
      <c r="J155" s="47">
        <f>VLOOKUP(D155,Assumption!$O$3:$Q$103,IF('Thông tin khách hàng'!$B$3="Nam",2,3),FALSE)/12*P155</f>
        <v>0</v>
      </c>
      <c r="K155" s="5">
        <v>20000.0</v>
      </c>
      <c r="L155" s="46">
        <f t="shared" si="4"/>
        <v>7128064</v>
      </c>
      <c r="M155" s="46">
        <f t="shared" si="5"/>
        <v>1267807313</v>
      </c>
      <c r="N155" s="47">
        <f>HLOOKUP(ROUND(AVERAGE(M143:M154)/10^6,0),Assumption!$B$2:$E$3,2,TRUE)*MAX((AVERAGE(M143:M154)-250*10^6),0)</f>
        <v>5444983.92</v>
      </c>
      <c r="O155" s="46">
        <f t="shared" si="6"/>
        <v>1273252296</v>
      </c>
      <c r="P155" s="46">
        <f>IF(A155=1,SA,MAX(0,SA-M154))</f>
        <v>0</v>
      </c>
      <c r="S155" s="5">
        <v>0.0</v>
      </c>
      <c r="T155" s="5">
        <v>0.0</v>
      </c>
      <c r="U155" s="5">
        <v>0.0</v>
      </c>
      <c r="V155" s="48">
        <v>1.0</v>
      </c>
    </row>
    <row r="156" ht="15.75" customHeight="1">
      <c r="A156" s="5">
        <v>154.0</v>
      </c>
      <c r="B156" s="5">
        <v>13.0</v>
      </c>
      <c r="C156" s="5">
        <f t="shared" si="1"/>
        <v>10</v>
      </c>
      <c r="D156" s="5">
        <f>'Thông tin khách hàng'!$B$4+B156-1</f>
        <v>13</v>
      </c>
      <c r="E156" s="46">
        <f t="shared" si="2"/>
        <v>1273252296</v>
      </c>
      <c r="F156" s="5">
        <f>TP*VLOOKUP('Thông tin khách hàng'!$E$10,$X$2:$Z$5,3,FALSE)*OFFSET($S156,0,VLOOKUP('Thông tin khách hàng'!$E$10,$X$2:$Z$5,2,FALSE))</f>
        <v>0</v>
      </c>
      <c r="G156" s="5">
        <f>EP*VLOOKUP('Thông tin khách hàng'!$E$10,$X$2:$Z$5,3,FALSE)*OFFSET($S156,0,VLOOKUP('Thông tin khách hàng'!$E$10,$X$2:$Z$5,2,FALSE))</f>
        <v>0</v>
      </c>
      <c r="H156" s="5">
        <f>F156*HLOOKUP(B156,Assumption!$A$10:$G$12,2,TRUE)+G156*HLOOKUP(B156,Assumption!$A$10:$G$12,3,TRUE)</f>
        <v>0</v>
      </c>
      <c r="I156" s="5">
        <f t="shared" si="3"/>
        <v>0</v>
      </c>
      <c r="J156" s="47">
        <f>VLOOKUP(D156,Assumption!$O$3:$Q$103,IF('Thông tin khách hàng'!$B$3="Nam",2,3),FALSE)/12*P156</f>
        <v>0</v>
      </c>
      <c r="K156" s="5">
        <v>20000.0</v>
      </c>
      <c r="L156" s="46">
        <f t="shared" si="4"/>
        <v>7199041</v>
      </c>
      <c r="M156" s="46">
        <f t="shared" si="5"/>
        <v>1280431337</v>
      </c>
      <c r="N156" s="47">
        <f>HLOOKUP(ROUND(AVERAGE(M144:M155)/10^6,0),Assumption!$B$2:$E$3,2,TRUE)*MAX((AVERAGE(M144:M155)-250*10^6),0)</f>
        <v>5541429.105</v>
      </c>
      <c r="O156" s="46">
        <f t="shared" si="6"/>
        <v>1285972767</v>
      </c>
      <c r="P156" s="46">
        <f>IF(A156=1,SA,MAX(0,SA-M155))</f>
        <v>0</v>
      </c>
      <c r="S156" s="5">
        <v>0.0</v>
      </c>
      <c r="T156" s="5">
        <v>0.0</v>
      </c>
      <c r="U156" s="5">
        <v>1.0</v>
      </c>
      <c r="V156" s="48">
        <v>1.0</v>
      </c>
    </row>
    <row r="157" ht="15.75" customHeight="1">
      <c r="A157" s="5">
        <v>155.0</v>
      </c>
      <c r="B157" s="5">
        <v>13.0</v>
      </c>
      <c r="C157" s="5">
        <f t="shared" si="1"/>
        <v>11</v>
      </c>
      <c r="D157" s="5">
        <f>'Thông tin khách hàng'!$B$4+B157-1</f>
        <v>13</v>
      </c>
      <c r="E157" s="46">
        <f t="shared" si="2"/>
        <v>1285972767</v>
      </c>
      <c r="F157" s="5">
        <f>TP*VLOOKUP('Thông tin khách hàng'!$E$10,$X$2:$Z$5,3,FALSE)*OFFSET($S157,0,VLOOKUP('Thông tin khách hàng'!$E$10,$X$2:$Z$5,2,FALSE))</f>
        <v>0</v>
      </c>
      <c r="G157" s="5">
        <f>EP*VLOOKUP('Thông tin khách hàng'!$E$10,$X$2:$Z$5,3,FALSE)*OFFSET($S157,0,VLOOKUP('Thông tin khách hàng'!$E$10,$X$2:$Z$5,2,FALSE))</f>
        <v>0</v>
      </c>
      <c r="H157" s="5">
        <f>F157*HLOOKUP(B157,Assumption!$A$10:$G$12,2,TRUE)+G157*HLOOKUP(B157,Assumption!$A$10:$G$12,3,TRUE)</f>
        <v>0</v>
      </c>
      <c r="I157" s="5">
        <f t="shared" si="3"/>
        <v>0</v>
      </c>
      <c r="J157" s="47">
        <f>VLOOKUP(D157,Assumption!$O$3:$Q$103,IF('Thông tin khách hàng'!$B$3="Nam",2,3),FALSE)/12*P157</f>
        <v>0</v>
      </c>
      <c r="K157" s="5">
        <v>20000.0</v>
      </c>
      <c r="L157" s="46">
        <f t="shared" si="4"/>
        <v>7270964</v>
      </c>
      <c r="M157" s="46">
        <f t="shared" si="5"/>
        <v>1293223731</v>
      </c>
      <c r="N157" s="47">
        <f>HLOOKUP(ROUND(AVERAGE(M145:M156)/10^6,0),Assumption!$B$2:$E$3,2,TRUE)*MAX((AVERAGE(M145:M156)-250*10^6),0)</f>
        <v>5639680.016</v>
      </c>
      <c r="O157" s="46">
        <f t="shared" si="6"/>
        <v>1298863411</v>
      </c>
      <c r="P157" s="46">
        <f>IF(A157=1,SA,MAX(0,SA-M156))</f>
        <v>0</v>
      </c>
      <c r="S157" s="5">
        <v>0.0</v>
      </c>
      <c r="T157" s="5">
        <v>0.0</v>
      </c>
      <c r="U157" s="5">
        <v>0.0</v>
      </c>
      <c r="V157" s="48">
        <v>1.0</v>
      </c>
    </row>
    <row r="158" ht="15.75" customHeight="1">
      <c r="A158" s="5">
        <v>156.0</v>
      </c>
      <c r="B158" s="5">
        <v>13.0</v>
      </c>
      <c r="C158" s="5">
        <f t="shared" si="1"/>
        <v>12</v>
      </c>
      <c r="D158" s="5">
        <f>'Thông tin khách hàng'!$B$4+B158-1</f>
        <v>13</v>
      </c>
      <c r="E158" s="46">
        <f t="shared" si="2"/>
        <v>1298863411</v>
      </c>
      <c r="F158" s="5">
        <f>TP*VLOOKUP('Thông tin khách hàng'!$E$10,$X$2:$Z$5,3,FALSE)*OFFSET($S158,0,VLOOKUP('Thông tin khách hàng'!$E$10,$X$2:$Z$5,2,FALSE))</f>
        <v>0</v>
      </c>
      <c r="G158" s="5">
        <f>EP*VLOOKUP('Thông tin khách hàng'!$E$10,$X$2:$Z$5,3,FALSE)*OFFSET($S158,0,VLOOKUP('Thông tin khách hàng'!$E$10,$X$2:$Z$5,2,FALSE))</f>
        <v>0</v>
      </c>
      <c r="H158" s="5">
        <f>F158*HLOOKUP(B158,Assumption!$A$10:$G$12,2,TRUE)+G158*HLOOKUP(B158,Assumption!$A$10:$G$12,3,TRUE)</f>
        <v>0</v>
      </c>
      <c r="I158" s="5">
        <f t="shared" si="3"/>
        <v>0</v>
      </c>
      <c r="J158" s="47">
        <f>VLOOKUP(D158,Assumption!$O$3:$Q$103,IF('Thông tin khách hàng'!$B$3="Nam",2,3),FALSE)/12*P158</f>
        <v>0</v>
      </c>
      <c r="K158" s="5">
        <v>20000.0</v>
      </c>
      <c r="L158" s="46">
        <f t="shared" si="4"/>
        <v>7343849</v>
      </c>
      <c r="M158" s="46">
        <f t="shared" si="5"/>
        <v>1306187260</v>
      </c>
      <c r="N158" s="47">
        <f>HLOOKUP(ROUND(AVERAGE(M146:M157)/10^6,0),Assumption!$B$2:$E$3,2,TRUE)*MAX((AVERAGE(M146:M157)-250*10^6),0)</f>
        <v>5739768.047</v>
      </c>
      <c r="O158" s="46">
        <f t="shared" si="6"/>
        <v>1311927028</v>
      </c>
      <c r="P158" s="46">
        <f>IF(A158=1,SA,MAX(0,SA-M157))</f>
        <v>0</v>
      </c>
      <c r="S158" s="5">
        <v>0.0</v>
      </c>
      <c r="T158" s="5">
        <v>0.0</v>
      </c>
      <c r="U158" s="5">
        <v>0.0</v>
      </c>
      <c r="V158" s="48">
        <v>1.0</v>
      </c>
    </row>
    <row r="159" ht="15.75" customHeight="1">
      <c r="A159" s="5">
        <v>157.0</v>
      </c>
      <c r="B159" s="5">
        <v>14.0</v>
      </c>
      <c r="C159" s="5">
        <f t="shared" si="1"/>
        <v>1</v>
      </c>
      <c r="D159" s="5">
        <f>'Thông tin khách hàng'!$B$4+B159-1</f>
        <v>14</v>
      </c>
      <c r="E159" s="46">
        <f t="shared" si="2"/>
        <v>1311927028</v>
      </c>
      <c r="F159" s="5">
        <f>TP*VLOOKUP('Thông tin khách hàng'!$E$10,$X$2:$Z$5,3,FALSE)*OFFSET($S159,0,VLOOKUP('Thông tin khách hàng'!$E$10,$X$2:$Z$5,2,FALSE))</f>
        <v>15000000</v>
      </c>
      <c r="G159" s="5">
        <f>EP*VLOOKUP('Thông tin khách hàng'!$E$10,$X$2:$Z$5,3,FALSE)*OFFSET($S159,0,VLOOKUP('Thông tin khách hàng'!$E$10,$X$2:$Z$5,2,FALSE))</f>
        <v>15000000</v>
      </c>
      <c r="H159" s="5">
        <f>F159*HLOOKUP(B159,Assumption!$A$10:$G$12,2,TRUE)+G159*HLOOKUP(B159,Assumption!$A$10:$G$12,3,TRUE)</f>
        <v>750000</v>
      </c>
      <c r="I159" s="5">
        <f t="shared" si="3"/>
        <v>29250000</v>
      </c>
      <c r="J159" s="47">
        <f>VLOOKUP(D159,Assumption!$O$3:$Q$103,IF('Thông tin khách hàng'!$B$3="Nam",2,3),FALSE)/12*P159</f>
        <v>0</v>
      </c>
      <c r="K159" s="5">
        <v>20000.0</v>
      </c>
      <c r="L159" s="46">
        <f t="shared" si="4"/>
        <v>7583097</v>
      </c>
      <c r="M159" s="46">
        <f t="shared" si="5"/>
        <v>1348740125</v>
      </c>
      <c r="N159" s="47">
        <f>HLOOKUP(ROUND(AVERAGE(M147:M158)/10^6,0),Assumption!$B$2:$E$3,2,TRUE)*MAX((AVERAGE(M147:M158)-250*10^6),0)</f>
        <v>5840958.831</v>
      </c>
      <c r="O159" s="46">
        <f t="shared" si="6"/>
        <v>1354581083</v>
      </c>
      <c r="P159" s="46">
        <f>IF(A159=1,SA,MAX(0,SA-M158))</f>
        <v>0</v>
      </c>
      <c r="S159" s="5">
        <v>1.0</v>
      </c>
      <c r="T159" s="5">
        <v>1.0</v>
      </c>
      <c r="U159" s="5">
        <v>1.0</v>
      </c>
      <c r="V159" s="48">
        <v>1.0</v>
      </c>
    </row>
    <row r="160" ht="15.75" customHeight="1">
      <c r="A160" s="5">
        <v>158.0</v>
      </c>
      <c r="B160" s="5">
        <v>14.0</v>
      </c>
      <c r="C160" s="5">
        <f t="shared" si="1"/>
        <v>2</v>
      </c>
      <c r="D160" s="5">
        <f>'Thông tin khách hàng'!$B$4+B160-1</f>
        <v>14</v>
      </c>
      <c r="E160" s="46">
        <f t="shared" si="2"/>
        <v>1354581083</v>
      </c>
      <c r="F160" s="5">
        <f>TP*VLOOKUP('Thông tin khách hàng'!$E$10,$X$2:$Z$5,3,FALSE)*OFFSET($S160,0,VLOOKUP('Thông tin khách hàng'!$E$10,$X$2:$Z$5,2,FALSE))</f>
        <v>0</v>
      </c>
      <c r="G160" s="5">
        <f>EP*VLOOKUP('Thông tin khách hàng'!$E$10,$X$2:$Z$5,3,FALSE)*OFFSET($S160,0,VLOOKUP('Thông tin khách hàng'!$E$10,$X$2:$Z$5,2,FALSE))</f>
        <v>0</v>
      </c>
      <c r="H160" s="5">
        <f>F160*HLOOKUP(B160,Assumption!$A$10:$G$12,2,TRUE)+G160*HLOOKUP(B160,Assumption!$A$10:$G$12,3,TRUE)</f>
        <v>0</v>
      </c>
      <c r="I160" s="5">
        <f t="shared" si="3"/>
        <v>0</v>
      </c>
      <c r="J160" s="47">
        <f>VLOOKUP(D160,Assumption!$O$3:$Q$103,IF('Thông tin khách hàng'!$B$3="Nam",2,3),FALSE)/12*P160</f>
        <v>0</v>
      </c>
      <c r="K160" s="5">
        <v>20000.0</v>
      </c>
      <c r="L160" s="46">
        <f t="shared" si="4"/>
        <v>7658885</v>
      </c>
      <c r="M160" s="46">
        <f t="shared" si="5"/>
        <v>1362219968</v>
      </c>
      <c r="N160" s="47">
        <f>HLOOKUP(ROUND(AVERAGE(M148:M159)/10^6,0),Assumption!$B$2:$E$3,2,TRUE)*MAX((AVERAGE(M148:M159)-250*10^6),0)</f>
        <v>5943267.951</v>
      </c>
      <c r="O160" s="46">
        <f t="shared" si="6"/>
        <v>1368163236</v>
      </c>
      <c r="P160" s="46">
        <f>IF(A160=1,SA,MAX(0,SA-M159))</f>
        <v>0</v>
      </c>
      <c r="S160" s="5">
        <v>0.0</v>
      </c>
      <c r="T160" s="5">
        <v>0.0</v>
      </c>
      <c r="U160" s="5">
        <v>0.0</v>
      </c>
      <c r="V160" s="48">
        <v>1.0</v>
      </c>
    </row>
    <row r="161" ht="15.75" customHeight="1">
      <c r="A161" s="5">
        <v>159.0</v>
      </c>
      <c r="B161" s="5">
        <v>14.0</v>
      </c>
      <c r="C161" s="5">
        <f t="shared" si="1"/>
        <v>3</v>
      </c>
      <c r="D161" s="5">
        <f>'Thông tin khách hàng'!$B$4+B161-1</f>
        <v>14</v>
      </c>
      <c r="E161" s="46">
        <f t="shared" si="2"/>
        <v>1368163236</v>
      </c>
      <c r="F161" s="5">
        <f>TP*VLOOKUP('Thông tin khách hàng'!$E$10,$X$2:$Z$5,3,FALSE)*OFFSET($S161,0,VLOOKUP('Thông tin khách hàng'!$E$10,$X$2:$Z$5,2,FALSE))</f>
        <v>0</v>
      </c>
      <c r="G161" s="5">
        <f>EP*VLOOKUP('Thông tin khách hàng'!$E$10,$X$2:$Z$5,3,FALSE)*OFFSET($S161,0,VLOOKUP('Thông tin khách hàng'!$E$10,$X$2:$Z$5,2,FALSE))</f>
        <v>0</v>
      </c>
      <c r="H161" s="5">
        <f>F161*HLOOKUP(B161,Assumption!$A$10:$G$12,2,TRUE)+G161*HLOOKUP(B161,Assumption!$A$10:$G$12,3,TRUE)</f>
        <v>0</v>
      </c>
      <c r="I161" s="5">
        <f t="shared" si="3"/>
        <v>0</v>
      </c>
      <c r="J161" s="47">
        <f>VLOOKUP(D161,Assumption!$O$3:$Q$103,IF('Thông tin khách hàng'!$B$3="Nam",2,3),FALSE)/12*P161</f>
        <v>0</v>
      </c>
      <c r="K161" s="5">
        <v>20000.0</v>
      </c>
      <c r="L161" s="46">
        <f t="shared" si="4"/>
        <v>7735681</v>
      </c>
      <c r="M161" s="46">
        <f t="shared" si="5"/>
        <v>1375878917</v>
      </c>
      <c r="N161" s="47">
        <f>HLOOKUP(ROUND(AVERAGE(M149:M160)/10^6,0),Assumption!$B$2:$E$3,2,TRUE)*MAX((AVERAGE(M149:M160)-250*10^6),0)</f>
        <v>6046711.653</v>
      </c>
      <c r="O161" s="46">
        <f t="shared" si="6"/>
        <v>1381925629</v>
      </c>
      <c r="P161" s="46">
        <f>IF(A161=1,SA,MAX(0,SA-M160))</f>
        <v>0</v>
      </c>
      <c r="S161" s="5">
        <v>0.0</v>
      </c>
      <c r="T161" s="5">
        <v>0.0</v>
      </c>
      <c r="U161" s="5">
        <v>0.0</v>
      </c>
      <c r="V161" s="48">
        <v>1.0</v>
      </c>
    </row>
    <row r="162" ht="15.75" customHeight="1">
      <c r="A162" s="5">
        <v>160.0</v>
      </c>
      <c r="B162" s="5">
        <v>14.0</v>
      </c>
      <c r="C162" s="5">
        <f t="shared" si="1"/>
        <v>4</v>
      </c>
      <c r="D162" s="5">
        <f>'Thông tin khách hàng'!$B$4+B162-1</f>
        <v>14</v>
      </c>
      <c r="E162" s="46">
        <f t="shared" si="2"/>
        <v>1381925629</v>
      </c>
      <c r="F162" s="5">
        <f>TP*VLOOKUP('Thông tin khách hàng'!$E$10,$X$2:$Z$5,3,FALSE)*OFFSET($S162,0,VLOOKUP('Thông tin khách hàng'!$E$10,$X$2:$Z$5,2,FALSE))</f>
        <v>0</v>
      </c>
      <c r="G162" s="5">
        <f>EP*VLOOKUP('Thông tin khách hàng'!$E$10,$X$2:$Z$5,3,FALSE)*OFFSET($S162,0,VLOOKUP('Thông tin khách hàng'!$E$10,$X$2:$Z$5,2,FALSE))</f>
        <v>0</v>
      </c>
      <c r="H162" s="5">
        <f>F162*HLOOKUP(B162,Assumption!$A$10:$G$12,2,TRUE)+G162*HLOOKUP(B162,Assumption!$A$10:$G$12,3,TRUE)</f>
        <v>0</v>
      </c>
      <c r="I162" s="5">
        <f t="shared" si="3"/>
        <v>0</v>
      </c>
      <c r="J162" s="47">
        <f>VLOOKUP(D162,Assumption!$O$3:$Q$103,IF('Thông tin khách hàng'!$B$3="Nam",2,3),FALSE)/12*P162</f>
        <v>0</v>
      </c>
      <c r="K162" s="5">
        <v>20000.0</v>
      </c>
      <c r="L162" s="46">
        <f t="shared" si="4"/>
        <v>7813495</v>
      </c>
      <c r="M162" s="46">
        <f t="shared" si="5"/>
        <v>1389719124</v>
      </c>
      <c r="N162" s="47">
        <f>HLOOKUP(ROUND(AVERAGE(M150:M161)/10^6,0),Assumption!$B$2:$E$3,2,TRUE)*MAX((AVERAGE(M150:M161)-250*10^6),0)</f>
        <v>6151306.054</v>
      </c>
      <c r="O162" s="46">
        <f t="shared" si="6"/>
        <v>1395870430</v>
      </c>
      <c r="P162" s="46">
        <f>IF(A162=1,SA,MAX(0,SA-M161))</f>
        <v>0</v>
      </c>
      <c r="S162" s="5">
        <v>0.0</v>
      </c>
      <c r="T162" s="5">
        <v>0.0</v>
      </c>
      <c r="U162" s="5">
        <v>1.0</v>
      </c>
      <c r="V162" s="48">
        <v>1.0</v>
      </c>
    </row>
    <row r="163" ht="15.75" customHeight="1">
      <c r="A163" s="5">
        <v>161.0</v>
      </c>
      <c r="B163" s="5">
        <v>14.0</v>
      </c>
      <c r="C163" s="5">
        <f t="shared" si="1"/>
        <v>5</v>
      </c>
      <c r="D163" s="5">
        <f>'Thông tin khách hàng'!$B$4+B163-1</f>
        <v>14</v>
      </c>
      <c r="E163" s="46">
        <f t="shared" si="2"/>
        <v>1395870430</v>
      </c>
      <c r="F163" s="5">
        <f>TP*VLOOKUP('Thông tin khách hàng'!$E$10,$X$2:$Z$5,3,FALSE)*OFFSET($S163,0,VLOOKUP('Thông tin khách hàng'!$E$10,$X$2:$Z$5,2,FALSE))</f>
        <v>0</v>
      </c>
      <c r="G163" s="5">
        <f>EP*VLOOKUP('Thông tin khách hàng'!$E$10,$X$2:$Z$5,3,FALSE)*OFFSET($S163,0,VLOOKUP('Thông tin khách hàng'!$E$10,$X$2:$Z$5,2,FALSE))</f>
        <v>0</v>
      </c>
      <c r="H163" s="5">
        <f>F163*HLOOKUP(B163,Assumption!$A$10:$G$12,2,TRUE)+G163*HLOOKUP(B163,Assumption!$A$10:$G$12,3,TRUE)</f>
        <v>0</v>
      </c>
      <c r="I163" s="5">
        <f t="shared" si="3"/>
        <v>0</v>
      </c>
      <c r="J163" s="47">
        <f>VLOOKUP(D163,Assumption!$O$3:$Q$103,IF('Thông tin khách hàng'!$B$3="Nam",2,3),FALSE)/12*P163</f>
        <v>0</v>
      </c>
      <c r="K163" s="5">
        <v>20000.0</v>
      </c>
      <c r="L163" s="46">
        <f t="shared" si="4"/>
        <v>7892341</v>
      </c>
      <c r="M163" s="46">
        <f t="shared" si="5"/>
        <v>1403742771</v>
      </c>
      <c r="N163" s="47">
        <f>HLOOKUP(ROUND(AVERAGE(M151:M162)/10^6,0),Assumption!$B$2:$E$3,2,TRUE)*MAX((AVERAGE(M151:M162)-250*10^6),0)</f>
        <v>6257067.134</v>
      </c>
      <c r="O163" s="46">
        <f t="shared" si="6"/>
        <v>1409999838</v>
      </c>
      <c r="P163" s="46">
        <f>IF(A163=1,SA,MAX(0,SA-M162))</f>
        <v>0</v>
      </c>
      <c r="S163" s="5">
        <v>0.0</v>
      </c>
      <c r="T163" s="5">
        <v>0.0</v>
      </c>
      <c r="U163" s="5">
        <v>0.0</v>
      </c>
      <c r="V163" s="48">
        <v>1.0</v>
      </c>
    </row>
    <row r="164" ht="15.75" customHeight="1">
      <c r="A164" s="5">
        <v>162.0</v>
      </c>
      <c r="B164" s="5">
        <v>14.0</v>
      </c>
      <c r="C164" s="5">
        <f t="shared" si="1"/>
        <v>6</v>
      </c>
      <c r="D164" s="5">
        <f>'Thông tin khách hàng'!$B$4+B164-1</f>
        <v>14</v>
      </c>
      <c r="E164" s="46">
        <f t="shared" si="2"/>
        <v>1409999838</v>
      </c>
      <c r="F164" s="5">
        <f>TP*VLOOKUP('Thông tin khách hàng'!$E$10,$X$2:$Z$5,3,FALSE)*OFFSET($S164,0,VLOOKUP('Thông tin khách hàng'!$E$10,$X$2:$Z$5,2,FALSE))</f>
        <v>0</v>
      </c>
      <c r="G164" s="5">
        <f>EP*VLOOKUP('Thông tin khách hàng'!$E$10,$X$2:$Z$5,3,FALSE)*OFFSET($S164,0,VLOOKUP('Thông tin khách hàng'!$E$10,$X$2:$Z$5,2,FALSE))</f>
        <v>0</v>
      </c>
      <c r="H164" s="5">
        <f>F164*HLOOKUP(B164,Assumption!$A$10:$G$12,2,TRUE)+G164*HLOOKUP(B164,Assumption!$A$10:$G$12,3,TRUE)</f>
        <v>0</v>
      </c>
      <c r="I164" s="5">
        <f t="shared" si="3"/>
        <v>0</v>
      </c>
      <c r="J164" s="47">
        <f>VLOOKUP(D164,Assumption!$O$3:$Q$103,IF('Thông tin khách hàng'!$B$3="Nam",2,3),FALSE)/12*P164</f>
        <v>0</v>
      </c>
      <c r="K164" s="5">
        <v>20000.0</v>
      </c>
      <c r="L164" s="46">
        <f t="shared" si="4"/>
        <v>7972231</v>
      </c>
      <c r="M164" s="46">
        <f t="shared" si="5"/>
        <v>1417952069</v>
      </c>
      <c r="N164" s="47">
        <f>HLOOKUP(ROUND(AVERAGE(M152:M163)/10^6,0),Assumption!$B$2:$E$3,2,TRUE)*MAX((AVERAGE(M152:M163)-250*10^6),0)</f>
        <v>6364010.731</v>
      </c>
      <c r="O164" s="46">
        <f t="shared" si="6"/>
        <v>1424316080</v>
      </c>
      <c r="P164" s="46">
        <f>IF(A164=1,SA,MAX(0,SA-M163))</f>
        <v>0</v>
      </c>
      <c r="S164" s="5">
        <v>0.0</v>
      </c>
      <c r="T164" s="5">
        <v>0.0</v>
      </c>
      <c r="U164" s="5">
        <v>0.0</v>
      </c>
      <c r="V164" s="48">
        <v>1.0</v>
      </c>
    </row>
    <row r="165" ht="15.75" customHeight="1">
      <c r="A165" s="5">
        <v>163.0</v>
      </c>
      <c r="B165" s="5">
        <v>14.0</v>
      </c>
      <c r="C165" s="5">
        <f t="shared" si="1"/>
        <v>7</v>
      </c>
      <c r="D165" s="5">
        <f>'Thông tin khách hàng'!$B$4+B165-1</f>
        <v>14</v>
      </c>
      <c r="E165" s="46">
        <f t="shared" si="2"/>
        <v>1424316080</v>
      </c>
      <c r="F165" s="5">
        <f>TP*VLOOKUP('Thông tin khách hàng'!$E$10,$X$2:$Z$5,3,FALSE)*OFFSET($S165,0,VLOOKUP('Thông tin khách hàng'!$E$10,$X$2:$Z$5,2,FALSE))</f>
        <v>15000000</v>
      </c>
      <c r="G165" s="5">
        <f>EP*VLOOKUP('Thông tin khách hàng'!$E$10,$X$2:$Z$5,3,FALSE)*OFFSET($S165,0,VLOOKUP('Thông tin khách hàng'!$E$10,$X$2:$Z$5,2,FALSE))</f>
        <v>15000000</v>
      </c>
      <c r="H165" s="5">
        <f>F165*HLOOKUP(B165,Assumption!$A$10:$G$12,2,TRUE)+G165*HLOOKUP(B165,Assumption!$A$10:$G$12,3,TRUE)</f>
        <v>750000</v>
      </c>
      <c r="I165" s="5">
        <f t="shared" si="3"/>
        <v>29250000</v>
      </c>
      <c r="J165" s="47">
        <f>VLOOKUP(D165,Assumption!$O$3:$Q$103,IF('Thông tin khách hàng'!$B$3="Nam",2,3),FALSE)/12*P165</f>
        <v>0</v>
      </c>
      <c r="K165" s="5">
        <v>20000.0</v>
      </c>
      <c r="L165" s="46">
        <f t="shared" si="4"/>
        <v>8218561</v>
      </c>
      <c r="M165" s="46">
        <f t="shared" si="5"/>
        <v>1461764641</v>
      </c>
      <c r="N165" s="47">
        <f>HLOOKUP(ROUND(AVERAGE(M153:M164)/10^6,0),Assumption!$B$2:$E$3,2,TRUE)*MAX((AVERAGE(M153:M164)-250*10^6),0)</f>
        <v>6472152.539</v>
      </c>
      <c r="O165" s="46">
        <f t="shared" si="6"/>
        <v>1468236794</v>
      </c>
      <c r="P165" s="46">
        <f>IF(A165=1,SA,MAX(0,SA-M164))</f>
        <v>0</v>
      </c>
      <c r="S165" s="5">
        <v>0.0</v>
      </c>
      <c r="T165" s="5">
        <v>1.0</v>
      </c>
      <c r="U165" s="5">
        <v>1.0</v>
      </c>
      <c r="V165" s="48">
        <v>1.0</v>
      </c>
    </row>
    <row r="166" ht="15.75" customHeight="1">
      <c r="A166" s="5">
        <v>164.0</v>
      </c>
      <c r="B166" s="5">
        <v>14.0</v>
      </c>
      <c r="C166" s="5">
        <f t="shared" si="1"/>
        <v>8</v>
      </c>
      <c r="D166" s="5">
        <f>'Thông tin khách hàng'!$B$4+B166-1</f>
        <v>14</v>
      </c>
      <c r="E166" s="46">
        <f t="shared" si="2"/>
        <v>1468236794</v>
      </c>
      <c r="F166" s="5">
        <f>TP*VLOOKUP('Thông tin khách hàng'!$E$10,$X$2:$Z$5,3,FALSE)*OFFSET($S166,0,VLOOKUP('Thông tin khách hàng'!$E$10,$X$2:$Z$5,2,FALSE))</f>
        <v>0</v>
      </c>
      <c r="G166" s="5">
        <f>EP*VLOOKUP('Thông tin khách hàng'!$E$10,$X$2:$Z$5,3,FALSE)*OFFSET($S166,0,VLOOKUP('Thông tin khách hàng'!$E$10,$X$2:$Z$5,2,FALSE))</f>
        <v>0</v>
      </c>
      <c r="H166" s="5">
        <f>F166*HLOOKUP(B166,Assumption!$A$10:$G$12,2,TRUE)+G166*HLOOKUP(B166,Assumption!$A$10:$G$12,3,TRUE)</f>
        <v>0</v>
      </c>
      <c r="I166" s="5">
        <f t="shared" si="3"/>
        <v>0</v>
      </c>
      <c r="J166" s="47">
        <f>VLOOKUP(D166,Assumption!$O$3:$Q$103,IF('Thông tin khách hàng'!$B$3="Nam",2,3),FALSE)/12*P166</f>
        <v>0</v>
      </c>
      <c r="K166" s="5">
        <v>20000.0</v>
      </c>
      <c r="L166" s="46">
        <f t="shared" si="4"/>
        <v>8301511</v>
      </c>
      <c r="M166" s="46">
        <f t="shared" si="5"/>
        <v>1476518305</v>
      </c>
      <c r="N166" s="47">
        <f>HLOOKUP(ROUND(AVERAGE(M154:M165)/10^6,0),Assumption!$B$2:$E$3,2,TRUE)*MAX((AVERAGE(M154:M165)-250*10^6),0)</f>
        <v>6581508.095</v>
      </c>
      <c r="O166" s="46">
        <f t="shared" si="6"/>
        <v>1483099813</v>
      </c>
      <c r="P166" s="46">
        <f>IF(A166=1,SA,MAX(0,SA-M165))</f>
        <v>0</v>
      </c>
      <c r="S166" s="5">
        <v>0.0</v>
      </c>
      <c r="T166" s="5">
        <v>0.0</v>
      </c>
      <c r="U166" s="5">
        <v>0.0</v>
      </c>
      <c r="V166" s="48">
        <v>1.0</v>
      </c>
    </row>
    <row r="167" ht="15.75" customHeight="1">
      <c r="A167" s="5">
        <v>165.0</v>
      </c>
      <c r="B167" s="5">
        <v>14.0</v>
      </c>
      <c r="C167" s="5">
        <f t="shared" si="1"/>
        <v>9</v>
      </c>
      <c r="D167" s="5">
        <f>'Thông tin khách hàng'!$B$4+B167-1</f>
        <v>14</v>
      </c>
      <c r="E167" s="46">
        <f t="shared" si="2"/>
        <v>1483099813</v>
      </c>
      <c r="F167" s="5">
        <f>TP*VLOOKUP('Thông tin khách hàng'!$E$10,$X$2:$Z$5,3,FALSE)*OFFSET($S167,0,VLOOKUP('Thông tin khách hàng'!$E$10,$X$2:$Z$5,2,FALSE))</f>
        <v>0</v>
      </c>
      <c r="G167" s="5">
        <f>EP*VLOOKUP('Thông tin khách hàng'!$E$10,$X$2:$Z$5,3,FALSE)*OFFSET($S167,0,VLOOKUP('Thông tin khách hàng'!$E$10,$X$2:$Z$5,2,FALSE))</f>
        <v>0</v>
      </c>
      <c r="H167" s="5">
        <f>F167*HLOOKUP(B167,Assumption!$A$10:$G$12,2,TRUE)+G167*HLOOKUP(B167,Assumption!$A$10:$G$12,3,TRUE)</f>
        <v>0</v>
      </c>
      <c r="I167" s="5">
        <f t="shared" si="3"/>
        <v>0</v>
      </c>
      <c r="J167" s="47">
        <f>VLOOKUP(D167,Assumption!$O$3:$Q$103,IF('Thông tin khách hàng'!$B$3="Nam",2,3),FALSE)/12*P167</f>
        <v>0</v>
      </c>
      <c r="K167" s="5">
        <v>20000.0</v>
      </c>
      <c r="L167" s="46">
        <f t="shared" si="4"/>
        <v>8385549</v>
      </c>
      <c r="M167" s="46">
        <f t="shared" si="5"/>
        <v>1491465362</v>
      </c>
      <c r="N167" s="47">
        <f>HLOOKUP(ROUND(AVERAGE(M155:M166)/10^6,0),Assumption!$B$2:$E$3,2,TRUE)*MAX((AVERAGE(M155:M166)-250*10^6),0)</f>
        <v>6692092.78</v>
      </c>
      <c r="O167" s="46">
        <f t="shared" si="6"/>
        <v>1498157454</v>
      </c>
      <c r="P167" s="46">
        <f>IF(A167=1,SA,MAX(0,SA-M166))</f>
        <v>0</v>
      </c>
      <c r="S167" s="5">
        <v>0.0</v>
      </c>
      <c r="T167" s="5">
        <v>0.0</v>
      </c>
      <c r="U167" s="5">
        <v>0.0</v>
      </c>
      <c r="V167" s="48">
        <v>1.0</v>
      </c>
    </row>
    <row r="168" ht="15.75" customHeight="1">
      <c r="A168" s="5">
        <v>166.0</v>
      </c>
      <c r="B168" s="5">
        <v>14.0</v>
      </c>
      <c r="C168" s="5">
        <f t="shared" si="1"/>
        <v>10</v>
      </c>
      <c r="D168" s="5">
        <f>'Thông tin khách hàng'!$B$4+B168-1</f>
        <v>14</v>
      </c>
      <c r="E168" s="46">
        <f t="shared" si="2"/>
        <v>1498157454</v>
      </c>
      <c r="F168" s="5">
        <f>TP*VLOOKUP('Thông tin khách hàng'!$E$10,$X$2:$Z$5,3,FALSE)*OFFSET($S168,0,VLOOKUP('Thông tin khách hàng'!$E$10,$X$2:$Z$5,2,FALSE))</f>
        <v>0</v>
      </c>
      <c r="G168" s="5">
        <f>EP*VLOOKUP('Thông tin khách hàng'!$E$10,$X$2:$Z$5,3,FALSE)*OFFSET($S168,0,VLOOKUP('Thông tin khách hàng'!$E$10,$X$2:$Z$5,2,FALSE))</f>
        <v>0</v>
      </c>
      <c r="H168" s="5">
        <f>F168*HLOOKUP(B168,Assumption!$A$10:$G$12,2,TRUE)+G168*HLOOKUP(B168,Assumption!$A$10:$G$12,3,TRUE)</f>
        <v>0</v>
      </c>
      <c r="I168" s="5">
        <f t="shared" si="3"/>
        <v>0</v>
      </c>
      <c r="J168" s="47">
        <f>VLOOKUP(D168,Assumption!$O$3:$Q$103,IF('Thông tin khách hàng'!$B$3="Nam",2,3),FALSE)/12*P168</f>
        <v>0</v>
      </c>
      <c r="K168" s="5">
        <v>20000.0</v>
      </c>
      <c r="L168" s="46">
        <f t="shared" si="4"/>
        <v>8470687</v>
      </c>
      <c r="M168" s="46">
        <f t="shared" si="5"/>
        <v>1506608141</v>
      </c>
      <c r="N168" s="47">
        <f>HLOOKUP(ROUND(AVERAGE(M156:M167)/10^6,0),Assumption!$B$2:$E$3,2,TRUE)*MAX((AVERAGE(M156:M167)-250*10^6),0)</f>
        <v>6803921.805</v>
      </c>
      <c r="O168" s="46">
        <f t="shared" si="6"/>
        <v>1513412063</v>
      </c>
      <c r="P168" s="46">
        <f>IF(A168=1,SA,MAX(0,SA-M167))</f>
        <v>0</v>
      </c>
      <c r="S168" s="5">
        <v>0.0</v>
      </c>
      <c r="T168" s="5">
        <v>0.0</v>
      </c>
      <c r="U168" s="5">
        <v>1.0</v>
      </c>
      <c r="V168" s="48">
        <v>1.0</v>
      </c>
    </row>
    <row r="169" ht="15.75" customHeight="1">
      <c r="A169" s="5">
        <v>167.0</v>
      </c>
      <c r="B169" s="5">
        <v>14.0</v>
      </c>
      <c r="C169" s="5">
        <f t="shared" si="1"/>
        <v>11</v>
      </c>
      <c r="D169" s="5">
        <f>'Thông tin khách hàng'!$B$4+B169-1</f>
        <v>14</v>
      </c>
      <c r="E169" s="46">
        <f t="shared" si="2"/>
        <v>1513412063</v>
      </c>
      <c r="F169" s="5">
        <f>TP*VLOOKUP('Thông tin khách hàng'!$E$10,$X$2:$Z$5,3,FALSE)*OFFSET($S169,0,VLOOKUP('Thông tin khách hàng'!$E$10,$X$2:$Z$5,2,FALSE))</f>
        <v>0</v>
      </c>
      <c r="G169" s="5">
        <f>EP*VLOOKUP('Thông tin khách hàng'!$E$10,$X$2:$Z$5,3,FALSE)*OFFSET($S169,0,VLOOKUP('Thông tin khách hàng'!$E$10,$X$2:$Z$5,2,FALSE))</f>
        <v>0</v>
      </c>
      <c r="H169" s="5">
        <f>F169*HLOOKUP(B169,Assumption!$A$10:$G$12,2,TRUE)+G169*HLOOKUP(B169,Assumption!$A$10:$G$12,3,TRUE)</f>
        <v>0</v>
      </c>
      <c r="I169" s="5">
        <f t="shared" si="3"/>
        <v>0</v>
      </c>
      <c r="J169" s="47">
        <f>VLOOKUP(D169,Assumption!$O$3:$Q$103,IF('Thông tin khách hàng'!$B$3="Nam",2,3),FALSE)/12*P169</f>
        <v>0</v>
      </c>
      <c r="K169" s="5">
        <v>20000.0</v>
      </c>
      <c r="L169" s="46">
        <f t="shared" si="4"/>
        <v>8556939</v>
      </c>
      <c r="M169" s="46">
        <f t="shared" si="5"/>
        <v>1521949002</v>
      </c>
      <c r="N169" s="47">
        <f>HLOOKUP(ROUND(AVERAGE(M157:M168)/10^6,0),Assumption!$B$2:$E$3,2,TRUE)*MAX((AVERAGE(M157:M168)-250*10^6),0)</f>
        <v>6917010.207</v>
      </c>
      <c r="O169" s="46">
        <f t="shared" si="6"/>
        <v>1528866012</v>
      </c>
      <c r="P169" s="46">
        <f>IF(A169=1,SA,MAX(0,SA-M168))</f>
        <v>0</v>
      </c>
      <c r="S169" s="5">
        <v>0.0</v>
      </c>
      <c r="T169" s="5">
        <v>0.0</v>
      </c>
      <c r="U169" s="5">
        <v>0.0</v>
      </c>
      <c r="V169" s="48">
        <v>1.0</v>
      </c>
    </row>
    <row r="170" ht="15.75" customHeight="1">
      <c r="A170" s="5">
        <v>168.0</v>
      </c>
      <c r="B170" s="5">
        <v>14.0</v>
      </c>
      <c r="C170" s="5">
        <f t="shared" si="1"/>
        <v>12</v>
      </c>
      <c r="D170" s="5">
        <f>'Thông tin khách hàng'!$B$4+B170-1</f>
        <v>14</v>
      </c>
      <c r="E170" s="46">
        <f t="shared" si="2"/>
        <v>1528866012</v>
      </c>
      <c r="F170" s="5">
        <f>TP*VLOOKUP('Thông tin khách hàng'!$E$10,$X$2:$Z$5,3,FALSE)*OFFSET($S170,0,VLOOKUP('Thông tin khách hàng'!$E$10,$X$2:$Z$5,2,FALSE))</f>
        <v>0</v>
      </c>
      <c r="G170" s="5">
        <f>EP*VLOOKUP('Thông tin khách hàng'!$E$10,$X$2:$Z$5,3,FALSE)*OFFSET($S170,0,VLOOKUP('Thông tin khách hàng'!$E$10,$X$2:$Z$5,2,FALSE))</f>
        <v>0</v>
      </c>
      <c r="H170" s="5">
        <f>F170*HLOOKUP(B170,Assumption!$A$10:$G$12,2,TRUE)+G170*HLOOKUP(B170,Assumption!$A$10:$G$12,3,TRUE)</f>
        <v>0</v>
      </c>
      <c r="I170" s="5">
        <f t="shared" si="3"/>
        <v>0</v>
      </c>
      <c r="J170" s="47">
        <f>VLOOKUP(D170,Assumption!$O$3:$Q$103,IF('Thông tin khách hàng'!$B$3="Nam",2,3),FALSE)/12*P170</f>
        <v>0</v>
      </c>
      <c r="K170" s="5">
        <v>20000.0</v>
      </c>
      <c r="L170" s="46">
        <f t="shared" si="4"/>
        <v>8644318</v>
      </c>
      <c r="M170" s="46">
        <f t="shared" si="5"/>
        <v>1537490330</v>
      </c>
      <c r="N170" s="47">
        <f>HLOOKUP(ROUND(AVERAGE(M158:M169)/10^6,0),Assumption!$B$2:$E$3,2,TRUE)*MAX((AVERAGE(M158:M169)-250*10^6),0)</f>
        <v>7031372.843</v>
      </c>
      <c r="O170" s="46">
        <f t="shared" si="6"/>
        <v>1544521703</v>
      </c>
      <c r="P170" s="46">
        <f>IF(A170=1,SA,MAX(0,SA-M169))</f>
        <v>0</v>
      </c>
      <c r="S170" s="5">
        <v>0.0</v>
      </c>
      <c r="T170" s="5">
        <v>0.0</v>
      </c>
      <c r="U170" s="5">
        <v>0.0</v>
      </c>
      <c r="V170" s="48">
        <v>1.0</v>
      </c>
    </row>
    <row r="171" ht="15.75" customHeight="1">
      <c r="A171" s="5">
        <v>169.0</v>
      </c>
      <c r="B171" s="5">
        <v>15.0</v>
      </c>
      <c r="C171" s="5">
        <f t="shared" si="1"/>
        <v>1</v>
      </c>
      <c r="D171" s="5">
        <f>'Thông tin khách hàng'!$B$4+B171-1</f>
        <v>15</v>
      </c>
      <c r="E171" s="46">
        <f t="shared" si="2"/>
        <v>1544521703</v>
      </c>
      <c r="F171" s="5">
        <f>TP*VLOOKUP('Thông tin khách hàng'!$E$10,$X$2:$Z$5,3,FALSE)*OFFSET($S171,0,VLOOKUP('Thông tin khách hàng'!$E$10,$X$2:$Z$5,2,FALSE))</f>
        <v>15000000</v>
      </c>
      <c r="G171" s="5">
        <f>EP*VLOOKUP('Thông tin khách hàng'!$E$10,$X$2:$Z$5,3,FALSE)*OFFSET($S171,0,VLOOKUP('Thông tin khách hàng'!$E$10,$X$2:$Z$5,2,FALSE))</f>
        <v>15000000</v>
      </c>
      <c r="H171" s="5">
        <f>F171*HLOOKUP(B171,Assumption!$A$10:$G$12,2,TRUE)+G171*HLOOKUP(B171,Assumption!$A$10:$G$12,3,TRUE)</f>
        <v>750000</v>
      </c>
      <c r="I171" s="5">
        <f t="shared" si="3"/>
        <v>29250000</v>
      </c>
      <c r="J171" s="47">
        <f>VLOOKUP(D171,Assumption!$O$3:$Q$103,IF('Thông tin khách hàng'!$B$3="Nam",2,3),FALSE)/12*P171</f>
        <v>0</v>
      </c>
      <c r="K171" s="5">
        <v>20000.0</v>
      </c>
      <c r="L171" s="46">
        <f t="shared" si="4"/>
        <v>8898221</v>
      </c>
      <c r="M171" s="46">
        <f t="shared" si="5"/>
        <v>1582649924</v>
      </c>
      <c r="N171" s="47">
        <f>HLOOKUP(ROUND(AVERAGE(M159:M170)/10^6,0),Assumption!$B$2:$E$3,2,TRUE)*MAX((AVERAGE(M159:M170)-250*10^6),0)</f>
        <v>7147024.378</v>
      </c>
      <c r="O171" s="46">
        <f t="shared" si="6"/>
        <v>1589796949</v>
      </c>
      <c r="P171" s="46">
        <f>IF(A171=1,SA,MAX(0,SA-M170))</f>
        <v>0</v>
      </c>
      <c r="S171" s="5">
        <v>1.0</v>
      </c>
      <c r="T171" s="5">
        <v>1.0</v>
      </c>
      <c r="U171" s="5">
        <v>1.0</v>
      </c>
      <c r="V171" s="48">
        <v>1.0</v>
      </c>
    </row>
    <row r="172" ht="15.75" customHeight="1">
      <c r="A172" s="5">
        <v>170.0</v>
      </c>
      <c r="B172" s="5">
        <v>15.0</v>
      </c>
      <c r="C172" s="5">
        <f t="shared" si="1"/>
        <v>2</v>
      </c>
      <c r="D172" s="5">
        <f>'Thông tin khách hàng'!$B$4+B172-1</f>
        <v>15</v>
      </c>
      <c r="E172" s="46">
        <f t="shared" si="2"/>
        <v>1589796949</v>
      </c>
      <c r="F172" s="5">
        <f>TP*VLOOKUP('Thông tin khách hàng'!$E$10,$X$2:$Z$5,3,FALSE)*OFFSET($S172,0,VLOOKUP('Thông tin khách hàng'!$E$10,$X$2:$Z$5,2,FALSE))</f>
        <v>0</v>
      </c>
      <c r="G172" s="5">
        <f>EP*VLOOKUP('Thông tin khách hàng'!$E$10,$X$2:$Z$5,3,FALSE)*OFFSET($S172,0,VLOOKUP('Thông tin khách hàng'!$E$10,$X$2:$Z$5,2,FALSE))</f>
        <v>0</v>
      </c>
      <c r="H172" s="5">
        <f>F172*HLOOKUP(B172,Assumption!$A$10:$G$12,2,TRUE)+G172*HLOOKUP(B172,Assumption!$A$10:$G$12,3,TRUE)</f>
        <v>0</v>
      </c>
      <c r="I172" s="5">
        <f t="shared" si="3"/>
        <v>0</v>
      </c>
      <c r="J172" s="47">
        <f>VLOOKUP(D172,Assumption!$O$3:$Q$103,IF('Thông tin khách hàng'!$B$3="Nam",2,3),FALSE)/12*P172</f>
        <v>0</v>
      </c>
      <c r="K172" s="5">
        <v>20000.0</v>
      </c>
      <c r="L172" s="46">
        <f t="shared" si="4"/>
        <v>8988830</v>
      </c>
      <c r="M172" s="46">
        <f t="shared" si="5"/>
        <v>1598765779</v>
      </c>
      <c r="N172" s="47">
        <f>HLOOKUP(ROUND(AVERAGE(M160:M171)/10^6,0),Assumption!$B$2:$E$3,2,TRUE)*MAX((AVERAGE(M160:M171)-250*10^6),0)</f>
        <v>7263979.278</v>
      </c>
      <c r="O172" s="46">
        <f t="shared" si="6"/>
        <v>1606029758</v>
      </c>
      <c r="P172" s="46">
        <f>IF(A172=1,SA,MAX(0,SA-M171))</f>
        <v>0</v>
      </c>
      <c r="S172" s="5">
        <v>0.0</v>
      </c>
      <c r="T172" s="5">
        <v>0.0</v>
      </c>
      <c r="U172" s="5">
        <v>0.0</v>
      </c>
      <c r="V172" s="48">
        <v>1.0</v>
      </c>
    </row>
    <row r="173" ht="15.75" customHeight="1">
      <c r="A173" s="5">
        <v>171.0</v>
      </c>
      <c r="B173" s="5">
        <v>15.0</v>
      </c>
      <c r="C173" s="5">
        <f t="shared" si="1"/>
        <v>3</v>
      </c>
      <c r="D173" s="5">
        <f>'Thông tin khách hàng'!$B$4+B173-1</f>
        <v>15</v>
      </c>
      <c r="E173" s="46">
        <f t="shared" si="2"/>
        <v>1606029758</v>
      </c>
      <c r="F173" s="5">
        <f>TP*VLOOKUP('Thông tin khách hàng'!$E$10,$X$2:$Z$5,3,FALSE)*OFFSET($S173,0,VLOOKUP('Thông tin khách hàng'!$E$10,$X$2:$Z$5,2,FALSE))</f>
        <v>0</v>
      </c>
      <c r="G173" s="5">
        <f>EP*VLOOKUP('Thông tin khách hàng'!$E$10,$X$2:$Z$5,3,FALSE)*OFFSET($S173,0,VLOOKUP('Thông tin khách hàng'!$E$10,$X$2:$Z$5,2,FALSE))</f>
        <v>0</v>
      </c>
      <c r="H173" s="5">
        <f>F173*HLOOKUP(B173,Assumption!$A$10:$G$12,2,TRUE)+G173*HLOOKUP(B173,Assumption!$A$10:$G$12,3,TRUE)</f>
        <v>0</v>
      </c>
      <c r="I173" s="5">
        <f t="shared" si="3"/>
        <v>0</v>
      </c>
      <c r="J173" s="47">
        <f>VLOOKUP(D173,Assumption!$O$3:$Q$103,IF('Thông tin khách hàng'!$B$3="Nam",2,3),FALSE)/12*P173</f>
        <v>0</v>
      </c>
      <c r="K173" s="5">
        <v>20000.0</v>
      </c>
      <c r="L173" s="46">
        <f t="shared" si="4"/>
        <v>9080613</v>
      </c>
      <c r="M173" s="46">
        <f t="shared" si="5"/>
        <v>1615090371</v>
      </c>
      <c r="N173" s="47">
        <f>HLOOKUP(ROUND(AVERAGE(M161:M172)/10^6,0),Assumption!$B$2:$E$3,2,TRUE)*MAX((AVERAGE(M161:M172)-250*10^6),0)</f>
        <v>7382252.183</v>
      </c>
      <c r="O173" s="46">
        <f t="shared" si="6"/>
        <v>1622472623</v>
      </c>
      <c r="P173" s="46">
        <f>IF(A173=1,SA,MAX(0,SA-M172))</f>
        <v>0</v>
      </c>
      <c r="S173" s="5">
        <v>0.0</v>
      </c>
      <c r="T173" s="5">
        <v>0.0</v>
      </c>
      <c r="U173" s="5">
        <v>0.0</v>
      </c>
      <c r="V173" s="48">
        <v>1.0</v>
      </c>
    </row>
    <row r="174" ht="15.75" customHeight="1">
      <c r="A174" s="5">
        <v>172.0</v>
      </c>
      <c r="B174" s="5">
        <v>15.0</v>
      </c>
      <c r="C174" s="5">
        <f t="shared" si="1"/>
        <v>4</v>
      </c>
      <c r="D174" s="5">
        <f>'Thông tin khách hàng'!$B$4+B174-1</f>
        <v>15</v>
      </c>
      <c r="E174" s="46">
        <f t="shared" si="2"/>
        <v>1622472623</v>
      </c>
      <c r="F174" s="5">
        <f>TP*VLOOKUP('Thông tin khách hàng'!$E$10,$X$2:$Z$5,3,FALSE)*OFFSET($S174,0,VLOOKUP('Thông tin khách hàng'!$E$10,$X$2:$Z$5,2,FALSE))</f>
        <v>0</v>
      </c>
      <c r="G174" s="5">
        <f>EP*VLOOKUP('Thông tin khách hàng'!$E$10,$X$2:$Z$5,3,FALSE)*OFFSET($S174,0,VLOOKUP('Thông tin khách hàng'!$E$10,$X$2:$Z$5,2,FALSE))</f>
        <v>0</v>
      </c>
      <c r="H174" s="5">
        <f>F174*HLOOKUP(B174,Assumption!$A$10:$G$12,2,TRUE)+G174*HLOOKUP(B174,Assumption!$A$10:$G$12,3,TRUE)</f>
        <v>0</v>
      </c>
      <c r="I174" s="5">
        <f t="shared" si="3"/>
        <v>0</v>
      </c>
      <c r="J174" s="47">
        <f>VLOOKUP(D174,Assumption!$O$3:$Q$103,IF('Thông tin khách hàng'!$B$3="Nam",2,3),FALSE)/12*P174</f>
        <v>0</v>
      </c>
      <c r="K174" s="5">
        <v>20000.0</v>
      </c>
      <c r="L174" s="46">
        <f t="shared" si="4"/>
        <v>9173583</v>
      </c>
      <c r="M174" s="46">
        <f t="shared" si="5"/>
        <v>1631626206</v>
      </c>
      <c r="N174" s="47">
        <f>HLOOKUP(ROUND(AVERAGE(M162:M173)/10^6,0),Assumption!$B$2:$E$3,2,TRUE)*MAX((AVERAGE(M162:M173)-250*10^6),0)</f>
        <v>7501857.91</v>
      </c>
      <c r="O174" s="46">
        <f t="shared" si="6"/>
        <v>1639128064</v>
      </c>
      <c r="P174" s="46">
        <f>IF(A174=1,SA,MAX(0,SA-M173))</f>
        <v>0</v>
      </c>
      <c r="S174" s="5">
        <v>0.0</v>
      </c>
      <c r="T174" s="5">
        <v>0.0</v>
      </c>
      <c r="U174" s="5">
        <v>1.0</v>
      </c>
      <c r="V174" s="48">
        <v>1.0</v>
      </c>
    </row>
    <row r="175" ht="15.75" customHeight="1">
      <c r="A175" s="5">
        <v>173.0</v>
      </c>
      <c r="B175" s="5">
        <v>15.0</v>
      </c>
      <c r="C175" s="5">
        <f t="shared" si="1"/>
        <v>5</v>
      </c>
      <c r="D175" s="5">
        <f>'Thông tin khách hàng'!$B$4+B175-1</f>
        <v>15</v>
      </c>
      <c r="E175" s="46">
        <f t="shared" si="2"/>
        <v>1639128064</v>
      </c>
      <c r="F175" s="5">
        <f>TP*VLOOKUP('Thông tin khách hàng'!$E$10,$X$2:$Z$5,3,FALSE)*OFFSET($S175,0,VLOOKUP('Thông tin khách hàng'!$E$10,$X$2:$Z$5,2,FALSE))</f>
        <v>0</v>
      </c>
      <c r="G175" s="5">
        <f>EP*VLOOKUP('Thông tin khách hàng'!$E$10,$X$2:$Z$5,3,FALSE)*OFFSET($S175,0,VLOOKUP('Thông tin khách hàng'!$E$10,$X$2:$Z$5,2,FALSE))</f>
        <v>0</v>
      </c>
      <c r="H175" s="5">
        <f>F175*HLOOKUP(B175,Assumption!$A$10:$G$12,2,TRUE)+G175*HLOOKUP(B175,Assumption!$A$10:$G$12,3,TRUE)</f>
        <v>0</v>
      </c>
      <c r="I175" s="5">
        <f t="shared" si="3"/>
        <v>0</v>
      </c>
      <c r="J175" s="47">
        <f>VLOOKUP(D175,Assumption!$O$3:$Q$103,IF('Thông tin khách hàng'!$B$3="Nam",2,3),FALSE)/12*P175</f>
        <v>0</v>
      </c>
      <c r="K175" s="5">
        <v>20000.0</v>
      </c>
      <c r="L175" s="46">
        <f t="shared" si="4"/>
        <v>9267755</v>
      </c>
      <c r="M175" s="46">
        <f t="shared" si="5"/>
        <v>1648375819</v>
      </c>
      <c r="N175" s="47">
        <f>HLOOKUP(ROUND(AVERAGE(M163:M174)/10^6,0),Assumption!$B$2:$E$3,2,TRUE)*MAX((AVERAGE(M163:M174)-250*10^6),0)</f>
        <v>7622811.451</v>
      </c>
      <c r="O175" s="46">
        <f t="shared" si="6"/>
        <v>1655998630</v>
      </c>
      <c r="P175" s="46">
        <f>IF(A175=1,SA,MAX(0,SA-M174))</f>
        <v>0</v>
      </c>
      <c r="S175" s="5">
        <v>0.0</v>
      </c>
      <c r="T175" s="5">
        <v>0.0</v>
      </c>
      <c r="U175" s="5">
        <v>0.0</v>
      </c>
      <c r="V175" s="48">
        <v>1.0</v>
      </c>
    </row>
    <row r="176" ht="15.75" customHeight="1">
      <c r="A176" s="5">
        <v>174.0</v>
      </c>
      <c r="B176" s="5">
        <v>15.0</v>
      </c>
      <c r="C176" s="5">
        <f t="shared" si="1"/>
        <v>6</v>
      </c>
      <c r="D176" s="5">
        <f>'Thông tin khách hàng'!$B$4+B176-1</f>
        <v>15</v>
      </c>
      <c r="E176" s="46">
        <f t="shared" si="2"/>
        <v>1655998630</v>
      </c>
      <c r="F176" s="5">
        <f>TP*VLOOKUP('Thông tin khách hàng'!$E$10,$X$2:$Z$5,3,FALSE)*OFFSET($S176,0,VLOOKUP('Thông tin khách hàng'!$E$10,$X$2:$Z$5,2,FALSE))</f>
        <v>0</v>
      </c>
      <c r="G176" s="5">
        <f>EP*VLOOKUP('Thông tin khách hàng'!$E$10,$X$2:$Z$5,3,FALSE)*OFFSET($S176,0,VLOOKUP('Thông tin khách hàng'!$E$10,$X$2:$Z$5,2,FALSE))</f>
        <v>0</v>
      </c>
      <c r="H176" s="5">
        <f>F176*HLOOKUP(B176,Assumption!$A$10:$G$12,2,TRUE)+G176*HLOOKUP(B176,Assumption!$A$10:$G$12,3,TRUE)</f>
        <v>0</v>
      </c>
      <c r="I176" s="5">
        <f t="shared" si="3"/>
        <v>0</v>
      </c>
      <c r="J176" s="47">
        <f>VLOOKUP(D176,Assumption!$O$3:$Q$103,IF('Thông tin khách hàng'!$B$3="Nam",2,3),FALSE)/12*P176</f>
        <v>0</v>
      </c>
      <c r="K176" s="5">
        <v>20000.0</v>
      </c>
      <c r="L176" s="46">
        <f t="shared" si="4"/>
        <v>9363144</v>
      </c>
      <c r="M176" s="46">
        <f t="shared" si="5"/>
        <v>1665341774</v>
      </c>
      <c r="N176" s="47">
        <f>HLOOKUP(ROUND(AVERAGE(M164:M175)/10^6,0),Assumption!$B$2:$E$3,2,TRUE)*MAX((AVERAGE(M164:M175)-250*10^6),0)</f>
        <v>7745127.975</v>
      </c>
      <c r="O176" s="46">
        <f t="shared" si="6"/>
        <v>1673086902</v>
      </c>
      <c r="P176" s="46">
        <f>IF(A176=1,SA,MAX(0,SA-M175))</f>
        <v>0</v>
      </c>
      <c r="S176" s="5">
        <v>0.0</v>
      </c>
      <c r="T176" s="5">
        <v>0.0</v>
      </c>
      <c r="U176" s="5">
        <v>0.0</v>
      </c>
      <c r="V176" s="48">
        <v>1.0</v>
      </c>
    </row>
    <row r="177" ht="15.75" customHeight="1">
      <c r="A177" s="5">
        <v>175.0</v>
      </c>
      <c r="B177" s="5">
        <v>15.0</v>
      </c>
      <c r="C177" s="5">
        <f t="shared" si="1"/>
        <v>7</v>
      </c>
      <c r="D177" s="5">
        <f>'Thông tin khách hàng'!$B$4+B177-1</f>
        <v>15</v>
      </c>
      <c r="E177" s="46">
        <f t="shared" si="2"/>
        <v>1673086902</v>
      </c>
      <c r="F177" s="5">
        <f>TP*VLOOKUP('Thông tin khách hàng'!$E$10,$X$2:$Z$5,3,FALSE)*OFFSET($S177,0,VLOOKUP('Thông tin khách hàng'!$E$10,$X$2:$Z$5,2,FALSE))</f>
        <v>15000000</v>
      </c>
      <c r="G177" s="5">
        <f>EP*VLOOKUP('Thông tin khách hàng'!$E$10,$X$2:$Z$5,3,FALSE)*OFFSET($S177,0,VLOOKUP('Thông tin khách hàng'!$E$10,$X$2:$Z$5,2,FALSE))</f>
        <v>15000000</v>
      </c>
      <c r="H177" s="5">
        <f>F177*HLOOKUP(B177,Assumption!$A$10:$G$12,2,TRUE)+G177*HLOOKUP(B177,Assumption!$A$10:$G$12,3,TRUE)</f>
        <v>750000</v>
      </c>
      <c r="I177" s="5">
        <f t="shared" si="3"/>
        <v>29250000</v>
      </c>
      <c r="J177" s="47">
        <f>VLOOKUP(D177,Assumption!$O$3:$Q$103,IF('Thông tin khách hàng'!$B$3="Nam",2,3),FALSE)/12*P177</f>
        <v>0</v>
      </c>
      <c r="K177" s="5">
        <v>20000.0</v>
      </c>
      <c r="L177" s="46">
        <f t="shared" si="4"/>
        <v>9625147</v>
      </c>
      <c r="M177" s="46">
        <f t="shared" si="5"/>
        <v>1711942049</v>
      </c>
      <c r="N177" s="47">
        <f>HLOOKUP(ROUND(AVERAGE(M165:M176)/10^6,0),Assumption!$B$2:$E$3,2,TRUE)*MAX((AVERAGE(M165:M176)-250*10^6),0)</f>
        <v>7868822.827</v>
      </c>
      <c r="O177" s="46">
        <f t="shared" si="6"/>
        <v>1719810872</v>
      </c>
      <c r="P177" s="46">
        <f>IF(A177=1,SA,MAX(0,SA-M176))</f>
        <v>0</v>
      </c>
      <c r="S177" s="5">
        <v>0.0</v>
      </c>
      <c r="T177" s="5">
        <v>1.0</v>
      </c>
      <c r="U177" s="5">
        <v>1.0</v>
      </c>
      <c r="V177" s="48">
        <v>1.0</v>
      </c>
    </row>
    <row r="178" ht="15.75" customHeight="1">
      <c r="A178" s="5">
        <v>176.0</v>
      </c>
      <c r="B178" s="5">
        <v>15.0</v>
      </c>
      <c r="C178" s="5">
        <f t="shared" si="1"/>
        <v>8</v>
      </c>
      <c r="D178" s="5">
        <f>'Thông tin khách hàng'!$B$4+B178-1</f>
        <v>15</v>
      </c>
      <c r="E178" s="46">
        <f t="shared" si="2"/>
        <v>1719810872</v>
      </c>
      <c r="F178" s="5">
        <f>TP*VLOOKUP('Thông tin khách hàng'!$E$10,$X$2:$Z$5,3,FALSE)*OFFSET($S178,0,VLOOKUP('Thông tin khách hàng'!$E$10,$X$2:$Z$5,2,FALSE))</f>
        <v>0</v>
      </c>
      <c r="G178" s="5">
        <f>EP*VLOOKUP('Thông tin khách hàng'!$E$10,$X$2:$Z$5,3,FALSE)*OFFSET($S178,0,VLOOKUP('Thông tin khách hàng'!$E$10,$X$2:$Z$5,2,FALSE))</f>
        <v>0</v>
      </c>
      <c r="H178" s="5">
        <f>F178*HLOOKUP(B178,Assumption!$A$10:$G$12,2,TRUE)+G178*HLOOKUP(B178,Assumption!$A$10:$G$12,3,TRUE)</f>
        <v>0</v>
      </c>
      <c r="I178" s="5">
        <f t="shared" si="3"/>
        <v>0</v>
      </c>
      <c r="J178" s="47">
        <f>VLOOKUP(D178,Assumption!$O$3:$Q$103,IF('Thông tin khách hàng'!$B$3="Nam",2,3),FALSE)/12*P178</f>
        <v>0</v>
      </c>
      <c r="K178" s="5">
        <v>20000.0</v>
      </c>
      <c r="L178" s="46">
        <f t="shared" si="4"/>
        <v>9723948</v>
      </c>
      <c r="M178" s="46">
        <f t="shared" si="5"/>
        <v>1729514820</v>
      </c>
      <c r="N178" s="47">
        <f>HLOOKUP(ROUND(AVERAGE(M166:M177)/10^6,0),Assumption!$B$2:$E$3,2,TRUE)*MAX((AVERAGE(M166:M177)-250*10^6),0)</f>
        <v>7993911.531</v>
      </c>
      <c r="O178" s="46">
        <f t="shared" si="6"/>
        <v>1737508732</v>
      </c>
      <c r="P178" s="46">
        <f>IF(A178=1,SA,MAX(0,SA-M177))</f>
        <v>0</v>
      </c>
      <c r="S178" s="5">
        <v>0.0</v>
      </c>
      <c r="T178" s="5">
        <v>0.0</v>
      </c>
      <c r="U178" s="5">
        <v>0.0</v>
      </c>
      <c r="V178" s="48">
        <v>1.0</v>
      </c>
    </row>
    <row r="179" ht="15.75" customHeight="1">
      <c r="A179" s="5">
        <v>177.0</v>
      </c>
      <c r="B179" s="5">
        <v>15.0</v>
      </c>
      <c r="C179" s="5">
        <f t="shared" si="1"/>
        <v>9</v>
      </c>
      <c r="D179" s="5">
        <f>'Thông tin khách hàng'!$B$4+B179-1</f>
        <v>15</v>
      </c>
      <c r="E179" s="46">
        <f t="shared" si="2"/>
        <v>1737508732</v>
      </c>
      <c r="F179" s="5">
        <f>TP*VLOOKUP('Thông tin khách hàng'!$E$10,$X$2:$Z$5,3,FALSE)*OFFSET($S179,0,VLOOKUP('Thông tin khách hàng'!$E$10,$X$2:$Z$5,2,FALSE))</f>
        <v>0</v>
      </c>
      <c r="G179" s="5">
        <f>EP*VLOOKUP('Thông tin khách hàng'!$E$10,$X$2:$Z$5,3,FALSE)*OFFSET($S179,0,VLOOKUP('Thông tin khách hàng'!$E$10,$X$2:$Z$5,2,FALSE))</f>
        <v>0</v>
      </c>
      <c r="H179" s="5">
        <f>F179*HLOOKUP(B179,Assumption!$A$10:$G$12,2,TRUE)+G179*HLOOKUP(B179,Assumption!$A$10:$G$12,3,TRUE)</f>
        <v>0</v>
      </c>
      <c r="I179" s="5">
        <f t="shared" si="3"/>
        <v>0</v>
      </c>
      <c r="J179" s="47">
        <f>VLOOKUP(D179,Assumption!$O$3:$Q$103,IF('Thông tin khách hàng'!$B$3="Nam",2,3),FALSE)/12*P179</f>
        <v>0</v>
      </c>
      <c r="K179" s="5">
        <v>20000.0</v>
      </c>
      <c r="L179" s="46">
        <f t="shared" si="4"/>
        <v>9824014</v>
      </c>
      <c r="M179" s="46">
        <f t="shared" si="5"/>
        <v>1747312746</v>
      </c>
      <c r="N179" s="47">
        <f>HLOOKUP(ROUND(AVERAGE(M167:M178)/10^6,0),Assumption!$B$2:$E$3,2,TRUE)*MAX((AVERAGE(M167:M178)-250*10^6),0)</f>
        <v>8120409.789</v>
      </c>
      <c r="O179" s="46">
        <f t="shared" si="6"/>
        <v>1755433156</v>
      </c>
      <c r="P179" s="46">
        <f>IF(A179=1,SA,MAX(0,SA-M178))</f>
        <v>0</v>
      </c>
      <c r="S179" s="5">
        <v>0.0</v>
      </c>
      <c r="T179" s="5">
        <v>0.0</v>
      </c>
      <c r="U179" s="5">
        <v>0.0</v>
      </c>
      <c r="V179" s="48">
        <v>1.0</v>
      </c>
    </row>
    <row r="180" ht="15.75" customHeight="1">
      <c r="A180" s="5">
        <v>178.0</v>
      </c>
      <c r="B180" s="5">
        <v>15.0</v>
      </c>
      <c r="C180" s="5">
        <f t="shared" si="1"/>
        <v>10</v>
      </c>
      <c r="D180" s="5">
        <f>'Thông tin khách hàng'!$B$4+B180-1</f>
        <v>15</v>
      </c>
      <c r="E180" s="46">
        <f t="shared" si="2"/>
        <v>1755433156</v>
      </c>
      <c r="F180" s="5">
        <f>TP*VLOOKUP('Thông tin khách hàng'!$E$10,$X$2:$Z$5,3,FALSE)*OFFSET($S180,0,VLOOKUP('Thông tin khách hàng'!$E$10,$X$2:$Z$5,2,FALSE))</f>
        <v>0</v>
      </c>
      <c r="G180" s="5">
        <f>EP*VLOOKUP('Thông tin khách hàng'!$E$10,$X$2:$Z$5,3,FALSE)*OFFSET($S180,0,VLOOKUP('Thông tin khách hàng'!$E$10,$X$2:$Z$5,2,FALSE))</f>
        <v>0</v>
      </c>
      <c r="H180" s="5">
        <f>F180*HLOOKUP(B180,Assumption!$A$10:$G$12,2,TRUE)+G180*HLOOKUP(B180,Assumption!$A$10:$G$12,3,TRUE)</f>
        <v>0</v>
      </c>
      <c r="I180" s="5">
        <f t="shared" si="3"/>
        <v>0</v>
      </c>
      <c r="J180" s="47">
        <f>VLOOKUP(D180,Assumption!$O$3:$Q$103,IF('Thông tin khách hàng'!$B$3="Nam",2,3),FALSE)/12*P180</f>
        <v>0</v>
      </c>
      <c r="K180" s="5">
        <v>20000.0</v>
      </c>
      <c r="L180" s="46">
        <f t="shared" si="4"/>
        <v>9925361</v>
      </c>
      <c r="M180" s="46">
        <f t="shared" si="5"/>
        <v>1765338517</v>
      </c>
      <c r="N180" s="47">
        <f>HLOOKUP(ROUND(AVERAGE(M168:M179)/10^6,0),Assumption!$B$2:$E$3,2,TRUE)*MAX((AVERAGE(M168:M179)-250*10^6),0)</f>
        <v>8248333.481</v>
      </c>
      <c r="O180" s="46">
        <f t="shared" si="6"/>
        <v>1773586850</v>
      </c>
      <c r="P180" s="46">
        <f>IF(A180=1,SA,MAX(0,SA-M179))</f>
        <v>0</v>
      </c>
      <c r="S180" s="5">
        <v>0.0</v>
      </c>
      <c r="T180" s="5">
        <v>0.0</v>
      </c>
      <c r="U180" s="5">
        <v>1.0</v>
      </c>
      <c r="V180" s="48">
        <v>1.0</v>
      </c>
    </row>
    <row r="181" ht="15.75" customHeight="1">
      <c r="A181" s="5">
        <v>179.0</v>
      </c>
      <c r="B181" s="5">
        <v>15.0</v>
      </c>
      <c r="C181" s="5">
        <f t="shared" si="1"/>
        <v>11</v>
      </c>
      <c r="D181" s="5">
        <f>'Thông tin khách hàng'!$B$4+B181-1</f>
        <v>15</v>
      </c>
      <c r="E181" s="46">
        <f t="shared" si="2"/>
        <v>1773586850</v>
      </c>
      <c r="F181" s="5">
        <f>TP*VLOOKUP('Thông tin khách hàng'!$E$10,$X$2:$Z$5,3,FALSE)*OFFSET($S181,0,VLOOKUP('Thông tin khách hàng'!$E$10,$X$2:$Z$5,2,FALSE))</f>
        <v>0</v>
      </c>
      <c r="G181" s="5">
        <f>EP*VLOOKUP('Thông tin khách hàng'!$E$10,$X$2:$Z$5,3,FALSE)*OFFSET($S181,0,VLOOKUP('Thông tin khách hàng'!$E$10,$X$2:$Z$5,2,FALSE))</f>
        <v>0</v>
      </c>
      <c r="H181" s="5">
        <f>F181*HLOOKUP(B181,Assumption!$A$10:$G$12,2,TRUE)+G181*HLOOKUP(B181,Assumption!$A$10:$G$12,3,TRUE)</f>
        <v>0</v>
      </c>
      <c r="I181" s="5">
        <f t="shared" si="3"/>
        <v>0</v>
      </c>
      <c r="J181" s="47">
        <f>VLOOKUP(D181,Assumption!$O$3:$Q$103,IF('Thông tin khách hàng'!$B$3="Nam",2,3),FALSE)/12*P181</f>
        <v>0</v>
      </c>
      <c r="K181" s="5">
        <v>20000.0</v>
      </c>
      <c r="L181" s="46">
        <f t="shared" si="4"/>
        <v>10028005</v>
      </c>
      <c r="M181" s="46">
        <f t="shared" si="5"/>
        <v>1783594855</v>
      </c>
      <c r="N181" s="47">
        <f>HLOOKUP(ROUND(AVERAGE(M169:M180)/10^6,0),Assumption!$B$2:$E$3,2,TRUE)*MAX((AVERAGE(M169:M180)-250*10^6),0)</f>
        <v>8377698.669</v>
      </c>
      <c r="O181" s="46">
        <f t="shared" si="6"/>
        <v>1791972554</v>
      </c>
      <c r="P181" s="46">
        <f>IF(A181=1,SA,MAX(0,SA-M180))</f>
        <v>0</v>
      </c>
      <c r="S181" s="5">
        <v>0.0</v>
      </c>
      <c r="T181" s="5">
        <v>0.0</v>
      </c>
      <c r="U181" s="5">
        <v>0.0</v>
      </c>
      <c r="V181" s="48">
        <v>1.0</v>
      </c>
    </row>
    <row r="182" ht="15.75" customHeight="1">
      <c r="A182" s="5">
        <v>180.0</v>
      </c>
      <c r="B182" s="5">
        <v>15.0</v>
      </c>
      <c r="C182" s="5">
        <f t="shared" si="1"/>
        <v>12</v>
      </c>
      <c r="D182" s="5">
        <f>'Thông tin khách hàng'!$B$4+B182-1</f>
        <v>15</v>
      </c>
      <c r="E182" s="46">
        <f t="shared" si="2"/>
        <v>1791972554</v>
      </c>
      <c r="F182" s="5">
        <f>TP*VLOOKUP('Thông tin khách hàng'!$E$10,$X$2:$Z$5,3,FALSE)*OFFSET($S182,0,VLOOKUP('Thông tin khách hàng'!$E$10,$X$2:$Z$5,2,FALSE))</f>
        <v>0</v>
      </c>
      <c r="G182" s="5">
        <f>EP*VLOOKUP('Thông tin khách hàng'!$E$10,$X$2:$Z$5,3,FALSE)*OFFSET($S182,0,VLOOKUP('Thông tin khách hàng'!$E$10,$X$2:$Z$5,2,FALSE))</f>
        <v>0</v>
      </c>
      <c r="H182" s="5">
        <f>F182*HLOOKUP(B182,Assumption!$A$10:$G$12,2,TRUE)+G182*HLOOKUP(B182,Assumption!$A$10:$G$12,3,TRUE)</f>
        <v>0</v>
      </c>
      <c r="I182" s="5">
        <f t="shared" si="3"/>
        <v>0</v>
      </c>
      <c r="J182" s="47">
        <f>VLOOKUP(D182,Assumption!$O$3:$Q$103,IF('Thông tin khách hàng'!$B$3="Nam",2,3),FALSE)/12*P182</f>
        <v>0</v>
      </c>
      <c r="K182" s="5">
        <v>20000.0</v>
      </c>
      <c r="L182" s="46">
        <f t="shared" si="4"/>
        <v>10131960</v>
      </c>
      <c r="M182" s="46">
        <f t="shared" si="5"/>
        <v>1802084514</v>
      </c>
      <c r="N182" s="47">
        <f>HLOOKUP(ROUND(AVERAGE(M170:M181)/10^6,0),Assumption!$B$2:$E$3,2,TRUE)*MAX((AVERAGE(M170:M181)-250*10^6),0)</f>
        <v>8508521.595</v>
      </c>
      <c r="O182" s="46">
        <f t="shared" si="6"/>
        <v>1810593035</v>
      </c>
      <c r="P182" s="46">
        <f>IF(A182=1,SA,MAX(0,SA-M181))</f>
        <v>0</v>
      </c>
      <c r="S182" s="5">
        <v>0.0</v>
      </c>
      <c r="T182" s="5">
        <v>0.0</v>
      </c>
      <c r="U182" s="5">
        <v>0.0</v>
      </c>
      <c r="V182" s="48">
        <v>1.0</v>
      </c>
    </row>
    <row r="183" ht="15.75" customHeight="1">
      <c r="A183" s="5">
        <v>181.0</v>
      </c>
      <c r="B183" s="5">
        <v>16.0</v>
      </c>
      <c r="C183" s="5">
        <f t="shared" si="1"/>
        <v>1</v>
      </c>
      <c r="D183" s="5">
        <f>'Thông tin khách hàng'!$B$4+B183-1</f>
        <v>16</v>
      </c>
      <c r="E183" s="46">
        <f t="shared" si="2"/>
        <v>1810593035</v>
      </c>
      <c r="F183" s="5">
        <f>TP*VLOOKUP('Thông tin khách hàng'!$E$10,$X$2:$Z$5,3,FALSE)*OFFSET($S183,0,VLOOKUP('Thông tin khách hàng'!$E$10,$X$2:$Z$5,2,FALSE))</f>
        <v>15000000</v>
      </c>
      <c r="G183" s="5">
        <f>EP*VLOOKUP('Thông tin khách hàng'!$E$10,$X$2:$Z$5,3,FALSE)*OFFSET($S183,0,VLOOKUP('Thông tin khách hàng'!$E$10,$X$2:$Z$5,2,FALSE))</f>
        <v>15000000</v>
      </c>
      <c r="H183" s="5">
        <f>F183*HLOOKUP(B183,Assumption!$A$10:$G$12,2,TRUE)+G183*HLOOKUP(B183,Assumption!$A$10:$G$12,3,TRUE)</f>
        <v>750000</v>
      </c>
      <c r="I183" s="5">
        <f t="shared" si="3"/>
        <v>29250000</v>
      </c>
      <c r="J183" s="47">
        <f>VLOOKUP(D183,Assumption!$O$3:$Q$103,IF('Thông tin khách hàng'!$B$3="Nam",2,3),FALSE)/12*P183</f>
        <v>0</v>
      </c>
      <c r="K183" s="5">
        <v>20000.0</v>
      </c>
      <c r="L183" s="46">
        <f t="shared" si="4"/>
        <v>10402627</v>
      </c>
      <c r="M183" s="46">
        <f t="shared" si="5"/>
        <v>1850225662</v>
      </c>
      <c r="N183" s="47">
        <f>HLOOKUP(ROUND(AVERAGE(M171:M182)/10^6,0),Assumption!$B$2:$E$3,2,TRUE)*MAX((AVERAGE(M171:M182)-250*10^6),0)</f>
        <v>8640818.687</v>
      </c>
      <c r="O183" s="46">
        <f t="shared" si="6"/>
        <v>1858866481</v>
      </c>
      <c r="P183" s="46">
        <f>IF(A183=1,SA,MAX(0,SA-M182))</f>
        <v>0</v>
      </c>
      <c r="S183" s="5">
        <v>1.0</v>
      </c>
      <c r="T183" s="5">
        <v>1.0</v>
      </c>
      <c r="U183" s="5">
        <v>1.0</v>
      </c>
      <c r="V183" s="48">
        <v>1.0</v>
      </c>
    </row>
    <row r="184" ht="15.75" customHeight="1">
      <c r="A184" s="5">
        <v>182.0</v>
      </c>
      <c r="B184" s="5">
        <v>16.0</v>
      </c>
      <c r="C184" s="5">
        <f t="shared" si="1"/>
        <v>2</v>
      </c>
      <c r="D184" s="5">
        <f>'Thông tin khách hàng'!$B$4+B184-1</f>
        <v>16</v>
      </c>
      <c r="E184" s="46">
        <f t="shared" si="2"/>
        <v>1858866481</v>
      </c>
      <c r="F184" s="5">
        <f>TP*VLOOKUP('Thông tin khách hàng'!$E$10,$X$2:$Z$5,3,FALSE)*OFFSET($S184,0,VLOOKUP('Thông tin khách hàng'!$E$10,$X$2:$Z$5,2,FALSE))</f>
        <v>0</v>
      </c>
      <c r="G184" s="5">
        <f>EP*VLOOKUP('Thông tin khách hàng'!$E$10,$X$2:$Z$5,3,FALSE)*OFFSET($S184,0,VLOOKUP('Thông tin khách hàng'!$E$10,$X$2:$Z$5,2,FALSE))</f>
        <v>0</v>
      </c>
      <c r="H184" s="5">
        <f>F184*HLOOKUP(B184,Assumption!$A$10:$G$12,2,TRUE)+G184*HLOOKUP(B184,Assumption!$A$10:$G$12,3,TRUE)</f>
        <v>0</v>
      </c>
      <c r="I184" s="5">
        <f t="shared" si="3"/>
        <v>0</v>
      </c>
      <c r="J184" s="47">
        <f>VLOOKUP(D184,Assumption!$O$3:$Q$103,IF('Thông tin khách hàng'!$B$3="Nam",2,3),FALSE)/12*P184</f>
        <v>0</v>
      </c>
      <c r="K184" s="5">
        <v>20000.0</v>
      </c>
      <c r="L184" s="46">
        <f t="shared" si="4"/>
        <v>10510188</v>
      </c>
      <c r="M184" s="46">
        <f t="shared" si="5"/>
        <v>1869356669</v>
      </c>
      <c r="N184" s="47">
        <f>HLOOKUP(ROUND(AVERAGE(M172:M183)/10^6,0),Assumption!$B$2:$E$3,2,TRUE)*MAX((AVERAGE(M172:M183)-250*10^6),0)</f>
        <v>8774606.556</v>
      </c>
      <c r="O184" s="46">
        <f t="shared" si="6"/>
        <v>1878131276</v>
      </c>
      <c r="P184" s="46">
        <f>IF(A184=1,SA,MAX(0,SA-M183))</f>
        <v>0</v>
      </c>
      <c r="S184" s="5">
        <v>0.0</v>
      </c>
      <c r="T184" s="5">
        <v>0.0</v>
      </c>
      <c r="U184" s="5">
        <v>0.0</v>
      </c>
      <c r="V184" s="48">
        <v>1.0</v>
      </c>
    </row>
    <row r="185" ht="15.75" customHeight="1">
      <c r="A185" s="5">
        <v>183.0</v>
      </c>
      <c r="B185" s="5">
        <v>16.0</v>
      </c>
      <c r="C185" s="5">
        <f t="shared" si="1"/>
        <v>3</v>
      </c>
      <c r="D185" s="5">
        <f>'Thông tin khách hàng'!$B$4+B185-1</f>
        <v>16</v>
      </c>
      <c r="E185" s="46">
        <f t="shared" si="2"/>
        <v>1878131276</v>
      </c>
      <c r="F185" s="5">
        <f>TP*VLOOKUP('Thông tin khách hàng'!$E$10,$X$2:$Z$5,3,FALSE)*OFFSET($S185,0,VLOOKUP('Thông tin khách hàng'!$E$10,$X$2:$Z$5,2,FALSE))</f>
        <v>0</v>
      </c>
      <c r="G185" s="5">
        <f>EP*VLOOKUP('Thông tin khách hàng'!$E$10,$X$2:$Z$5,3,FALSE)*OFFSET($S185,0,VLOOKUP('Thông tin khách hàng'!$E$10,$X$2:$Z$5,2,FALSE))</f>
        <v>0</v>
      </c>
      <c r="H185" s="5">
        <f>F185*HLOOKUP(B185,Assumption!$A$10:$G$12,2,TRUE)+G185*HLOOKUP(B185,Assumption!$A$10:$G$12,3,TRUE)</f>
        <v>0</v>
      </c>
      <c r="I185" s="5">
        <f t="shared" si="3"/>
        <v>0</v>
      </c>
      <c r="J185" s="47">
        <f>VLOOKUP(D185,Assumption!$O$3:$Q$103,IF('Thông tin khách hàng'!$B$3="Nam",2,3),FALSE)/12*P185</f>
        <v>0</v>
      </c>
      <c r="K185" s="5">
        <v>20000.0</v>
      </c>
      <c r="L185" s="46">
        <f t="shared" si="4"/>
        <v>10619114</v>
      </c>
      <c r="M185" s="46">
        <f t="shared" si="5"/>
        <v>1888730390</v>
      </c>
      <c r="N185" s="47">
        <f>HLOOKUP(ROUND(AVERAGE(M173:M184)/10^6,0),Assumption!$B$2:$E$3,2,TRUE)*MAX((AVERAGE(M173:M184)-250*10^6),0)</f>
        <v>8909902.001</v>
      </c>
      <c r="O185" s="46">
        <f t="shared" si="6"/>
        <v>1897640292</v>
      </c>
      <c r="P185" s="46">
        <f>IF(A185=1,SA,MAX(0,SA-M184))</f>
        <v>0</v>
      </c>
      <c r="S185" s="5">
        <v>0.0</v>
      </c>
      <c r="T185" s="5">
        <v>0.0</v>
      </c>
      <c r="U185" s="5">
        <v>0.0</v>
      </c>
      <c r="V185" s="48">
        <v>1.0</v>
      </c>
    </row>
    <row r="186" ht="15.75" customHeight="1">
      <c r="A186" s="5">
        <v>184.0</v>
      </c>
      <c r="B186" s="5">
        <v>16.0</v>
      </c>
      <c r="C186" s="5">
        <f t="shared" si="1"/>
        <v>4</v>
      </c>
      <c r="D186" s="5">
        <f>'Thông tin khách hàng'!$B$4+B186-1</f>
        <v>16</v>
      </c>
      <c r="E186" s="46">
        <f t="shared" si="2"/>
        <v>1897640292</v>
      </c>
      <c r="F186" s="5">
        <f>TP*VLOOKUP('Thông tin khách hàng'!$E$10,$X$2:$Z$5,3,FALSE)*OFFSET($S186,0,VLOOKUP('Thông tin khách hàng'!$E$10,$X$2:$Z$5,2,FALSE))</f>
        <v>0</v>
      </c>
      <c r="G186" s="5">
        <f>EP*VLOOKUP('Thông tin khách hàng'!$E$10,$X$2:$Z$5,3,FALSE)*OFFSET($S186,0,VLOOKUP('Thông tin khách hàng'!$E$10,$X$2:$Z$5,2,FALSE))</f>
        <v>0</v>
      </c>
      <c r="H186" s="5">
        <f>F186*HLOOKUP(B186,Assumption!$A$10:$G$12,2,TRUE)+G186*HLOOKUP(B186,Assumption!$A$10:$G$12,3,TRUE)</f>
        <v>0</v>
      </c>
      <c r="I186" s="5">
        <f t="shared" si="3"/>
        <v>0</v>
      </c>
      <c r="J186" s="47">
        <f>VLOOKUP(D186,Assumption!$O$3:$Q$103,IF('Thông tin khách hàng'!$B$3="Nam",2,3),FALSE)/12*P186</f>
        <v>0</v>
      </c>
      <c r="K186" s="5">
        <v>20000.0</v>
      </c>
      <c r="L186" s="46">
        <f t="shared" si="4"/>
        <v>10729421</v>
      </c>
      <c r="M186" s="46">
        <f t="shared" si="5"/>
        <v>1908349713</v>
      </c>
      <c r="N186" s="47">
        <f>HLOOKUP(ROUND(AVERAGE(M174:M185)/10^6,0),Assumption!$B$2:$E$3,2,TRUE)*MAX((AVERAGE(M174:M185)-250*10^6),0)</f>
        <v>9046722.011</v>
      </c>
      <c r="O186" s="46">
        <f t="shared" si="6"/>
        <v>1917396435</v>
      </c>
      <c r="P186" s="46">
        <f>IF(A186=1,SA,MAX(0,SA-M185))</f>
        <v>0</v>
      </c>
      <c r="S186" s="5">
        <v>0.0</v>
      </c>
      <c r="T186" s="5">
        <v>0.0</v>
      </c>
      <c r="U186" s="5">
        <v>1.0</v>
      </c>
      <c r="V186" s="48">
        <v>1.0</v>
      </c>
    </row>
    <row r="187" ht="15.75" customHeight="1">
      <c r="A187" s="5">
        <v>185.0</v>
      </c>
      <c r="B187" s="5">
        <v>16.0</v>
      </c>
      <c r="C187" s="5">
        <f t="shared" si="1"/>
        <v>5</v>
      </c>
      <c r="D187" s="5">
        <f>'Thông tin khách hàng'!$B$4+B187-1</f>
        <v>16</v>
      </c>
      <c r="E187" s="46">
        <f t="shared" si="2"/>
        <v>1917396435</v>
      </c>
      <c r="F187" s="5">
        <f>TP*VLOOKUP('Thông tin khách hàng'!$E$10,$X$2:$Z$5,3,FALSE)*OFFSET($S187,0,VLOOKUP('Thông tin khách hàng'!$E$10,$X$2:$Z$5,2,FALSE))</f>
        <v>0</v>
      </c>
      <c r="G187" s="5">
        <f>EP*VLOOKUP('Thông tin khách hàng'!$E$10,$X$2:$Z$5,3,FALSE)*OFFSET($S187,0,VLOOKUP('Thông tin khách hàng'!$E$10,$X$2:$Z$5,2,FALSE))</f>
        <v>0</v>
      </c>
      <c r="H187" s="5">
        <f>F187*HLOOKUP(B187,Assumption!$A$10:$G$12,2,TRUE)+G187*HLOOKUP(B187,Assumption!$A$10:$G$12,3,TRUE)</f>
        <v>0</v>
      </c>
      <c r="I187" s="5">
        <f t="shared" si="3"/>
        <v>0</v>
      </c>
      <c r="J187" s="47">
        <f>VLOOKUP(D187,Assumption!$O$3:$Q$103,IF('Thông tin khách hàng'!$B$3="Nam",2,3),FALSE)/12*P187</f>
        <v>0</v>
      </c>
      <c r="K187" s="5">
        <v>20000.0</v>
      </c>
      <c r="L187" s="46">
        <f t="shared" si="4"/>
        <v>10841125</v>
      </c>
      <c r="M187" s="46">
        <f t="shared" si="5"/>
        <v>1928217560</v>
      </c>
      <c r="N187" s="47">
        <f>HLOOKUP(ROUND(AVERAGE(M175:M186)/10^6,0),Assumption!$B$2:$E$3,2,TRUE)*MAX((AVERAGE(M175:M186)-250*10^6),0)</f>
        <v>9185083.764</v>
      </c>
      <c r="O187" s="46">
        <f t="shared" si="6"/>
        <v>1937402643</v>
      </c>
      <c r="P187" s="46">
        <f>IF(A187=1,SA,MAX(0,SA-M186))</f>
        <v>0</v>
      </c>
      <c r="S187" s="5">
        <v>0.0</v>
      </c>
      <c r="T187" s="5">
        <v>0.0</v>
      </c>
      <c r="U187" s="5">
        <v>0.0</v>
      </c>
      <c r="V187" s="48">
        <v>1.0</v>
      </c>
    </row>
    <row r="188" ht="15.75" customHeight="1">
      <c r="A188" s="5">
        <v>186.0</v>
      </c>
      <c r="B188" s="5">
        <v>16.0</v>
      </c>
      <c r="C188" s="5">
        <f t="shared" si="1"/>
        <v>6</v>
      </c>
      <c r="D188" s="5">
        <f>'Thông tin khách hàng'!$B$4+B188-1</f>
        <v>16</v>
      </c>
      <c r="E188" s="46">
        <f t="shared" si="2"/>
        <v>1937402643</v>
      </c>
      <c r="F188" s="5">
        <f>TP*VLOOKUP('Thông tin khách hàng'!$E$10,$X$2:$Z$5,3,FALSE)*OFFSET($S188,0,VLOOKUP('Thông tin khách hàng'!$E$10,$X$2:$Z$5,2,FALSE))</f>
        <v>0</v>
      </c>
      <c r="G188" s="5">
        <f>EP*VLOOKUP('Thông tin khách hàng'!$E$10,$X$2:$Z$5,3,FALSE)*OFFSET($S188,0,VLOOKUP('Thông tin khách hàng'!$E$10,$X$2:$Z$5,2,FALSE))</f>
        <v>0</v>
      </c>
      <c r="H188" s="5">
        <f>F188*HLOOKUP(B188,Assumption!$A$10:$G$12,2,TRUE)+G188*HLOOKUP(B188,Assumption!$A$10:$G$12,3,TRUE)</f>
        <v>0</v>
      </c>
      <c r="I188" s="5">
        <f t="shared" si="3"/>
        <v>0</v>
      </c>
      <c r="J188" s="47">
        <f>VLOOKUP(D188,Assumption!$O$3:$Q$103,IF('Thông tin khách hàng'!$B$3="Nam",2,3),FALSE)/12*P188</f>
        <v>0</v>
      </c>
      <c r="K188" s="5">
        <v>20000.0</v>
      </c>
      <c r="L188" s="46">
        <f t="shared" si="4"/>
        <v>10954243</v>
      </c>
      <c r="M188" s="46">
        <f t="shared" si="5"/>
        <v>1948336886</v>
      </c>
      <c r="N188" s="47">
        <f>HLOOKUP(ROUND(AVERAGE(M176:M187)/10^6,0),Assumption!$B$2:$E$3,2,TRUE)*MAX((AVERAGE(M176:M187)-250*10^6),0)</f>
        <v>9325004.634</v>
      </c>
      <c r="O188" s="46">
        <f t="shared" si="6"/>
        <v>1957661891</v>
      </c>
      <c r="P188" s="46">
        <f>IF(A188=1,SA,MAX(0,SA-M187))</f>
        <v>0</v>
      </c>
      <c r="S188" s="5">
        <v>0.0</v>
      </c>
      <c r="T188" s="5">
        <v>0.0</v>
      </c>
      <c r="U188" s="5">
        <v>0.0</v>
      </c>
      <c r="V188" s="48">
        <v>1.0</v>
      </c>
    </row>
    <row r="189" ht="15.75" customHeight="1">
      <c r="A189" s="5">
        <v>187.0</v>
      </c>
      <c r="B189" s="5">
        <v>16.0</v>
      </c>
      <c r="C189" s="5">
        <f t="shared" si="1"/>
        <v>7</v>
      </c>
      <c r="D189" s="5">
        <f>'Thông tin khách hàng'!$B$4+B189-1</f>
        <v>16</v>
      </c>
      <c r="E189" s="46">
        <f t="shared" si="2"/>
        <v>1957661891</v>
      </c>
      <c r="F189" s="5">
        <f>TP*VLOOKUP('Thông tin khách hàng'!$E$10,$X$2:$Z$5,3,FALSE)*OFFSET($S189,0,VLOOKUP('Thông tin khách hàng'!$E$10,$X$2:$Z$5,2,FALSE))</f>
        <v>15000000</v>
      </c>
      <c r="G189" s="5">
        <f>EP*VLOOKUP('Thông tin khách hàng'!$E$10,$X$2:$Z$5,3,FALSE)*OFFSET($S189,0,VLOOKUP('Thông tin khách hàng'!$E$10,$X$2:$Z$5,2,FALSE))</f>
        <v>15000000</v>
      </c>
      <c r="H189" s="5">
        <f>F189*HLOOKUP(B189,Assumption!$A$10:$G$12,2,TRUE)+G189*HLOOKUP(B189,Assumption!$A$10:$G$12,3,TRUE)</f>
        <v>750000</v>
      </c>
      <c r="I189" s="5">
        <f t="shared" si="3"/>
        <v>29250000</v>
      </c>
      <c r="J189" s="47">
        <f>VLOOKUP(D189,Assumption!$O$3:$Q$103,IF('Thông tin khách hàng'!$B$3="Nam",2,3),FALSE)/12*P189</f>
        <v>0</v>
      </c>
      <c r="K189" s="5">
        <v>20000.0</v>
      </c>
      <c r="L189" s="46">
        <f t="shared" si="4"/>
        <v>11234176</v>
      </c>
      <c r="M189" s="46">
        <f t="shared" si="5"/>
        <v>1998126067</v>
      </c>
      <c r="N189" s="47">
        <f>HLOOKUP(ROUND(AVERAGE(M177:M188)/10^6,0),Assumption!$B$2:$E$3,2,TRUE)*MAX((AVERAGE(M177:M188)-250*10^6),0)</f>
        <v>9466502.19</v>
      </c>
      <c r="O189" s="46">
        <f t="shared" si="6"/>
        <v>2007592569</v>
      </c>
      <c r="P189" s="46">
        <f>IF(A189=1,SA,MAX(0,SA-M188))</f>
        <v>0</v>
      </c>
      <c r="S189" s="5">
        <v>0.0</v>
      </c>
      <c r="T189" s="5">
        <v>1.0</v>
      </c>
      <c r="U189" s="5">
        <v>1.0</v>
      </c>
      <c r="V189" s="48">
        <v>1.0</v>
      </c>
    </row>
    <row r="190" ht="15.75" customHeight="1">
      <c r="A190" s="5">
        <v>188.0</v>
      </c>
      <c r="B190" s="5">
        <v>16.0</v>
      </c>
      <c r="C190" s="5">
        <f t="shared" si="1"/>
        <v>8</v>
      </c>
      <c r="D190" s="5">
        <f>'Thông tin khách hàng'!$B$4+B190-1</f>
        <v>16</v>
      </c>
      <c r="E190" s="46">
        <f t="shared" si="2"/>
        <v>2007592569</v>
      </c>
      <c r="F190" s="5">
        <f>TP*VLOOKUP('Thông tin khách hàng'!$E$10,$X$2:$Z$5,3,FALSE)*OFFSET($S190,0,VLOOKUP('Thông tin khách hàng'!$E$10,$X$2:$Z$5,2,FALSE))</f>
        <v>0</v>
      </c>
      <c r="G190" s="5">
        <f>EP*VLOOKUP('Thông tin khách hàng'!$E$10,$X$2:$Z$5,3,FALSE)*OFFSET($S190,0,VLOOKUP('Thông tin khách hàng'!$E$10,$X$2:$Z$5,2,FALSE))</f>
        <v>0</v>
      </c>
      <c r="H190" s="5">
        <f>F190*HLOOKUP(B190,Assumption!$A$10:$G$12,2,TRUE)+G190*HLOOKUP(B190,Assumption!$A$10:$G$12,3,TRUE)</f>
        <v>0</v>
      </c>
      <c r="I190" s="5">
        <f t="shared" si="3"/>
        <v>0</v>
      </c>
      <c r="J190" s="47">
        <f>VLOOKUP(D190,Assumption!$O$3:$Q$103,IF('Thông tin khách hàng'!$B$3="Nam",2,3),FALSE)/12*P190</f>
        <v>0</v>
      </c>
      <c r="K190" s="5">
        <v>20000.0</v>
      </c>
      <c r="L190" s="46">
        <f t="shared" si="4"/>
        <v>11351107</v>
      </c>
      <c r="M190" s="46">
        <f t="shared" si="5"/>
        <v>2018923676</v>
      </c>
      <c r="N190" s="47">
        <f>HLOOKUP(ROUND(AVERAGE(M178:M189)/10^6,0),Assumption!$B$2:$E$3,2,TRUE)*MAX((AVERAGE(M178:M189)-250*10^6),0)</f>
        <v>9609594.199</v>
      </c>
      <c r="O190" s="46">
        <f t="shared" si="6"/>
        <v>2028533270</v>
      </c>
      <c r="P190" s="46">
        <f>IF(A190=1,SA,MAX(0,SA-M189))</f>
        <v>0</v>
      </c>
      <c r="S190" s="5">
        <v>0.0</v>
      </c>
      <c r="T190" s="5">
        <v>0.0</v>
      </c>
      <c r="U190" s="5">
        <v>0.0</v>
      </c>
      <c r="V190" s="48">
        <v>1.0</v>
      </c>
    </row>
    <row r="191" ht="15.75" customHeight="1">
      <c r="A191" s="5">
        <v>189.0</v>
      </c>
      <c r="B191" s="5">
        <v>16.0</v>
      </c>
      <c r="C191" s="5">
        <f t="shared" si="1"/>
        <v>9</v>
      </c>
      <c r="D191" s="5">
        <f>'Thông tin khách hàng'!$B$4+B191-1</f>
        <v>16</v>
      </c>
      <c r="E191" s="46">
        <f t="shared" si="2"/>
        <v>2028533270</v>
      </c>
      <c r="F191" s="5">
        <f>TP*VLOOKUP('Thông tin khách hàng'!$E$10,$X$2:$Z$5,3,FALSE)*OFFSET($S191,0,VLOOKUP('Thông tin khách hàng'!$E$10,$X$2:$Z$5,2,FALSE))</f>
        <v>0</v>
      </c>
      <c r="G191" s="5">
        <f>EP*VLOOKUP('Thông tin khách hàng'!$E$10,$X$2:$Z$5,3,FALSE)*OFFSET($S191,0,VLOOKUP('Thông tin khách hàng'!$E$10,$X$2:$Z$5,2,FALSE))</f>
        <v>0</v>
      </c>
      <c r="H191" s="5">
        <f>F191*HLOOKUP(B191,Assumption!$A$10:$G$12,2,TRUE)+G191*HLOOKUP(B191,Assumption!$A$10:$G$12,3,TRUE)</f>
        <v>0</v>
      </c>
      <c r="I191" s="5">
        <f t="shared" si="3"/>
        <v>0</v>
      </c>
      <c r="J191" s="47">
        <f>VLOOKUP(D191,Assumption!$O$3:$Q$103,IF('Thông tin khách hàng'!$B$3="Nam",2,3),FALSE)/12*P191</f>
        <v>0</v>
      </c>
      <c r="K191" s="5">
        <v>20000.0</v>
      </c>
      <c r="L191" s="46">
        <f t="shared" si="4"/>
        <v>11469509</v>
      </c>
      <c r="M191" s="46">
        <f t="shared" si="5"/>
        <v>2039982779</v>
      </c>
      <c r="N191" s="47">
        <f>HLOOKUP(ROUND(AVERAGE(M179:M190)/10^6,0),Assumption!$B$2:$E$3,2,TRUE)*MAX((AVERAGE(M179:M190)-250*10^6),0)</f>
        <v>9754298.627</v>
      </c>
      <c r="O191" s="46">
        <f t="shared" si="6"/>
        <v>2049737078</v>
      </c>
      <c r="P191" s="46">
        <f>IF(A191=1,SA,MAX(0,SA-M190))</f>
        <v>0</v>
      </c>
      <c r="S191" s="5">
        <v>0.0</v>
      </c>
      <c r="T191" s="5">
        <v>0.0</v>
      </c>
      <c r="U191" s="5">
        <v>0.0</v>
      </c>
      <c r="V191" s="48">
        <v>1.0</v>
      </c>
    </row>
    <row r="192" ht="15.75" customHeight="1">
      <c r="A192" s="5">
        <v>190.0</v>
      </c>
      <c r="B192" s="5">
        <v>16.0</v>
      </c>
      <c r="C192" s="5">
        <f t="shared" si="1"/>
        <v>10</v>
      </c>
      <c r="D192" s="5">
        <f>'Thông tin khách hàng'!$B$4+B192-1</f>
        <v>16</v>
      </c>
      <c r="E192" s="46">
        <f t="shared" si="2"/>
        <v>2049737078</v>
      </c>
      <c r="F192" s="5">
        <f>TP*VLOOKUP('Thông tin khách hàng'!$E$10,$X$2:$Z$5,3,FALSE)*OFFSET($S192,0,VLOOKUP('Thông tin khách hàng'!$E$10,$X$2:$Z$5,2,FALSE))</f>
        <v>0</v>
      </c>
      <c r="G192" s="5">
        <f>EP*VLOOKUP('Thông tin khách hàng'!$E$10,$X$2:$Z$5,3,FALSE)*OFFSET($S192,0,VLOOKUP('Thông tin khách hàng'!$E$10,$X$2:$Z$5,2,FALSE))</f>
        <v>0</v>
      </c>
      <c r="H192" s="5">
        <f>F192*HLOOKUP(B192,Assumption!$A$10:$G$12,2,TRUE)+G192*HLOOKUP(B192,Assumption!$A$10:$G$12,3,TRUE)</f>
        <v>0</v>
      </c>
      <c r="I192" s="5">
        <f t="shared" si="3"/>
        <v>0</v>
      </c>
      <c r="J192" s="47">
        <f>VLOOKUP(D192,Assumption!$O$3:$Q$103,IF('Thông tin khách hàng'!$B$3="Nam",2,3),FALSE)/12*P192</f>
        <v>0</v>
      </c>
      <c r="K192" s="5">
        <v>20000.0</v>
      </c>
      <c r="L192" s="46">
        <f t="shared" si="4"/>
        <v>11589398</v>
      </c>
      <c r="M192" s="46">
        <f t="shared" si="5"/>
        <v>2061306476</v>
      </c>
      <c r="N192" s="47">
        <f>HLOOKUP(ROUND(AVERAGE(M180:M191)/10^6,0),Assumption!$B$2:$E$3,2,TRUE)*MAX((AVERAGE(M180:M191)-250*10^6),0)</f>
        <v>9900633.644</v>
      </c>
      <c r="O192" s="46">
        <f t="shared" si="6"/>
        <v>2071207110</v>
      </c>
      <c r="P192" s="46">
        <f>IF(A192=1,SA,MAX(0,SA-M191))</f>
        <v>0</v>
      </c>
      <c r="S192" s="5">
        <v>0.0</v>
      </c>
      <c r="T192" s="5">
        <v>0.0</v>
      </c>
      <c r="U192" s="5">
        <v>1.0</v>
      </c>
      <c r="V192" s="48">
        <v>1.0</v>
      </c>
    </row>
    <row r="193" ht="15.75" customHeight="1">
      <c r="A193" s="5">
        <v>191.0</v>
      </c>
      <c r="B193" s="5">
        <v>16.0</v>
      </c>
      <c r="C193" s="5">
        <f t="shared" si="1"/>
        <v>11</v>
      </c>
      <c r="D193" s="5">
        <f>'Thông tin khách hàng'!$B$4+B193-1</f>
        <v>16</v>
      </c>
      <c r="E193" s="46">
        <f t="shared" si="2"/>
        <v>2071207110</v>
      </c>
      <c r="F193" s="5">
        <f>TP*VLOOKUP('Thông tin khách hàng'!$E$10,$X$2:$Z$5,3,FALSE)*OFFSET($S193,0,VLOOKUP('Thông tin khách hàng'!$E$10,$X$2:$Z$5,2,FALSE))</f>
        <v>0</v>
      </c>
      <c r="G193" s="5">
        <f>EP*VLOOKUP('Thông tin khách hàng'!$E$10,$X$2:$Z$5,3,FALSE)*OFFSET($S193,0,VLOOKUP('Thông tin khách hàng'!$E$10,$X$2:$Z$5,2,FALSE))</f>
        <v>0</v>
      </c>
      <c r="H193" s="5">
        <f>F193*HLOOKUP(B193,Assumption!$A$10:$G$12,2,TRUE)+G193*HLOOKUP(B193,Assumption!$A$10:$G$12,3,TRUE)</f>
        <v>0</v>
      </c>
      <c r="I193" s="5">
        <f t="shared" si="3"/>
        <v>0</v>
      </c>
      <c r="J193" s="47">
        <f>VLOOKUP(D193,Assumption!$O$3:$Q$103,IF('Thông tin khách hàng'!$B$3="Nam",2,3),FALSE)/12*P193</f>
        <v>0</v>
      </c>
      <c r="K193" s="5">
        <v>20000.0</v>
      </c>
      <c r="L193" s="46">
        <f t="shared" si="4"/>
        <v>11710793</v>
      </c>
      <c r="M193" s="46">
        <f t="shared" si="5"/>
        <v>2082897903</v>
      </c>
      <c r="N193" s="47">
        <f>HLOOKUP(ROUND(AVERAGE(M181:M192)/10^6,0),Assumption!$B$2:$E$3,2,TRUE)*MAX((AVERAGE(M181:M192)-250*10^6),0)</f>
        <v>10048617.62</v>
      </c>
      <c r="O193" s="46">
        <f t="shared" si="6"/>
        <v>2092946520</v>
      </c>
      <c r="P193" s="46">
        <f>IF(A193=1,SA,MAX(0,SA-M192))</f>
        <v>0</v>
      </c>
      <c r="S193" s="5">
        <v>0.0</v>
      </c>
      <c r="T193" s="5">
        <v>0.0</v>
      </c>
      <c r="U193" s="5">
        <v>0.0</v>
      </c>
      <c r="V193" s="48">
        <v>1.0</v>
      </c>
    </row>
    <row r="194" ht="15.75" customHeight="1">
      <c r="A194" s="5">
        <v>192.0</v>
      </c>
      <c r="B194" s="5">
        <v>16.0</v>
      </c>
      <c r="C194" s="5">
        <f t="shared" si="1"/>
        <v>12</v>
      </c>
      <c r="D194" s="5">
        <f>'Thông tin khách hàng'!$B$4+B194-1</f>
        <v>16</v>
      </c>
      <c r="E194" s="46">
        <f t="shared" si="2"/>
        <v>2092946520</v>
      </c>
      <c r="F194" s="5">
        <f>TP*VLOOKUP('Thông tin khách hàng'!$E$10,$X$2:$Z$5,3,FALSE)*OFFSET($S194,0,VLOOKUP('Thông tin khách hàng'!$E$10,$X$2:$Z$5,2,FALSE))</f>
        <v>0</v>
      </c>
      <c r="G194" s="5">
        <f>EP*VLOOKUP('Thông tin khách hàng'!$E$10,$X$2:$Z$5,3,FALSE)*OFFSET($S194,0,VLOOKUP('Thông tin khách hàng'!$E$10,$X$2:$Z$5,2,FALSE))</f>
        <v>0</v>
      </c>
      <c r="H194" s="5">
        <f>F194*HLOOKUP(B194,Assumption!$A$10:$G$12,2,TRUE)+G194*HLOOKUP(B194,Assumption!$A$10:$G$12,3,TRUE)</f>
        <v>0</v>
      </c>
      <c r="I194" s="5">
        <f t="shared" si="3"/>
        <v>0</v>
      </c>
      <c r="J194" s="47">
        <f>VLOOKUP(D194,Assumption!$O$3:$Q$103,IF('Thông tin khách hàng'!$B$3="Nam",2,3),FALSE)/12*P194</f>
        <v>0</v>
      </c>
      <c r="K194" s="5">
        <v>20000.0</v>
      </c>
      <c r="L194" s="46">
        <f t="shared" si="4"/>
        <v>11833711</v>
      </c>
      <c r="M194" s="46">
        <f t="shared" si="5"/>
        <v>2104760231</v>
      </c>
      <c r="N194" s="47">
        <f>HLOOKUP(ROUND(AVERAGE(M182:M193)/10^6,0),Assumption!$B$2:$E$3,2,TRUE)*MAX((AVERAGE(M182:M193)-250*10^6),0)</f>
        <v>10198269.15</v>
      </c>
      <c r="O194" s="46">
        <f t="shared" si="6"/>
        <v>2114958500</v>
      </c>
      <c r="P194" s="46">
        <f>IF(A194=1,SA,MAX(0,SA-M193))</f>
        <v>0</v>
      </c>
      <c r="S194" s="5">
        <v>0.0</v>
      </c>
      <c r="T194" s="5">
        <v>0.0</v>
      </c>
      <c r="U194" s="5">
        <v>0.0</v>
      </c>
      <c r="V194" s="48">
        <v>1.0</v>
      </c>
    </row>
    <row r="195" ht="15.75" customHeight="1">
      <c r="A195" s="5">
        <v>193.0</v>
      </c>
      <c r="B195" s="5">
        <v>17.0</v>
      </c>
      <c r="C195" s="5">
        <f t="shared" si="1"/>
        <v>1</v>
      </c>
      <c r="D195" s="5">
        <f>'Thông tin khách hàng'!$B$4+B195-1</f>
        <v>17</v>
      </c>
      <c r="E195" s="46">
        <f t="shared" si="2"/>
        <v>2114958500</v>
      </c>
      <c r="F195" s="5">
        <f>TP*VLOOKUP('Thông tin khách hàng'!$E$10,$X$2:$Z$5,3,FALSE)*OFFSET($S195,0,VLOOKUP('Thông tin khách hàng'!$E$10,$X$2:$Z$5,2,FALSE))</f>
        <v>15000000</v>
      </c>
      <c r="G195" s="5">
        <f>EP*VLOOKUP('Thông tin khách hàng'!$E$10,$X$2:$Z$5,3,FALSE)*OFFSET($S195,0,VLOOKUP('Thông tin khách hàng'!$E$10,$X$2:$Z$5,2,FALSE))</f>
        <v>15000000</v>
      </c>
      <c r="H195" s="5">
        <f>F195*HLOOKUP(B195,Assumption!$A$10:$G$12,2,TRUE)+G195*HLOOKUP(B195,Assumption!$A$10:$G$12,3,TRUE)</f>
        <v>750000</v>
      </c>
      <c r="I195" s="5">
        <f t="shared" si="3"/>
        <v>29250000</v>
      </c>
      <c r="J195" s="47">
        <f>VLOOKUP(D195,Assumption!$O$3:$Q$103,IF('Thông tin khách hàng'!$B$3="Nam",2,3),FALSE)/12*P195</f>
        <v>0</v>
      </c>
      <c r="K195" s="5">
        <v>20000.0</v>
      </c>
      <c r="L195" s="46">
        <f t="shared" si="4"/>
        <v>12123554</v>
      </c>
      <c r="M195" s="46">
        <f t="shared" si="5"/>
        <v>2156312054</v>
      </c>
      <c r="N195" s="47">
        <f>HLOOKUP(ROUND(AVERAGE(M183:M194)/10^6,0),Assumption!$B$2:$E$3,2,TRUE)*MAX((AVERAGE(M183:M194)-250*10^6),0)</f>
        <v>10349607.01</v>
      </c>
      <c r="O195" s="46">
        <f t="shared" si="6"/>
        <v>2166661661</v>
      </c>
      <c r="P195" s="46">
        <f>IF(A195=1,SA,MAX(0,SA-M194))</f>
        <v>0</v>
      </c>
      <c r="S195" s="5">
        <v>1.0</v>
      </c>
      <c r="T195" s="5">
        <v>1.0</v>
      </c>
      <c r="U195" s="5">
        <v>1.0</v>
      </c>
      <c r="V195" s="48">
        <v>1.0</v>
      </c>
    </row>
    <row r="196" ht="15.75" customHeight="1">
      <c r="A196" s="5">
        <v>194.0</v>
      </c>
      <c r="B196" s="5">
        <v>17.0</v>
      </c>
      <c r="C196" s="5">
        <f t="shared" si="1"/>
        <v>2</v>
      </c>
      <c r="D196" s="5">
        <f>'Thông tin khách hàng'!$B$4+B196-1</f>
        <v>17</v>
      </c>
      <c r="E196" s="46">
        <f t="shared" si="2"/>
        <v>2166661661</v>
      </c>
      <c r="F196" s="5">
        <f>TP*VLOOKUP('Thông tin khách hàng'!$E$10,$X$2:$Z$5,3,FALSE)*OFFSET($S196,0,VLOOKUP('Thông tin khách hàng'!$E$10,$X$2:$Z$5,2,FALSE))</f>
        <v>0</v>
      </c>
      <c r="G196" s="5">
        <f>EP*VLOOKUP('Thông tin khách hàng'!$E$10,$X$2:$Z$5,3,FALSE)*OFFSET($S196,0,VLOOKUP('Thông tin khách hàng'!$E$10,$X$2:$Z$5,2,FALSE))</f>
        <v>0</v>
      </c>
      <c r="H196" s="5">
        <f>F196*HLOOKUP(B196,Assumption!$A$10:$G$12,2,TRUE)+G196*HLOOKUP(B196,Assumption!$A$10:$G$12,3,TRUE)</f>
        <v>0</v>
      </c>
      <c r="I196" s="5">
        <f t="shared" si="3"/>
        <v>0</v>
      </c>
      <c r="J196" s="47">
        <f>VLOOKUP(D196,Assumption!$O$3:$Q$103,IF('Thông tin khách hàng'!$B$3="Nam",2,3),FALSE)/12*P196</f>
        <v>0</v>
      </c>
      <c r="K196" s="5">
        <v>20000.0</v>
      </c>
      <c r="L196" s="46">
        <f t="shared" si="4"/>
        <v>12250507</v>
      </c>
      <c r="M196" s="46">
        <f t="shared" si="5"/>
        <v>2178892168</v>
      </c>
      <c r="N196" s="47">
        <f>HLOOKUP(ROUND(AVERAGE(M184:M195)/10^6,0),Assumption!$B$2:$E$3,2,TRUE)*MAX((AVERAGE(M184:M195)-250*10^6),0)</f>
        <v>10502650.2</v>
      </c>
      <c r="O196" s="46">
        <f t="shared" si="6"/>
        <v>2189394819</v>
      </c>
      <c r="P196" s="46">
        <f>IF(A196=1,SA,MAX(0,SA-M195))</f>
        <v>0</v>
      </c>
      <c r="S196" s="5">
        <v>0.0</v>
      </c>
      <c r="T196" s="5">
        <v>0.0</v>
      </c>
      <c r="U196" s="5">
        <v>0.0</v>
      </c>
      <c r="V196" s="48">
        <v>1.0</v>
      </c>
    </row>
    <row r="197" ht="15.75" customHeight="1">
      <c r="A197" s="5">
        <v>195.0</v>
      </c>
      <c r="B197" s="5">
        <v>17.0</v>
      </c>
      <c r="C197" s="5">
        <f t="shared" si="1"/>
        <v>3</v>
      </c>
      <c r="D197" s="5">
        <f>'Thông tin khách hàng'!$B$4+B197-1</f>
        <v>17</v>
      </c>
      <c r="E197" s="46">
        <f t="shared" si="2"/>
        <v>2189394819</v>
      </c>
      <c r="F197" s="5">
        <f>TP*VLOOKUP('Thông tin khách hàng'!$E$10,$X$2:$Z$5,3,FALSE)*OFFSET($S197,0,VLOOKUP('Thông tin khách hàng'!$E$10,$X$2:$Z$5,2,FALSE))</f>
        <v>0</v>
      </c>
      <c r="G197" s="5">
        <f>EP*VLOOKUP('Thông tin khách hàng'!$E$10,$X$2:$Z$5,3,FALSE)*OFFSET($S197,0,VLOOKUP('Thông tin khách hàng'!$E$10,$X$2:$Z$5,2,FALSE))</f>
        <v>0</v>
      </c>
      <c r="H197" s="5">
        <f>F197*HLOOKUP(B197,Assumption!$A$10:$G$12,2,TRUE)+G197*HLOOKUP(B197,Assumption!$A$10:$G$12,3,TRUE)</f>
        <v>0</v>
      </c>
      <c r="I197" s="5">
        <f t="shared" si="3"/>
        <v>0</v>
      </c>
      <c r="J197" s="47">
        <f>VLOOKUP(D197,Assumption!$O$3:$Q$103,IF('Thông tin khách hàng'!$B$3="Nam",2,3),FALSE)/12*P197</f>
        <v>0</v>
      </c>
      <c r="K197" s="5">
        <v>20000.0</v>
      </c>
      <c r="L197" s="46">
        <f t="shared" si="4"/>
        <v>12379044</v>
      </c>
      <c r="M197" s="46">
        <f t="shared" si="5"/>
        <v>2201753863</v>
      </c>
      <c r="N197" s="47">
        <f>HLOOKUP(ROUND(AVERAGE(M185:M196)/10^6,0),Assumption!$B$2:$E$3,2,TRUE)*MAX((AVERAGE(M185:M196)-250*10^6),0)</f>
        <v>10657417.95</v>
      </c>
      <c r="O197" s="46">
        <f t="shared" si="6"/>
        <v>2212411281</v>
      </c>
      <c r="P197" s="46">
        <f>IF(A197=1,SA,MAX(0,SA-M196))</f>
        <v>0</v>
      </c>
      <c r="S197" s="5">
        <v>0.0</v>
      </c>
      <c r="T197" s="5">
        <v>0.0</v>
      </c>
      <c r="U197" s="5">
        <v>0.0</v>
      </c>
      <c r="V197" s="48">
        <v>1.0</v>
      </c>
    </row>
    <row r="198" ht="15.75" customHeight="1">
      <c r="A198" s="5">
        <v>196.0</v>
      </c>
      <c r="B198" s="5">
        <v>17.0</v>
      </c>
      <c r="C198" s="5">
        <f t="shared" si="1"/>
        <v>4</v>
      </c>
      <c r="D198" s="5">
        <f>'Thông tin khách hàng'!$B$4+B198-1</f>
        <v>17</v>
      </c>
      <c r="E198" s="46">
        <f t="shared" si="2"/>
        <v>2212411281</v>
      </c>
      <c r="F198" s="5">
        <f>TP*VLOOKUP('Thông tin khách hàng'!$E$10,$X$2:$Z$5,3,FALSE)*OFFSET($S198,0,VLOOKUP('Thông tin khách hàng'!$E$10,$X$2:$Z$5,2,FALSE))</f>
        <v>0</v>
      </c>
      <c r="G198" s="5">
        <f>EP*VLOOKUP('Thông tin khách hàng'!$E$10,$X$2:$Z$5,3,FALSE)*OFFSET($S198,0,VLOOKUP('Thông tin khách hàng'!$E$10,$X$2:$Z$5,2,FALSE))</f>
        <v>0</v>
      </c>
      <c r="H198" s="5">
        <f>F198*HLOOKUP(B198,Assumption!$A$10:$G$12,2,TRUE)+G198*HLOOKUP(B198,Assumption!$A$10:$G$12,3,TRUE)</f>
        <v>0</v>
      </c>
      <c r="I198" s="5">
        <f t="shared" si="3"/>
        <v>0</v>
      </c>
      <c r="J198" s="47">
        <f>VLOOKUP(D198,Assumption!$O$3:$Q$103,IF('Thông tin khách hàng'!$B$3="Nam",2,3),FALSE)/12*P198</f>
        <v>0</v>
      </c>
      <c r="K198" s="5">
        <v>20000.0</v>
      </c>
      <c r="L198" s="46">
        <f t="shared" si="4"/>
        <v>12509182</v>
      </c>
      <c r="M198" s="46">
        <f t="shared" si="5"/>
        <v>2224900463</v>
      </c>
      <c r="N198" s="47">
        <f>HLOOKUP(ROUND(AVERAGE(M186:M197)/10^6,0),Assumption!$B$2:$E$3,2,TRUE)*MAX((AVERAGE(M186:M197)-250*10^6),0)</f>
        <v>10813929.69</v>
      </c>
      <c r="O198" s="46">
        <f t="shared" si="6"/>
        <v>2235714392</v>
      </c>
      <c r="P198" s="46">
        <f>IF(A198=1,SA,MAX(0,SA-M197))</f>
        <v>0</v>
      </c>
      <c r="S198" s="5">
        <v>0.0</v>
      </c>
      <c r="T198" s="5">
        <v>0.0</v>
      </c>
      <c r="U198" s="5">
        <v>1.0</v>
      </c>
      <c r="V198" s="48">
        <v>1.0</v>
      </c>
    </row>
    <row r="199" ht="15.75" customHeight="1">
      <c r="A199" s="5">
        <v>197.0</v>
      </c>
      <c r="B199" s="5">
        <v>17.0</v>
      </c>
      <c r="C199" s="5">
        <f t="shared" si="1"/>
        <v>5</v>
      </c>
      <c r="D199" s="5">
        <f>'Thông tin khách hàng'!$B$4+B199-1</f>
        <v>17</v>
      </c>
      <c r="E199" s="46">
        <f t="shared" si="2"/>
        <v>2235714392</v>
      </c>
      <c r="F199" s="5">
        <f>TP*VLOOKUP('Thông tin khách hàng'!$E$10,$X$2:$Z$5,3,FALSE)*OFFSET($S199,0,VLOOKUP('Thông tin khách hàng'!$E$10,$X$2:$Z$5,2,FALSE))</f>
        <v>0</v>
      </c>
      <c r="G199" s="5">
        <f>EP*VLOOKUP('Thông tin khách hàng'!$E$10,$X$2:$Z$5,3,FALSE)*OFFSET($S199,0,VLOOKUP('Thông tin khách hàng'!$E$10,$X$2:$Z$5,2,FALSE))</f>
        <v>0</v>
      </c>
      <c r="H199" s="5">
        <f>F199*HLOOKUP(B199,Assumption!$A$10:$G$12,2,TRUE)+G199*HLOOKUP(B199,Assumption!$A$10:$G$12,3,TRUE)</f>
        <v>0</v>
      </c>
      <c r="I199" s="5">
        <f t="shared" si="3"/>
        <v>0</v>
      </c>
      <c r="J199" s="47">
        <f>VLOOKUP(D199,Assumption!$O$3:$Q$103,IF('Thông tin khách hàng'!$B$3="Nam",2,3),FALSE)/12*P199</f>
        <v>0</v>
      </c>
      <c r="K199" s="5">
        <v>20000.0</v>
      </c>
      <c r="L199" s="46">
        <f t="shared" si="4"/>
        <v>12640941</v>
      </c>
      <c r="M199" s="46">
        <f t="shared" si="5"/>
        <v>2248335333</v>
      </c>
      <c r="N199" s="47">
        <f>HLOOKUP(ROUND(AVERAGE(M187:M198)/10^6,0),Assumption!$B$2:$E$3,2,TRUE)*MAX((AVERAGE(M187:M198)-250*10^6),0)</f>
        <v>10972205.06</v>
      </c>
      <c r="O199" s="46">
        <f t="shared" si="6"/>
        <v>2259307538</v>
      </c>
      <c r="P199" s="46">
        <f>IF(A199=1,SA,MAX(0,SA-M198))</f>
        <v>0</v>
      </c>
      <c r="S199" s="5">
        <v>0.0</v>
      </c>
      <c r="T199" s="5">
        <v>0.0</v>
      </c>
      <c r="U199" s="5">
        <v>0.0</v>
      </c>
      <c r="V199" s="48">
        <v>1.0</v>
      </c>
    </row>
    <row r="200" ht="15.75" customHeight="1">
      <c r="A200" s="5">
        <v>198.0</v>
      </c>
      <c r="B200" s="5">
        <v>17.0</v>
      </c>
      <c r="C200" s="5">
        <f t="shared" si="1"/>
        <v>6</v>
      </c>
      <c r="D200" s="5">
        <f>'Thông tin khách hàng'!$B$4+B200-1</f>
        <v>17</v>
      </c>
      <c r="E200" s="46">
        <f t="shared" si="2"/>
        <v>2259307538</v>
      </c>
      <c r="F200" s="5">
        <f>TP*VLOOKUP('Thông tin khách hàng'!$E$10,$X$2:$Z$5,3,FALSE)*OFFSET($S200,0,VLOOKUP('Thông tin khách hàng'!$E$10,$X$2:$Z$5,2,FALSE))</f>
        <v>0</v>
      </c>
      <c r="G200" s="5">
        <f>EP*VLOOKUP('Thông tin khách hàng'!$E$10,$X$2:$Z$5,3,FALSE)*OFFSET($S200,0,VLOOKUP('Thông tin khách hàng'!$E$10,$X$2:$Z$5,2,FALSE))</f>
        <v>0</v>
      </c>
      <c r="H200" s="5">
        <f>F200*HLOOKUP(B200,Assumption!$A$10:$G$12,2,TRUE)+G200*HLOOKUP(B200,Assumption!$A$10:$G$12,3,TRUE)</f>
        <v>0</v>
      </c>
      <c r="I200" s="5">
        <f t="shared" si="3"/>
        <v>0</v>
      </c>
      <c r="J200" s="47">
        <f>VLOOKUP(D200,Assumption!$O$3:$Q$103,IF('Thông tin khách hàng'!$B$3="Nam",2,3),FALSE)/12*P200</f>
        <v>0</v>
      </c>
      <c r="K200" s="5">
        <v>20000.0</v>
      </c>
      <c r="L200" s="46">
        <f t="shared" si="4"/>
        <v>12774340</v>
      </c>
      <c r="M200" s="46">
        <f t="shared" si="5"/>
        <v>2272061878</v>
      </c>
      <c r="N200" s="47">
        <f>HLOOKUP(ROUND(AVERAGE(M188:M199)/10^6,0),Assumption!$B$2:$E$3,2,TRUE)*MAX((AVERAGE(M188:M199)-250*10^6),0)</f>
        <v>11132263.95</v>
      </c>
      <c r="O200" s="46">
        <f t="shared" si="6"/>
        <v>2283194142</v>
      </c>
      <c r="P200" s="46">
        <f>IF(A200=1,SA,MAX(0,SA-M199))</f>
        <v>0</v>
      </c>
      <c r="S200" s="5">
        <v>0.0</v>
      </c>
      <c r="T200" s="5">
        <v>0.0</v>
      </c>
      <c r="U200" s="5">
        <v>0.0</v>
      </c>
      <c r="V200" s="48">
        <v>1.0</v>
      </c>
    </row>
    <row r="201" ht="15.75" customHeight="1">
      <c r="A201" s="5">
        <v>199.0</v>
      </c>
      <c r="B201" s="5">
        <v>17.0</v>
      </c>
      <c r="C201" s="5">
        <f t="shared" si="1"/>
        <v>7</v>
      </c>
      <c r="D201" s="5">
        <f>'Thông tin khách hàng'!$B$4+B201-1</f>
        <v>17</v>
      </c>
      <c r="E201" s="46">
        <f t="shared" si="2"/>
        <v>2283194142</v>
      </c>
      <c r="F201" s="5">
        <f>TP*VLOOKUP('Thông tin khách hàng'!$E$10,$X$2:$Z$5,3,FALSE)*OFFSET($S201,0,VLOOKUP('Thông tin khách hàng'!$E$10,$X$2:$Z$5,2,FALSE))</f>
        <v>15000000</v>
      </c>
      <c r="G201" s="5">
        <f>EP*VLOOKUP('Thông tin khách hàng'!$E$10,$X$2:$Z$5,3,FALSE)*OFFSET($S201,0,VLOOKUP('Thông tin khách hàng'!$E$10,$X$2:$Z$5,2,FALSE))</f>
        <v>15000000</v>
      </c>
      <c r="H201" s="5">
        <f>F201*HLOOKUP(B201,Assumption!$A$10:$G$12,2,TRUE)+G201*HLOOKUP(B201,Assumption!$A$10:$G$12,3,TRUE)</f>
        <v>750000</v>
      </c>
      <c r="I201" s="5">
        <f t="shared" si="3"/>
        <v>29250000</v>
      </c>
      <c r="J201" s="47">
        <f>VLOOKUP(D201,Assumption!$O$3:$Q$103,IF('Thông tin khách hàng'!$B$3="Nam",2,3),FALSE)/12*P201</f>
        <v>0</v>
      </c>
      <c r="K201" s="5">
        <v>20000.0</v>
      </c>
      <c r="L201" s="46">
        <f t="shared" si="4"/>
        <v>13074782</v>
      </c>
      <c r="M201" s="46">
        <f t="shared" si="5"/>
        <v>2325498924</v>
      </c>
      <c r="N201" s="47">
        <f>HLOOKUP(ROUND(AVERAGE(M189:M200)/10^6,0),Assumption!$B$2:$E$3,2,TRUE)*MAX((AVERAGE(M189:M200)-250*10^6),0)</f>
        <v>11294126.45</v>
      </c>
      <c r="O201" s="46">
        <f t="shared" si="6"/>
        <v>2336793051</v>
      </c>
      <c r="P201" s="46">
        <f>IF(A201=1,SA,MAX(0,SA-M200))</f>
        <v>0</v>
      </c>
      <c r="S201" s="5">
        <v>0.0</v>
      </c>
      <c r="T201" s="5">
        <v>1.0</v>
      </c>
      <c r="U201" s="5">
        <v>1.0</v>
      </c>
      <c r="V201" s="48">
        <v>1.0</v>
      </c>
    </row>
    <row r="202" ht="15.75" customHeight="1">
      <c r="A202" s="5">
        <v>200.0</v>
      </c>
      <c r="B202" s="5">
        <v>17.0</v>
      </c>
      <c r="C202" s="5">
        <f t="shared" si="1"/>
        <v>8</v>
      </c>
      <c r="D202" s="5">
        <f>'Thông tin khách hàng'!$B$4+B202-1</f>
        <v>17</v>
      </c>
      <c r="E202" s="46">
        <f t="shared" si="2"/>
        <v>2336793051</v>
      </c>
      <c r="F202" s="5">
        <f>TP*VLOOKUP('Thông tin khách hàng'!$E$10,$X$2:$Z$5,3,FALSE)*OFFSET($S202,0,VLOOKUP('Thông tin khách hàng'!$E$10,$X$2:$Z$5,2,FALSE))</f>
        <v>0</v>
      </c>
      <c r="G202" s="5">
        <f>EP*VLOOKUP('Thông tin khách hàng'!$E$10,$X$2:$Z$5,3,FALSE)*OFFSET($S202,0,VLOOKUP('Thông tin khách hàng'!$E$10,$X$2:$Z$5,2,FALSE))</f>
        <v>0</v>
      </c>
      <c r="H202" s="5">
        <f>F202*HLOOKUP(B202,Assumption!$A$10:$G$12,2,TRUE)+G202*HLOOKUP(B202,Assumption!$A$10:$G$12,3,TRUE)</f>
        <v>0</v>
      </c>
      <c r="I202" s="5">
        <f t="shared" si="3"/>
        <v>0</v>
      </c>
      <c r="J202" s="47">
        <f>VLOOKUP(D202,Assumption!$O$3:$Q$103,IF('Thông tin khách hàng'!$B$3="Nam",2,3),FALSE)/12*P202</f>
        <v>0</v>
      </c>
      <c r="K202" s="5">
        <v>20000.0</v>
      </c>
      <c r="L202" s="46">
        <f t="shared" si="4"/>
        <v>13212455</v>
      </c>
      <c r="M202" s="46">
        <f t="shared" si="5"/>
        <v>2349985506</v>
      </c>
      <c r="N202" s="47">
        <f>HLOOKUP(ROUND(AVERAGE(M190:M201)/10^6,0),Assumption!$B$2:$E$3,2,TRUE)*MAX((AVERAGE(M190:M201)-250*10^6),0)</f>
        <v>11457812.87</v>
      </c>
      <c r="O202" s="46">
        <f t="shared" si="6"/>
        <v>2361443319</v>
      </c>
      <c r="P202" s="46">
        <f>IF(A202=1,SA,MAX(0,SA-M201))</f>
        <v>0</v>
      </c>
      <c r="S202" s="5">
        <v>0.0</v>
      </c>
      <c r="T202" s="5">
        <v>0.0</v>
      </c>
      <c r="U202" s="5">
        <v>0.0</v>
      </c>
      <c r="V202" s="48">
        <v>1.0</v>
      </c>
    </row>
    <row r="203" ht="15.75" customHeight="1">
      <c r="A203" s="5">
        <v>201.0</v>
      </c>
      <c r="B203" s="5">
        <v>17.0</v>
      </c>
      <c r="C203" s="5">
        <f t="shared" si="1"/>
        <v>9</v>
      </c>
      <c r="D203" s="5">
        <f>'Thông tin khách hàng'!$B$4+B203-1</f>
        <v>17</v>
      </c>
      <c r="E203" s="46">
        <f t="shared" si="2"/>
        <v>2361443319</v>
      </c>
      <c r="F203" s="5">
        <f>TP*VLOOKUP('Thông tin khách hàng'!$E$10,$X$2:$Z$5,3,FALSE)*OFFSET($S203,0,VLOOKUP('Thông tin khách hàng'!$E$10,$X$2:$Z$5,2,FALSE))</f>
        <v>0</v>
      </c>
      <c r="G203" s="5">
        <f>EP*VLOOKUP('Thông tin khách hàng'!$E$10,$X$2:$Z$5,3,FALSE)*OFFSET($S203,0,VLOOKUP('Thông tin khách hàng'!$E$10,$X$2:$Z$5,2,FALSE))</f>
        <v>0</v>
      </c>
      <c r="H203" s="5">
        <f>F203*HLOOKUP(B203,Assumption!$A$10:$G$12,2,TRUE)+G203*HLOOKUP(B203,Assumption!$A$10:$G$12,3,TRUE)</f>
        <v>0</v>
      </c>
      <c r="I203" s="5">
        <f t="shared" si="3"/>
        <v>0</v>
      </c>
      <c r="J203" s="47">
        <f>VLOOKUP(D203,Assumption!$O$3:$Q$103,IF('Thông tin khách hàng'!$B$3="Nam",2,3),FALSE)/12*P203</f>
        <v>0</v>
      </c>
      <c r="K203" s="5">
        <v>20000.0</v>
      </c>
      <c r="L203" s="46">
        <f t="shared" si="4"/>
        <v>13351831</v>
      </c>
      <c r="M203" s="46">
        <f t="shared" si="5"/>
        <v>2374775150</v>
      </c>
      <c r="N203" s="47">
        <f>HLOOKUP(ROUND(AVERAGE(M191:M202)/10^6,0),Assumption!$B$2:$E$3,2,TRUE)*MAX((AVERAGE(M191:M202)-250*10^6),0)</f>
        <v>11623343.79</v>
      </c>
      <c r="O203" s="46">
        <f t="shared" si="6"/>
        <v>2386398493</v>
      </c>
      <c r="P203" s="46">
        <f>IF(A203=1,SA,MAX(0,SA-M202))</f>
        <v>0</v>
      </c>
      <c r="S203" s="5">
        <v>0.0</v>
      </c>
      <c r="T203" s="5">
        <v>0.0</v>
      </c>
      <c r="U203" s="5">
        <v>0.0</v>
      </c>
      <c r="V203" s="48">
        <v>1.0</v>
      </c>
    </row>
    <row r="204" ht="15.75" customHeight="1">
      <c r="A204" s="5">
        <v>202.0</v>
      </c>
      <c r="B204" s="5">
        <v>17.0</v>
      </c>
      <c r="C204" s="5">
        <f t="shared" si="1"/>
        <v>10</v>
      </c>
      <c r="D204" s="5">
        <f>'Thông tin khách hàng'!$B$4+B204-1</f>
        <v>17</v>
      </c>
      <c r="E204" s="46">
        <f t="shared" si="2"/>
        <v>2386398493</v>
      </c>
      <c r="F204" s="5">
        <f>TP*VLOOKUP('Thông tin khách hàng'!$E$10,$X$2:$Z$5,3,FALSE)*OFFSET($S204,0,VLOOKUP('Thông tin khách hàng'!$E$10,$X$2:$Z$5,2,FALSE))</f>
        <v>0</v>
      </c>
      <c r="G204" s="5">
        <f>EP*VLOOKUP('Thông tin khách hàng'!$E$10,$X$2:$Z$5,3,FALSE)*OFFSET($S204,0,VLOOKUP('Thông tin khách hàng'!$E$10,$X$2:$Z$5,2,FALSE))</f>
        <v>0</v>
      </c>
      <c r="H204" s="5">
        <f>F204*HLOOKUP(B204,Assumption!$A$10:$G$12,2,TRUE)+G204*HLOOKUP(B204,Assumption!$A$10:$G$12,3,TRUE)</f>
        <v>0</v>
      </c>
      <c r="I204" s="5">
        <f t="shared" si="3"/>
        <v>0</v>
      </c>
      <c r="J204" s="47">
        <f>VLOOKUP(D204,Assumption!$O$3:$Q$103,IF('Thông tin khách hàng'!$B$3="Nam",2,3),FALSE)/12*P204</f>
        <v>0</v>
      </c>
      <c r="K204" s="5">
        <v>20000.0</v>
      </c>
      <c r="L204" s="46">
        <f t="shared" si="4"/>
        <v>13492931</v>
      </c>
      <c r="M204" s="46">
        <f t="shared" si="5"/>
        <v>2399871424</v>
      </c>
      <c r="N204" s="47">
        <f>HLOOKUP(ROUND(AVERAGE(M192:M203)/10^6,0),Assumption!$B$2:$E$3,2,TRUE)*MAX((AVERAGE(M192:M203)-250*10^6),0)</f>
        <v>11790739.97</v>
      </c>
      <c r="O204" s="46">
        <f t="shared" si="6"/>
        <v>2411662164</v>
      </c>
      <c r="P204" s="46">
        <f>IF(A204=1,SA,MAX(0,SA-M203))</f>
        <v>0</v>
      </c>
      <c r="S204" s="5">
        <v>0.0</v>
      </c>
      <c r="T204" s="5">
        <v>0.0</v>
      </c>
      <c r="U204" s="5">
        <v>1.0</v>
      </c>
      <c r="V204" s="48">
        <v>1.0</v>
      </c>
    </row>
    <row r="205" ht="15.75" customHeight="1">
      <c r="A205" s="5">
        <v>203.0</v>
      </c>
      <c r="B205" s="5">
        <v>17.0</v>
      </c>
      <c r="C205" s="5">
        <f t="shared" si="1"/>
        <v>11</v>
      </c>
      <c r="D205" s="5">
        <f>'Thông tin khách hàng'!$B$4+B205-1</f>
        <v>17</v>
      </c>
      <c r="E205" s="46">
        <f t="shared" si="2"/>
        <v>2411662164</v>
      </c>
      <c r="F205" s="5">
        <f>TP*VLOOKUP('Thông tin khách hàng'!$E$10,$X$2:$Z$5,3,FALSE)*OFFSET($S205,0,VLOOKUP('Thông tin khách hàng'!$E$10,$X$2:$Z$5,2,FALSE))</f>
        <v>0</v>
      </c>
      <c r="G205" s="5">
        <f>EP*VLOOKUP('Thông tin khách hàng'!$E$10,$X$2:$Z$5,3,FALSE)*OFFSET($S205,0,VLOOKUP('Thông tin khách hàng'!$E$10,$X$2:$Z$5,2,FALSE))</f>
        <v>0</v>
      </c>
      <c r="H205" s="5">
        <f>F205*HLOOKUP(B205,Assumption!$A$10:$G$12,2,TRUE)+G205*HLOOKUP(B205,Assumption!$A$10:$G$12,3,TRUE)</f>
        <v>0</v>
      </c>
      <c r="I205" s="5">
        <f t="shared" si="3"/>
        <v>0</v>
      </c>
      <c r="J205" s="47">
        <f>VLOOKUP(D205,Assumption!$O$3:$Q$103,IF('Thông tin khách hàng'!$B$3="Nam",2,3),FALSE)/12*P205</f>
        <v>0</v>
      </c>
      <c r="K205" s="5">
        <v>20000.0</v>
      </c>
      <c r="L205" s="46">
        <f t="shared" si="4"/>
        <v>13635775</v>
      </c>
      <c r="M205" s="46">
        <f t="shared" si="5"/>
        <v>2425277939</v>
      </c>
      <c r="N205" s="47">
        <f>HLOOKUP(ROUND(AVERAGE(M193:M204)/10^6,0),Assumption!$B$2:$E$3,2,TRUE)*MAX((AVERAGE(M193:M204)-250*10^6),0)</f>
        <v>11960022.45</v>
      </c>
      <c r="O205" s="46">
        <f t="shared" si="6"/>
        <v>2437237962</v>
      </c>
      <c r="P205" s="46">
        <f>IF(A205=1,SA,MAX(0,SA-M204))</f>
        <v>0</v>
      </c>
      <c r="S205" s="5">
        <v>0.0</v>
      </c>
      <c r="T205" s="5">
        <v>0.0</v>
      </c>
      <c r="U205" s="5">
        <v>0.0</v>
      </c>
      <c r="V205" s="48">
        <v>1.0</v>
      </c>
    </row>
    <row r="206" ht="15.75" customHeight="1">
      <c r="A206" s="5">
        <v>204.0</v>
      </c>
      <c r="B206" s="5">
        <v>17.0</v>
      </c>
      <c r="C206" s="5">
        <f t="shared" si="1"/>
        <v>12</v>
      </c>
      <c r="D206" s="5">
        <f>'Thông tin khách hàng'!$B$4+B206-1</f>
        <v>17</v>
      </c>
      <c r="E206" s="46">
        <f t="shared" si="2"/>
        <v>2437237962</v>
      </c>
      <c r="F206" s="5">
        <f>TP*VLOOKUP('Thông tin khách hàng'!$E$10,$X$2:$Z$5,3,FALSE)*OFFSET($S206,0,VLOOKUP('Thông tin khách hàng'!$E$10,$X$2:$Z$5,2,FALSE))</f>
        <v>0</v>
      </c>
      <c r="G206" s="5">
        <f>EP*VLOOKUP('Thông tin khách hàng'!$E$10,$X$2:$Z$5,3,FALSE)*OFFSET($S206,0,VLOOKUP('Thông tin khách hàng'!$E$10,$X$2:$Z$5,2,FALSE))</f>
        <v>0</v>
      </c>
      <c r="H206" s="5">
        <f>F206*HLOOKUP(B206,Assumption!$A$10:$G$12,2,TRUE)+G206*HLOOKUP(B206,Assumption!$A$10:$G$12,3,TRUE)</f>
        <v>0</v>
      </c>
      <c r="I206" s="5">
        <f t="shared" si="3"/>
        <v>0</v>
      </c>
      <c r="J206" s="47">
        <f>VLOOKUP(D206,Assumption!$O$3:$Q$103,IF('Thông tin khách hàng'!$B$3="Nam",2,3),FALSE)/12*P206</f>
        <v>0</v>
      </c>
      <c r="K206" s="5">
        <v>20000.0</v>
      </c>
      <c r="L206" s="46">
        <f t="shared" si="4"/>
        <v>13780385</v>
      </c>
      <c r="M206" s="46">
        <f t="shared" si="5"/>
        <v>2450998347</v>
      </c>
      <c r="N206" s="47">
        <f>HLOOKUP(ROUND(AVERAGE(M194:M205)/10^6,0),Assumption!$B$2:$E$3,2,TRUE)*MAX((AVERAGE(M194:M205)-250*10^6),0)</f>
        <v>12131212.47</v>
      </c>
      <c r="O206" s="46">
        <f t="shared" si="6"/>
        <v>2463129559</v>
      </c>
      <c r="P206" s="46">
        <f>IF(A206=1,SA,MAX(0,SA-M205))</f>
        <v>0</v>
      </c>
      <c r="S206" s="5">
        <v>0.0</v>
      </c>
      <c r="T206" s="5">
        <v>0.0</v>
      </c>
      <c r="U206" s="5">
        <v>0.0</v>
      </c>
      <c r="V206" s="48">
        <v>1.0</v>
      </c>
    </row>
    <row r="207" ht="15.75" customHeight="1">
      <c r="A207" s="5">
        <v>205.0</v>
      </c>
      <c r="B207" s="5">
        <v>18.0</v>
      </c>
      <c r="C207" s="5">
        <f t="shared" si="1"/>
        <v>1</v>
      </c>
      <c r="D207" s="5">
        <f>'Thông tin khách hàng'!$B$4+B207-1</f>
        <v>18</v>
      </c>
      <c r="E207" s="46">
        <f t="shared" si="2"/>
        <v>2463129559</v>
      </c>
      <c r="F207" s="5">
        <f>TP*VLOOKUP('Thông tin khách hàng'!$E$10,$X$2:$Z$5,3,FALSE)*OFFSET($S207,0,VLOOKUP('Thông tin khách hàng'!$E$10,$X$2:$Z$5,2,FALSE))</f>
        <v>15000000</v>
      </c>
      <c r="G207" s="5">
        <f>EP*VLOOKUP('Thông tin khách hàng'!$E$10,$X$2:$Z$5,3,FALSE)*OFFSET($S207,0,VLOOKUP('Thông tin khách hàng'!$E$10,$X$2:$Z$5,2,FALSE))</f>
        <v>15000000</v>
      </c>
      <c r="H207" s="5">
        <f>F207*HLOOKUP(B207,Assumption!$A$10:$G$12,2,TRUE)+G207*HLOOKUP(B207,Assumption!$A$10:$G$12,3,TRUE)</f>
        <v>750000</v>
      </c>
      <c r="I207" s="5">
        <f t="shared" si="3"/>
        <v>29250000</v>
      </c>
      <c r="J207" s="47">
        <f>VLOOKUP(D207,Assumption!$O$3:$Q$103,IF('Thông tin khách hàng'!$B$3="Nam",2,3),FALSE)/12*P207</f>
        <v>0</v>
      </c>
      <c r="K207" s="5">
        <v>20000.0</v>
      </c>
      <c r="L207" s="46">
        <f t="shared" si="4"/>
        <v>14092163</v>
      </c>
      <c r="M207" s="46">
        <f t="shared" si="5"/>
        <v>2506451722</v>
      </c>
      <c r="N207" s="47">
        <f>HLOOKUP(ROUND(AVERAGE(M195:M206)/10^6,0),Assumption!$B$2:$E$3,2,TRUE)*MAX((AVERAGE(M195:M206)-250*10^6),0)</f>
        <v>12304331.52</v>
      </c>
      <c r="O207" s="46">
        <f t="shared" si="6"/>
        <v>2518756054</v>
      </c>
      <c r="P207" s="46">
        <f>IF(A207=1,SA,MAX(0,SA-M206))</f>
        <v>0</v>
      </c>
      <c r="S207" s="5">
        <v>1.0</v>
      </c>
      <c r="T207" s="5">
        <v>1.0</v>
      </c>
      <c r="U207" s="5">
        <v>1.0</v>
      </c>
      <c r="V207" s="48">
        <v>1.0</v>
      </c>
    </row>
    <row r="208" ht="15.75" customHeight="1">
      <c r="A208" s="5">
        <v>206.0</v>
      </c>
      <c r="B208" s="5">
        <v>18.0</v>
      </c>
      <c r="C208" s="5">
        <f t="shared" si="1"/>
        <v>2</v>
      </c>
      <c r="D208" s="5">
        <f>'Thông tin khách hàng'!$B$4+B208-1</f>
        <v>18</v>
      </c>
      <c r="E208" s="46">
        <f t="shared" si="2"/>
        <v>2518756054</v>
      </c>
      <c r="F208" s="5">
        <f>TP*VLOOKUP('Thông tin khách hàng'!$E$10,$X$2:$Z$5,3,FALSE)*OFFSET($S208,0,VLOOKUP('Thông tin khách hàng'!$E$10,$X$2:$Z$5,2,FALSE))</f>
        <v>0</v>
      </c>
      <c r="G208" s="5">
        <f>EP*VLOOKUP('Thông tin khách hàng'!$E$10,$X$2:$Z$5,3,FALSE)*OFFSET($S208,0,VLOOKUP('Thông tin khách hàng'!$E$10,$X$2:$Z$5,2,FALSE))</f>
        <v>0</v>
      </c>
      <c r="H208" s="5">
        <f>F208*HLOOKUP(B208,Assumption!$A$10:$G$12,2,TRUE)+G208*HLOOKUP(B208,Assumption!$A$10:$G$12,3,TRUE)</f>
        <v>0</v>
      </c>
      <c r="I208" s="5">
        <f t="shared" si="3"/>
        <v>0</v>
      </c>
      <c r="J208" s="47">
        <f>VLOOKUP(D208,Assumption!$O$3:$Q$103,IF('Thông tin khách hàng'!$B$3="Nam",2,3),FALSE)/12*P208</f>
        <v>0</v>
      </c>
      <c r="K208" s="5">
        <v>20000.0</v>
      </c>
      <c r="L208" s="46">
        <f t="shared" si="4"/>
        <v>14241300</v>
      </c>
      <c r="M208" s="46">
        <f t="shared" si="5"/>
        <v>2532977354</v>
      </c>
      <c r="N208" s="47">
        <f>HLOOKUP(ROUND(AVERAGE(M196:M207)/10^6,0),Assumption!$B$2:$E$3,2,TRUE)*MAX((AVERAGE(M196:M207)-250*10^6),0)</f>
        <v>12479401.36</v>
      </c>
      <c r="O208" s="46">
        <f t="shared" si="6"/>
        <v>2545456755</v>
      </c>
      <c r="P208" s="46">
        <f>IF(A208=1,SA,MAX(0,SA-M207))</f>
        <v>0</v>
      </c>
      <c r="S208" s="5">
        <v>0.0</v>
      </c>
      <c r="T208" s="5">
        <v>0.0</v>
      </c>
      <c r="U208" s="5">
        <v>0.0</v>
      </c>
      <c r="V208" s="48">
        <v>1.0</v>
      </c>
    </row>
    <row r="209" ht="15.75" customHeight="1">
      <c r="A209" s="5">
        <v>207.0</v>
      </c>
      <c r="B209" s="5">
        <v>18.0</v>
      </c>
      <c r="C209" s="5">
        <f t="shared" si="1"/>
        <v>3</v>
      </c>
      <c r="D209" s="5">
        <f>'Thông tin khách hàng'!$B$4+B209-1</f>
        <v>18</v>
      </c>
      <c r="E209" s="46">
        <f t="shared" si="2"/>
        <v>2545456755</v>
      </c>
      <c r="F209" s="5">
        <f>TP*VLOOKUP('Thông tin khách hàng'!$E$10,$X$2:$Z$5,3,FALSE)*OFFSET($S209,0,VLOOKUP('Thông tin khách hàng'!$E$10,$X$2:$Z$5,2,FALSE))</f>
        <v>0</v>
      </c>
      <c r="G209" s="5">
        <f>EP*VLOOKUP('Thông tin khách hàng'!$E$10,$X$2:$Z$5,3,FALSE)*OFFSET($S209,0,VLOOKUP('Thông tin khách hàng'!$E$10,$X$2:$Z$5,2,FALSE))</f>
        <v>0</v>
      </c>
      <c r="H209" s="5">
        <f>F209*HLOOKUP(B209,Assumption!$A$10:$G$12,2,TRUE)+G209*HLOOKUP(B209,Assumption!$A$10:$G$12,3,TRUE)</f>
        <v>0</v>
      </c>
      <c r="I209" s="5">
        <f t="shared" si="3"/>
        <v>0</v>
      </c>
      <c r="J209" s="47">
        <f>VLOOKUP(D209,Assumption!$O$3:$Q$103,IF('Thông tin khách hàng'!$B$3="Nam",2,3),FALSE)/12*P209</f>
        <v>0</v>
      </c>
      <c r="K209" s="5">
        <v>20000.0</v>
      </c>
      <c r="L209" s="46">
        <f t="shared" si="4"/>
        <v>14392269</v>
      </c>
      <c r="M209" s="46">
        <f t="shared" si="5"/>
        <v>2559829024</v>
      </c>
      <c r="N209" s="47">
        <f>HLOOKUP(ROUND(AVERAGE(M197:M208)/10^6,0),Assumption!$B$2:$E$3,2,TRUE)*MAX((AVERAGE(M197:M208)-250*10^6),0)</f>
        <v>12656443.95</v>
      </c>
      <c r="O209" s="46">
        <f t="shared" si="6"/>
        <v>2572485468</v>
      </c>
      <c r="P209" s="46">
        <f>IF(A209=1,SA,MAX(0,SA-M208))</f>
        <v>0</v>
      </c>
      <c r="S209" s="5">
        <v>0.0</v>
      </c>
      <c r="T209" s="5">
        <v>0.0</v>
      </c>
      <c r="U209" s="5">
        <v>0.0</v>
      </c>
      <c r="V209" s="48">
        <v>1.0</v>
      </c>
    </row>
    <row r="210" ht="15.75" customHeight="1">
      <c r="A210" s="5">
        <v>208.0</v>
      </c>
      <c r="B210" s="5">
        <v>18.0</v>
      </c>
      <c r="C210" s="5">
        <f t="shared" si="1"/>
        <v>4</v>
      </c>
      <c r="D210" s="5">
        <f>'Thông tin khách hàng'!$B$4+B210-1</f>
        <v>18</v>
      </c>
      <c r="E210" s="46">
        <f t="shared" si="2"/>
        <v>2572485468</v>
      </c>
      <c r="F210" s="5">
        <f>TP*VLOOKUP('Thông tin khách hàng'!$E$10,$X$2:$Z$5,3,FALSE)*OFFSET($S210,0,VLOOKUP('Thông tin khách hàng'!$E$10,$X$2:$Z$5,2,FALSE))</f>
        <v>0</v>
      </c>
      <c r="G210" s="5">
        <f>EP*VLOOKUP('Thông tin khách hàng'!$E$10,$X$2:$Z$5,3,FALSE)*OFFSET($S210,0,VLOOKUP('Thông tin khách hàng'!$E$10,$X$2:$Z$5,2,FALSE))</f>
        <v>0</v>
      </c>
      <c r="H210" s="5">
        <f>F210*HLOOKUP(B210,Assumption!$A$10:$G$12,2,TRUE)+G210*HLOOKUP(B210,Assumption!$A$10:$G$12,3,TRUE)</f>
        <v>0</v>
      </c>
      <c r="I210" s="5">
        <f t="shared" si="3"/>
        <v>0</v>
      </c>
      <c r="J210" s="47">
        <f>VLOOKUP(D210,Assumption!$O$3:$Q$103,IF('Thông tin khách hàng'!$B$3="Nam",2,3),FALSE)/12*P210</f>
        <v>0</v>
      </c>
      <c r="K210" s="5">
        <v>20000.0</v>
      </c>
      <c r="L210" s="46">
        <f t="shared" si="4"/>
        <v>14545094</v>
      </c>
      <c r="M210" s="46">
        <f t="shared" si="5"/>
        <v>2587010562</v>
      </c>
      <c r="N210" s="47">
        <f>HLOOKUP(ROUND(AVERAGE(M198:M209)/10^6,0),Assumption!$B$2:$E$3,2,TRUE)*MAX((AVERAGE(M198:M209)-250*10^6),0)</f>
        <v>12835481.53</v>
      </c>
      <c r="O210" s="46">
        <f t="shared" si="6"/>
        <v>2599846044</v>
      </c>
      <c r="P210" s="46">
        <f>IF(A210=1,SA,MAX(0,SA-M209))</f>
        <v>0</v>
      </c>
      <c r="S210" s="5">
        <v>0.0</v>
      </c>
      <c r="T210" s="5">
        <v>0.0</v>
      </c>
      <c r="U210" s="5">
        <v>1.0</v>
      </c>
      <c r="V210" s="48">
        <v>1.0</v>
      </c>
    </row>
    <row r="211" ht="15.75" customHeight="1">
      <c r="A211" s="5">
        <v>209.0</v>
      </c>
      <c r="B211" s="5">
        <v>18.0</v>
      </c>
      <c r="C211" s="5">
        <f t="shared" si="1"/>
        <v>5</v>
      </c>
      <c r="D211" s="5">
        <f>'Thông tin khách hàng'!$B$4+B211-1</f>
        <v>18</v>
      </c>
      <c r="E211" s="46">
        <f t="shared" si="2"/>
        <v>2599846044</v>
      </c>
      <c r="F211" s="5">
        <f>TP*VLOOKUP('Thông tin khách hàng'!$E$10,$X$2:$Z$5,3,FALSE)*OFFSET($S211,0,VLOOKUP('Thông tin khách hàng'!$E$10,$X$2:$Z$5,2,FALSE))</f>
        <v>0</v>
      </c>
      <c r="G211" s="5">
        <f>EP*VLOOKUP('Thông tin khách hàng'!$E$10,$X$2:$Z$5,3,FALSE)*OFFSET($S211,0,VLOOKUP('Thông tin khách hàng'!$E$10,$X$2:$Z$5,2,FALSE))</f>
        <v>0</v>
      </c>
      <c r="H211" s="5">
        <f>F211*HLOOKUP(B211,Assumption!$A$10:$G$12,2,TRUE)+G211*HLOOKUP(B211,Assumption!$A$10:$G$12,3,TRUE)</f>
        <v>0</v>
      </c>
      <c r="I211" s="5">
        <f t="shared" si="3"/>
        <v>0</v>
      </c>
      <c r="J211" s="47">
        <f>VLOOKUP(D211,Assumption!$O$3:$Q$103,IF('Thông tin khách hàng'!$B$3="Nam",2,3),FALSE)/12*P211</f>
        <v>0</v>
      </c>
      <c r="K211" s="5">
        <v>20000.0</v>
      </c>
      <c r="L211" s="46">
        <f t="shared" si="4"/>
        <v>14699794</v>
      </c>
      <c r="M211" s="46">
        <f t="shared" si="5"/>
        <v>2614525838</v>
      </c>
      <c r="N211" s="47">
        <f>HLOOKUP(ROUND(AVERAGE(M199:M210)/10^6,0),Assumption!$B$2:$E$3,2,TRUE)*MAX((AVERAGE(M199:M210)-250*10^6),0)</f>
        <v>13016536.58</v>
      </c>
      <c r="O211" s="46">
        <f t="shared" si="6"/>
        <v>2627542374</v>
      </c>
      <c r="P211" s="46">
        <f>IF(A211=1,SA,MAX(0,SA-M210))</f>
        <v>0</v>
      </c>
      <c r="S211" s="5">
        <v>0.0</v>
      </c>
      <c r="T211" s="5">
        <v>0.0</v>
      </c>
      <c r="U211" s="5">
        <v>0.0</v>
      </c>
      <c r="V211" s="48">
        <v>1.0</v>
      </c>
    </row>
    <row r="212" ht="15.75" customHeight="1">
      <c r="A212" s="5">
        <v>210.0</v>
      </c>
      <c r="B212" s="5">
        <v>18.0</v>
      </c>
      <c r="C212" s="5">
        <f t="shared" si="1"/>
        <v>6</v>
      </c>
      <c r="D212" s="5">
        <f>'Thông tin khách hàng'!$B$4+B212-1</f>
        <v>18</v>
      </c>
      <c r="E212" s="46">
        <f t="shared" si="2"/>
        <v>2627542374</v>
      </c>
      <c r="F212" s="5">
        <f>TP*VLOOKUP('Thông tin khách hàng'!$E$10,$X$2:$Z$5,3,FALSE)*OFFSET($S212,0,VLOOKUP('Thông tin khách hàng'!$E$10,$X$2:$Z$5,2,FALSE))</f>
        <v>0</v>
      </c>
      <c r="G212" s="5">
        <f>EP*VLOOKUP('Thông tin khách hàng'!$E$10,$X$2:$Z$5,3,FALSE)*OFFSET($S212,0,VLOOKUP('Thông tin khách hàng'!$E$10,$X$2:$Z$5,2,FALSE))</f>
        <v>0</v>
      </c>
      <c r="H212" s="5">
        <f>F212*HLOOKUP(B212,Assumption!$A$10:$G$12,2,TRUE)+G212*HLOOKUP(B212,Assumption!$A$10:$G$12,3,TRUE)</f>
        <v>0</v>
      </c>
      <c r="I212" s="5">
        <f t="shared" si="3"/>
        <v>0</v>
      </c>
      <c r="J212" s="47">
        <f>VLOOKUP(D212,Assumption!$O$3:$Q$103,IF('Thông tin khách hàng'!$B$3="Nam",2,3),FALSE)/12*P212</f>
        <v>0</v>
      </c>
      <c r="K212" s="5">
        <v>20000.0</v>
      </c>
      <c r="L212" s="46">
        <f t="shared" si="4"/>
        <v>14856394</v>
      </c>
      <c r="M212" s="46">
        <f t="shared" si="5"/>
        <v>2642378768</v>
      </c>
      <c r="N212" s="47">
        <f>HLOOKUP(ROUND(AVERAGE(M200:M211)/10^6,0),Assumption!$B$2:$E$3,2,TRUE)*MAX((AVERAGE(M200:M211)-250*10^6),0)</f>
        <v>13199631.83</v>
      </c>
      <c r="O212" s="46">
        <f t="shared" si="6"/>
        <v>2655578400</v>
      </c>
      <c r="P212" s="46">
        <f>IF(A212=1,SA,MAX(0,SA-M211))</f>
        <v>0</v>
      </c>
      <c r="S212" s="5">
        <v>0.0</v>
      </c>
      <c r="T212" s="5">
        <v>0.0</v>
      </c>
      <c r="U212" s="5">
        <v>0.0</v>
      </c>
      <c r="V212" s="48">
        <v>1.0</v>
      </c>
    </row>
    <row r="213" ht="15.75" customHeight="1">
      <c r="A213" s="5">
        <v>211.0</v>
      </c>
      <c r="B213" s="5">
        <v>18.0</v>
      </c>
      <c r="C213" s="5">
        <f t="shared" si="1"/>
        <v>7</v>
      </c>
      <c r="D213" s="5">
        <f>'Thông tin khách hàng'!$B$4+B213-1</f>
        <v>18</v>
      </c>
      <c r="E213" s="46">
        <f t="shared" si="2"/>
        <v>2655578400</v>
      </c>
      <c r="F213" s="5">
        <f>TP*VLOOKUP('Thông tin khách hàng'!$E$10,$X$2:$Z$5,3,FALSE)*OFFSET($S213,0,VLOOKUP('Thông tin khách hàng'!$E$10,$X$2:$Z$5,2,FALSE))</f>
        <v>15000000</v>
      </c>
      <c r="G213" s="5">
        <f>EP*VLOOKUP('Thông tin khách hàng'!$E$10,$X$2:$Z$5,3,FALSE)*OFFSET($S213,0,VLOOKUP('Thông tin khách hàng'!$E$10,$X$2:$Z$5,2,FALSE))</f>
        <v>15000000</v>
      </c>
      <c r="H213" s="5">
        <f>F213*HLOOKUP(B213,Assumption!$A$10:$G$12,2,TRUE)+G213*HLOOKUP(B213,Assumption!$A$10:$G$12,3,TRUE)</f>
        <v>750000</v>
      </c>
      <c r="I213" s="5">
        <f t="shared" si="3"/>
        <v>29250000</v>
      </c>
      <c r="J213" s="47">
        <f>VLOOKUP(D213,Assumption!$O$3:$Q$103,IF('Thông tin khách hàng'!$B$3="Nam",2,3),FALSE)/12*P213</f>
        <v>0</v>
      </c>
      <c r="K213" s="5">
        <v>20000.0</v>
      </c>
      <c r="L213" s="46">
        <f t="shared" si="4"/>
        <v>15180297</v>
      </c>
      <c r="M213" s="46">
        <f t="shared" si="5"/>
        <v>2699988697</v>
      </c>
      <c r="N213" s="47">
        <f>HLOOKUP(ROUND(AVERAGE(M201:M212)/10^6,0),Assumption!$B$2:$E$3,2,TRUE)*MAX((AVERAGE(M201:M212)-250*10^6),0)</f>
        <v>13384790.28</v>
      </c>
      <c r="O213" s="46">
        <f t="shared" si="6"/>
        <v>2713373487</v>
      </c>
      <c r="P213" s="46">
        <f>IF(A213=1,SA,MAX(0,SA-M212))</f>
        <v>0</v>
      </c>
      <c r="S213" s="5">
        <v>0.0</v>
      </c>
      <c r="T213" s="5">
        <v>1.0</v>
      </c>
      <c r="U213" s="5">
        <v>1.0</v>
      </c>
      <c r="V213" s="48">
        <v>1.0</v>
      </c>
    </row>
    <row r="214" ht="15.75" customHeight="1">
      <c r="A214" s="5">
        <v>212.0</v>
      </c>
      <c r="B214" s="5">
        <v>18.0</v>
      </c>
      <c r="C214" s="5">
        <f t="shared" si="1"/>
        <v>8</v>
      </c>
      <c r="D214" s="5">
        <f>'Thông tin khách hàng'!$B$4+B214-1</f>
        <v>18</v>
      </c>
      <c r="E214" s="46">
        <f t="shared" si="2"/>
        <v>2713373487</v>
      </c>
      <c r="F214" s="5">
        <f>TP*VLOOKUP('Thông tin khách hàng'!$E$10,$X$2:$Z$5,3,FALSE)*OFFSET($S214,0,VLOOKUP('Thông tin khách hàng'!$E$10,$X$2:$Z$5,2,FALSE))</f>
        <v>0</v>
      </c>
      <c r="G214" s="5">
        <f>EP*VLOOKUP('Thông tin khách hàng'!$E$10,$X$2:$Z$5,3,FALSE)*OFFSET($S214,0,VLOOKUP('Thông tin khách hàng'!$E$10,$X$2:$Z$5,2,FALSE))</f>
        <v>0</v>
      </c>
      <c r="H214" s="5">
        <f>F214*HLOOKUP(B214,Assumption!$A$10:$G$12,2,TRUE)+G214*HLOOKUP(B214,Assumption!$A$10:$G$12,3,TRUE)</f>
        <v>0</v>
      </c>
      <c r="I214" s="5">
        <f t="shared" si="3"/>
        <v>0</v>
      </c>
      <c r="J214" s="47">
        <f>VLOOKUP(D214,Assumption!$O$3:$Q$103,IF('Thông tin khách hàng'!$B$3="Nam",2,3),FALSE)/12*P214</f>
        <v>0</v>
      </c>
      <c r="K214" s="5">
        <v>20000.0</v>
      </c>
      <c r="L214" s="46">
        <f t="shared" si="4"/>
        <v>15341695</v>
      </c>
      <c r="M214" s="46">
        <f t="shared" si="5"/>
        <v>2728695182</v>
      </c>
      <c r="N214" s="47">
        <f>HLOOKUP(ROUND(AVERAGE(M202:M213)/10^6,0),Assumption!$B$2:$E$3,2,TRUE)*MAX((AVERAGE(M202:M213)-250*10^6),0)</f>
        <v>13572035.17</v>
      </c>
      <c r="O214" s="46">
        <f t="shared" si="6"/>
        <v>2742267217</v>
      </c>
      <c r="P214" s="46">
        <f>IF(A214=1,SA,MAX(0,SA-M213))</f>
        <v>0</v>
      </c>
      <c r="S214" s="5">
        <v>0.0</v>
      </c>
      <c r="T214" s="5">
        <v>0.0</v>
      </c>
      <c r="U214" s="5">
        <v>0.0</v>
      </c>
      <c r="V214" s="48">
        <v>1.0</v>
      </c>
    </row>
    <row r="215" ht="15.75" customHeight="1">
      <c r="A215" s="5">
        <v>213.0</v>
      </c>
      <c r="B215" s="5">
        <v>18.0</v>
      </c>
      <c r="C215" s="5">
        <f t="shared" si="1"/>
        <v>9</v>
      </c>
      <c r="D215" s="5">
        <f>'Thông tin khách hàng'!$B$4+B215-1</f>
        <v>18</v>
      </c>
      <c r="E215" s="46">
        <f t="shared" si="2"/>
        <v>2742267217</v>
      </c>
      <c r="F215" s="5">
        <f>TP*VLOOKUP('Thông tin khách hàng'!$E$10,$X$2:$Z$5,3,FALSE)*OFFSET($S215,0,VLOOKUP('Thông tin khách hàng'!$E$10,$X$2:$Z$5,2,FALSE))</f>
        <v>0</v>
      </c>
      <c r="G215" s="5">
        <f>EP*VLOOKUP('Thông tin khách hàng'!$E$10,$X$2:$Z$5,3,FALSE)*OFFSET($S215,0,VLOOKUP('Thông tin khách hàng'!$E$10,$X$2:$Z$5,2,FALSE))</f>
        <v>0</v>
      </c>
      <c r="H215" s="5">
        <f>F215*HLOOKUP(B215,Assumption!$A$10:$G$12,2,TRUE)+G215*HLOOKUP(B215,Assumption!$A$10:$G$12,3,TRUE)</f>
        <v>0</v>
      </c>
      <c r="I215" s="5">
        <f t="shared" si="3"/>
        <v>0</v>
      </c>
      <c r="J215" s="47">
        <f>VLOOKUP(D215,Assumption!$O$3:$Q$103,IF('Thông tin khách hàng'!$B$3="Nam",2,3),FALSE)/12*P215</f>
        <v>0</v>
      </c>
      <c r="K215" s="5">
        <v>20000.0</v>
      </c>
      <c r="L215" s="46">
        <f t="shared" si="4"/>
        <v>15505064</v>
      </c>
      <c r="M215" s="46">
        <f t="shared" si="5"/>
        <v>2757752281</v>
      </c>
      <c r="N215" s="47">
        <f>HLOOKUP(ROUND(AVERAGE(M203:M214)/10^6,0),Assumption!$B$2:$E$3,2,TRUE)*MAX((AVERAGE(M203:M214)-250*10^6),0)</f>
        <v>13761390</v>
      </c>
      <c r="O215" s="46">
        <f t="shared" si="6"/>
        <v>2771513671</v>
      </c>
      <c r="P215" s="46">
        <f>IF(A215=1,SA,MAX(0,SA-M214))</f>
        <v>0</v>
      </c>
      <c r="S215" s="5">
        <v>0.0</v>
      </c>
      <c r="T215" s="5">
        <v>0.0</v>
      </c>
      <c r="U215" s="5">
        <v>0.0</v>
      </c>
      <c r="V215" s="48">
        <v>1.0</v>
      </c>
    </row>
    <row r="216" ht="15.75" customHeight="1">
      <c r="A216" s="5">
        <v>214.0</v>
      </c>
      <c r="B216" s="5">
        <v>18.0</v>
      </c>
      <c r="C216" s="5">
        <f t="shared" si="1"/>
        <v>10</v>
      </c>
      <c r="D216" s="5">
        <f>'Thông tin khách hàng'!$B$4+B216-1</f>
        <v>18</v>
      </c>
      <c r="E216" s="46">
        <f t="shared" si="2"/>
        <v>2771513671</v>
      </c>
      <c r="F216" s="5">
        <f>TP*VLOOKUP('Thông tin khách hàng'!$E$10,$X$2:$Z$5,3,FALSE)*OFFSET($S216,0,VLOOKUP('Thông tin khách hàng'!$E$10,$X$2:$Z$5,2,FALSE))</f>
        <v>0</v>
      </c>
      <c r="G216" s="5">
        <f>EP*VLOOKUP('Thông tin khách hàng'!$E$10,$X$2:$Z$5,3,FALSE)*OFFSET($S216,0,VLOOKUP('Thông tin khách hàng'!$E$10,$X$2:$Z$5,2,FALSE))</f>
        <v>0</v>
      </c>
      <c r="H216" s="5">
        <f>F216*HLOOKUP(B216,Assumption!$A$10:$G$12,2,TRUE)+G216*HLOOKUP(B216,Assumption!$A$10:$G$12,3,TRUE)</f>
        <v>0</v>
      </c>
      <c r="I216" s="5">
        <f t="shared" si="3"/>
        <v>0</v>
      </c>
      <c r="J216" s="47">
        <f>VLOOKUP(D216,Assumption!$O$3:$Q$103,IF('Thông tin khách hàng'!$B$3="Nam",2,3),FALSE)/12*P216</f>
        <v>0</v>
      </c>
      <c r="K216" s="5">
        <v>20000.0</v>
      </c>
      <c r="L216" s="46">
        <f t="shared" si="4"/>
        <v>15670428</v>
      </c>
      <c r="M216" s="46">
        <f t="shared" si="5"/>
        <v>2787164099</v>
      </c>
      <c r="N216" s="47">
        <f>HLOOKUP(ROUND(AVERAGE(M204:M215)/10^6,0),Assumption!$B$2:$E$3,2,TRUE)*MAX((AVERAGE(M204:M215)-250*10^6),0)</f>
        <v>13952878.57</v>
      </c>
      <c r="O216" s="46">
        <f t="shared" si="6"/>
        <v>2801116978</v>
      </c>
      <c r="P216" s="46">
        <f>IF(A216=1,SA,MAX(0,SA-M215))</f>
        <v>0</v>
      </c>
      <c r="S216" s="5">
        <v>0.0</v>
      </c>
      <c r="T216" s="5">
        <v>0.0</v>
      </c>
      <c r="U216" s="5">
        <v>1.0</v>
      </c>
      <c r="V216" s="48">
        <v>1.0</v>
      </c>
    </row>
    <row r="217" ht="15.75" customHeight="1">
      <c r="A217" s="5">
        <v>215.0</v>
      </c>
      <c r="B217" s="5">
        <v>18.0</v>
      </c>
      <c r="C217" s="5">
        <f t="shared" si="1"/>
        <v>11</v>
      </c>
      <c r="D217" s="5">
        <f>'Thông tin khách hàng'!$B$4+B217-1</f>
        <v>18</v>
      </c>
      <c r="E217" s="46">
        <f t="shared" si="2"/>
        <v>2801116978</v>
      </c>
      <c r="F217" s="5">
        <f>TP*VLOOKUP('Thông tin khách hàng'!$E$10,$X$2:$Z$5,3,FALSE)*OFFSET($S217,0,VLOOKUP('Thông tin khách hàng'!$E$10,$X$2:$Z$5,2,FALSE))</f>
        <v>0</v>
      </c>
      <c r="G217" s="5">
        <f>EP*VLOOKUP('Thông tin khách hàng'!$E$10,$X$2:$Z$5,3,FALSE)*OFFSET($S217,0,VLOOKUP('Thông tin khách hàng'!$E$10,$X$2:$Z$5,2,FALSE))</f>
        <v>0</v>
      </c>
      <c r="H217" s="5">
        <f>F217*HLOOKUP(B217,Assumption!$A$10:$G$12,2,TRUE)+G217*HLOOKUP(B217,Assumption!$A$10:$G$12,3,TRUE)</f>
        <v>0</v>
      </c>
      <c r="I217" s="5">
        <f t="shared" si="3"/>
        <v>0</v>
      </c>
      <c r="J217" s="47">
        <f>VLOOKUP(D217,Assumption!$O$3:$Q$103,IF('Thông tin khách hàng'!$B$3="Nam",2,3),FALSE)/12*P217</f>
        <v>0</v>
      </c>
      <c r="K217" s="5">
        <v>20000.0</v>
      </c>
      <c r="L217" s="46">
        <f t="shared" si="4"/>
        <v>15837810</v>
      </c>
      <c r="M217" s="46">
        <f t="shared" si="5"/>
        <v>2816934788</v>
      </c>
      <c r="N217" s="47">
        <f>HLOOKUP(ROUND(AVERAGE(M205:M216)/10^6,0),Assumption!$B$2:$E$3,2,TRUE)*MAX((AVERAGE(M205:M216)-250*10^6),0)</f>
        <v>14146524.91</v>
      </c>
      <c r="O217" s="46">
        <f t="shared" si="6"/>
        <v>2831081313</v>
      </c>
      <c r="P217" s="46">
        <f>IF(A217=1,SA,MAX(0,SA-M216))</f>
        <v>0</v>
      </c>
      <c r="S217" s="5">
        <v>0.0</v>
      </c>
      <c r="T217" s="5">
        <v>0.0</v>
      </c>
      <c r="U217" s="5">
        <v>0.0</v>
      </c>
      <c r="V217" s="48">
        <v>1.0</v>
      </c>
    </row>
    <row r="218" ht="15.75" customHeight="1">
      <c r="A218" s="5">
        <v>216.0</v>
      </c>
      <c r="B218" s="5">
        <v>18.0</v>
      </c>
      <c r="C218" s="5">
        <f t="shared" si="1"/>
        <v>12</v>
      </c>
      <c r="D218" s="5">
        <f>'Thông tin khách hàng'!$B$4+B218-1</f>
        <v>18</v>
      </c>
      <c r="E218" s="46">
        <f t="shared" si="2"/>
        <v>2831081313</v>
      </c>
      <c r="F218" s="5">
        <f>TP*VLOOKUP('Thông tin khách hàng'!$E$10,$X$2:$Z$5,3,FALSE)*OFFSET($S218,0,VLOOKUP('Thông tin khách hàng'!$E$10,$X$2:$Z$5,2,FALSE))</f>
        <v>0</v>
      </c>
      <c r="G218" s="5">
        <f>EP*VLOOKUP('Thông tin khách hàng'!$E$10,$X$2:$Z$5,3,FALSE)*OFFSET($S218,0,VLOOKUP('Thông tin khách hàng'!$E$10,$X$2:$Z$5,2,FALSE))</f>
        <v>0</v>
      </c>
      <c r="H218" s="5">
        <f>F218*HLOOKUP(B218,Assumption!$A$10:$G$12,2,TRUE)+G218*HLOOKUP(B218,Assumption!$A$10:$G$12,3,TRUE)</f>
        <v>0</v>
      </c>
      <c r="I218" s="5">
        <f t="shared" si="3"/>
        <v>0</v>
      </c>
      <c r="J218" s="47">
        <f>VLOOKUP(D218,Assumption!$O$3:$Q$103,IF('Thông tin khách hàng'!$B$3="Nam",2,3),FALSE)/12*P218</f>
        <v>0</v>
      </c>
      <c r="K218" s="5">
        <v>20000.0</v>
      </c>
      <c r="L218" s="46">
        <f t="shared" si="4"/>
        <v>16007232</v>
      </c>
      <c r="M218" s="46">
        <f t="shared" si="5"/>
        <v>2847068545</v>
      </c>
      <c r="N218" s="47">
        <f>HLOOKUP(ROUND(AVERAGE(M206:M217)/10^6,0),Assumption!$B$2:$E$3,2,TRUE)*MAX((AVERAGE(M206:M217)-250*10^6),0)</f>
        <v>14342353.33</v>
      </c>
      <c r="O218" s="46">
        <f t="shared" si="6"/>
        <v>2861410898</v>
      </c>
      <c r="P218" s="46">
        <f>IF(A218=1,SA,MAX(0,SA-M217))</f>
        <v>0</v>
      </c>
      <c r="S218" s="5">
        <v>0.0</v>
      </c>
      <c r="T218" s="5">
        <v>0.0</v>
      </c>
      <c r="U218" s="5">
        <v>0.0</v>
      </c>
      <c r="V218" s="48">
        <v>1.0</v>
      </c>
    </row>
    <row r="219" ht="15.75" customHeight="1">
      <c r="A219" s="5">
        <v>217.0</v>
      </c>
      <c r="B219" s="5">
        <v>19.0</v>
      </c>
      <c r="C219" s="5">
        <f t="shared" si="1"/>
        <v>1</v>
      </c>
      <c r="D219" s="5">
        <f>'Thông tin khách hàng'!$B$4+B219-1</f>
        <v>19</v>
      </c>
      <c r="E219" s="46">
        <f t="shared" si="2"/>
        <v>2861410898</v>
      </c>
      <c r="F219" s="5">
        <f>TP*VLOOKUP('Thông tin khách hàng'!$E$10,$X$2:$Z$5,3,FALSE)*OFFSET($S219,0,VLOOKUP('Thông tin khách hàng'!$E$10,$X$2:$Z$5,2,FALSE))</f>
        <v>15000000</v>
      </c>
      <c r="G219" s="5">
        <f>EP*VLOOKUP('Thông tin khách hàng'!$E$10,$X$2:$Z$5,3,FALSE)*OFFSET($S219,0,VLOOKUP('Thông tin khách hàng'!$E$10,$X$2:$Z$5,2,FALSE))</f>
        <v>15000000</v>
      </c>
      <c r="H219" s="5">
        <f>F219*HLOOKUP(B219,Assumption!$A$10:$G$12,2,TRUE)+G219*HLOOKUP(B219,Assumption!$A$10:$G$12,3,TRUE)</f>
        <v>750000</v>
      </c>
      <c r="I219" s="5">
        <f t="shared" si="3"/>
        <v>29250000</v>
      </c>
      <c r="J219" s="47">
        <f>VLOOKUP(D219,Assumption!$O$3:$Q$103,IF('Thông tin khách hàng'!$B$3="Nam",2,3),FALSE)/12*P219</f>
        <v>0</v>
      </c>
      <c r="K219" s="5">
        <v>20000.0</v>
      </c>
      <c r="L219" s="46">
        <f t="shared" si="4"/>
        <v>16344104</v>
      </c>
      <c r="M219" s="46">
        <f t="shared" si="5"/>
        <v>2906985002</v>
      </c>
      <c r="N219" s="47">
        <f>HLOOKUP(ROUND(AVERAGE(M207:M218)/10^6,0),Assumption!$B$2:$E$3,2,TRUE)*MAX((AVERAGE(M207:M218)-250*10^6),0)</f>
        <v>14540388.43</v>
      </c>
      <c r="O219" s="46">
        <f t="shared" si="6"/>
        <v>2921525391</v>
      </c>
      <c r="P219" s="46">
        <f>IF(A219=1,SA,MAX(0,SA-M218))</f>
        <v>0</v>
      </c>
      <c r="S219" s="5">
        <v>1.0</v>
      </c>
      <c r="T219" s="5">
        <v>1.0</v>
      </c>
      <c r="U219" s="5">
        <v>1.0</v>
      </c>
      <c r="V219" s="48">
        <v>1.0</v>
      </c>
    </row>
    <row r="220" ht="15.75" customHeight="1">
      <c r="A220" s="5">
        <v>218.0</v>
      </c>
      <c r="B220" s="5">
        <v>19.0</v>
      </c>
      <c r="C220" s="5">
        <f t="shared" si="1"/>
        <v>2</v>
      </c>
      <c r="D220" s="5">
        <f>'Thông tin khách hàng'!$B$4+B220-1</f>
        <v>19</v>
      </c>
      <c r="E220" s="46">
        <f t="shared" si="2"/>
        <v>2921525391</v>
      </c>
      <c r="F220" s="5">
        <f>TP*VLOOKUP('Thông tin khách hàng'!$E$10,$X$2:$Z$5,3,FALSE)*OFFSET($S220,0,VLOOKUP('Thông tin khách hàng'!$E$10,$X$2:$Z$5,2,FALSE))</f>
        <v>0</v>
      </c>
      <c r="G220" s="5">
        <f>EP*VLOOKUP('Thông tin khách hàng'!$E$10,$X$2:$Z$5,3,FALSE)*OFFSET($S220,0,VLOOKUP('Thông tin khách hàng'!$E$10,$X$2:$Z$5,2,FALSE))</f>
        <v>0</v>
      </c>
      <c r="H220" s="5">
        <f>F220*HLOOKUP(B220,Assumption!$A$10:$G$12,2,TRUE)+G220*HLOOKUP(B220,Assumption!$A$10:$G$12,3,TRUE)</f>
        <v>0</v>
      </c>
      <c r="I220" s="5">
        <f t="shared" si="3"/>
        <v>0</v>
      </c>
      <c r="J220" s="47">
        <f>VLOOKUP(D220,Assumption!$O$3:$Q$103,IF('Thông tin khách hàng'!$B$3="Nam",2,3),FALSE)/12*P220</f>
        <v>0</v>
      </c>
      <c r="K220" s="5">
        <v>20000.0</v>
      </c>
      <c r="L220" s="46">
        <f t="shared" si="4"/>
        <v>16518616</v>
      </c>
      <c r="M220" s="46">
        <f t="shared" si="5"/>
        <v>2938024007</v>
      </c>
      <c r="N220" s="47">
        <f>HLOOKUP(ROUND(AVERAGE(M208:M219)/10^6,0),Assumption!$B$2:$E$3,2,TRUE)*MAX((AVERAGE(M208:M219)-250*10^6),0)</f>
        <v>14740655.07</v>
      </c>
      <c r="O220" s="46">
        <f t="shared" si="6"/>
        <v>2952764662</v>
      </c>
      <c r="P220" s="46">
        <f>IF(A220=1,SA,MAX(0,SA-M219))</f>
        <v>0</v>
      </c>
      <c r="S220" s="5">
        <v>0.0</v>
      </c>
      <c r="T220" s="5">
        <v>0.0</v>
      </c>
      <c r="U220" s="5">
        <v>0.0</v>
      </c>
      <c r="V220" s="48">
        <v>1.0</v>
      </c>
    </row>
    <row r="221" ht="15.75" customHeight="1">
      <c r="A221" s="5">
        <v>219.0</v>
      </c>
      <c r="B221" s="5">
        <v>19.0</v>
      </c>
      <c r="C221" s="5">
        <f t="shared" si="1"/>
        <v>3</v>
      </c>
      <c r="D221" s="5">
        <f>'Thông tin khách hàng'!$B$4+B221-1</f>
        <v>19</v>
      </c>
      <c r="E221" s="46">
        <f t="shared" si="2"/>
        <v>2952764662</v>
      </c>
      <c r="F221" s="5">
        <f>TP*VLOOKUP('Thông tin khách hàng'!$E$10,$X$2:$Z$5,3,FALSE)*OFFSET($S221,0,VLOOKUP('Thông tin khách hàng'!$E$10,$X$2:$Z$5,2,FALSE))</f>
        <v>0</v>
      </c>
      <c r="G221" s="5">
        <f>EP*VLOOKUP('Thông tin khách hàng'!$E$10,$X$2:$Z$5,3,FALSE)*OFFSET($S221,0,VLOOKUP('Thông tin khách hàng'!$E$10,$X$2:$Z$5,2,FALSE))</f>
        <v>0</v>
      </c>
      <c r="H221" s="5">
        <f>F221*HLOOKUP(B221,Assumption!$A$10:$G$12,2,TRUE)+G221*HLOOKUP(B221,Assumption!$A$10:$G$12,3,TRUE)</f>
        <v>0</v>
      </c>
      <c r="I221" s="5">
        <f t="shared" si="3"/>
        <v>0</v>
      </c>
      <c r="J221" s="47">
        <f>VLOOKUP(D221,Assumption!$O$3:$Q$103,IF('Thông tin khách hàng'!$B$3="Nam",2,3),FALSE)/12*P221</f>
        <v>0</v>
      </c>
      <c r="K221" s="5">
        <v>20000.0</v>
      </c>
      <c r="L221" s="46">
        <f t="shared" si="4"/>
        <v>16695248</v>
      </c>
      <c r="M221" s="46">
        <f t="shared" si="5"/>
        <v>2969439910</v>
      </c>
      <c r="N221" s="47">
        <f>HLOOKUP(ROUND(AVERAGE(M209:M220)/10^6,0),Assumption!$B$2:$E$3,2,TRUE)*MAX((AVERAGE(M209:M220)-250*10^6),0)</f>
        <v>14943178.4</v>
      </c>
      <c r="O221" s="46">
        <f t="shared" si="6"/>
        <v>2984383088</v>
      </c>
      <c r="P221" s="46">
        <f>IF(A221=1,SA,MAX(0,SA-M220))</f>
        <v>0</v>
      </c>
      <c r="S221" s="5">
        <v>0.0</v>
      </c>
      <c r="T221" s="5">
        <v>0.0</v>
      </c>
      <c r="U221" s="5">
        <v>0.0</v>
      </c>
      <c r="V221" s="48">
        <v>1.0</v>
      </c>
    </row>
    <row r="222" ht="15.75" customHeight="1">
      <c r="A222" s="5">
        <v>220.0</v>
      </c>
      <c r="B222" s="5">
        <v>19.0</v>
      </c>
      <c r="C222" s="5">
        <f t="shared" si="1"/>
        <v>4</v>
      </c>
      <c r="D222" s="5">
        <f>'Thông tin khách hàng'!$B$4+B222-1</f>
        <v>19</v>
      </c>
      <c r="E222" s="46">
        <f t="shared" si="2"/>
        <v>2984383088</v>
      </c>
      <c r="F222" s="5">
        <f>TP*VLOOKUP('Thông tin khách hàng'!$E$10,$X$2:$Z$5,3,FALSE)*OFFSET($S222,0,VLOOKUP('Thông tin khách hàng'!$E$10,$X$2:$Z$5,2,FALSE))</f>
        <v>0</v>
      </c>
      <c r="G222" s="5">
        <f>EP*VLOOKUP('Thông tin khách hàng'!$E$10,$X$2:$Z$5,3,FALSE)*OFFSET($S222,0,VLOOKUP('Thông tin khách hàng'!$E$10,$X$2:$Z$5,2,FALSE))</f>
        <v>0</v>
      </c>
      <c r="H222" s="5">
        <f>F222*HLOOKUP(B222,Assumption!$A$10:$G$12,2,TRUE)+G222*HLOOKUP(B222,Assumption!$A$10:$G$12,3,TRUE)</f>
        <v>0</v>
      </c>
      <c r="I222" s="5">
        <f t="shared" si="3"/>
        <v>0</v>
      </c>
      <c r="J222" s="47">
        <f>VLOOKUP(D222,Assumption!$O$3:$Q$103,IF('Thông tin khách hàng'!$B$3="Nam",2,3),FALSE)/12*P222</f>
        <v>0</v>
      </c>
      <c r="K222" s="5">
        <v>20000.0</v>
      </c>
      <c r="L222" s="46">
        <f t="shared" si="4"/>
        <v>16874023</v>
      </c>
      <c r="M222" s="46">
        <f t="shared" si="5"/>
        <v>3001237111</v>
      </c>
      <c r="N222" s="47">
        <f>HLOOKUP(ROUND(AVERAGE(M210:M221)/10^6,0),Assumption!$B$2:$E$3,2,TRUE)*MAX((AVERAGE(M210:M221)-250*10^6),0)</f>
        <v>15147983.84</v>
      </c>
      <c r="O222" s="46">
        <f t="shared" si="6"/>
        <v>3016385095</v>
      </c>
      <c r="P222" s="46">
        <f>IF(A222=1,SA,MAX(0,SA-M221))</f>
        <v>0</v>
      </c>
      <c r="S222" s="5">
        <v>0.0</v>
      </c>
      <c r="T222" s="5">
        <v>0.0</v>
      </c>
      <c r="U222" s="5">
        <v>1.0</v>
      </c>
      <c r="V222" s="48">
        <v>1.0</v>
      </c>
    </row>
    <row r="223" ht="15.75" customHeight="1">
      <c r="A223" s="5">
        <v>221.0</v>
      </c>
      <c r="B223" s="5">
        <v>19.0</v>
      </c>
      <c r="C223" s="5">
        <f t="shared" si="1"/>
        <v>5</v>
      </c>
      <c r="D223" s="5">
        <f>'Thông tin khách hàng'!$B$4+B223-1</f>
        <v>19</v>
      </c>
      <c r="E223" s="46">
        <f t="shared" si="2"/>
        <v>3016385095</v>
      </c>
      <c r="F223" s="5">
        <f>TP*VLOOKUP('Thông tin khách hàng'!$E$10,$X$2:$Z$5,3,FALSE)*OFFSET($S223,0,VLOOKUP('Thông tin khách hàng'!$E$10,$X$2:$Z$5,2,FALSE))</f>
        <v>0</v>
      </c>
      <c r="G223" s="5">
        <f>EP*VLOOKUP('Thông tin khách hàng'!$E$10,$X$2:$Z$5,3,FALSE)*OFFSET($S223,0,VLOOKUP('Thông tin khách hàng'!$E$10,$X$2:$Z$5,2,FALSE))</f>
        <v>0</v>
      </c>
      <c r="H223" s="5">
        <f>F223*HLOOKUP(B223,Assumption!$A$10:$G$12,2,TRUE)+G223*HLOOKUP(B223,Assumption!$A$10:$G$12,3,TRUE)</f>
        <v>0</v>
      </c>
      <c r="I223" s="5">
        <f t="shared" si="3"/>
        <v>0</v>
      </c>
      <c r="J223" s="47">
        <f>VLOOKUP(D223,Assumption!$O$3:$Q$103,IF('Thông tin khách hàng'!$B$3="Nam",2,3),FALSE)/12*P223</f>
        <v>0</v>
      </c>
      <c r="K223" s="5">
        <v>20000.0</v>
      </c>
      <c r="L223" s="46">
        <f t="shared" si="4"/>
        <v>17054967</v>
      </c>
      <c r="M223" s="46">
        <f t="shared" si="5"/>
        <v>3033420062</v>
      </c>
      <c r="N223" s="47">
        <f>HLOOKUP(ROUND(AVERAGE(M211:M222)/10^6,0),Assumption!$B$2:$E$3,2,TRUE)*MAX((AVERAGE(M211:M222)-250*10^6),0)</f>
        <v>15355097.11</v>
      </c>
      <c r="O223" s="46">
        <f t="shared" si="6"/>
        <v>3048775159</v>
      </c>
      <c r="P223" s="46">
        <f>IF(A223=1,SA,MAX(0,SA-M222))</f>
        <v>0</v>
      </c>
      <c r="S223" s="5">
        <v>0.0</v>
      </c>
      <c r="T223" s="5">
        <v>0.0</v>
      </c>
      <c r="U223" s="5">
        <v>0.0</v>
      </c>
      <c r="V223" s="48">
        <v>1.0</v>
      </c>
    </row>
    <row r="224" ht="15.75" customHeight="1">
      <c r="A224" s="5">
        <v>222.0</v>
      </c>
      <c r="B224" s="5">
        <v>19.0</v>
      </c>
      <c r="C224" s="5">
        <f t="shared" si="1"/>
        <v>6</v>
      </c>
      <c r="D224" s="5">
        <f>'Thông tin khách hàng'!$B$4+B224-1</f>
        <v>19</v>
      </c>
      <c r="E224" s="46">
        <f t="shared" si="2"/>
        <v>3048775159</v>
      </c>
      <c r="F224" s="5">
        <f>TP*VLOOKUP('Thông tin khách hàng'!$E$10,$X$2:$Z$5,3,FALSE)*OFFSET($S224,0,VLOOKUP('Thông tin khách hàng'!$E$10,$X$2:$Z$5,2,FALSE))</f>
        <v>0</v>
      </c>
      <c r="G224" s="5">
        <f>EP*VLOOKUP('Thông tin khách hàng'!$E$10,$X$2:$Z$5,3,FALSE)*OFFSET($S224,0,VLOOKUP('Thông tin khách hàng'!$E$10,$X$2:$Z$5,2,FALSE))</f>
        <v>0</v>
      </c>
      <c r="H224" s="5">
        <f>F224*HLOOKUP(B224,Assumption!$A$10:$G$12,2,TRUE)+G224*HLOOKUP(B224,Assumption!$A$10:$G$12,3,TRUE)</f>
        <v>0</v>
      </c>
      <c r="I224" s="5">
        <f t="shared" si="3"/>
        <v>0</v>
      </c>
      <c r="J224" s="47">
        <f>VLOOKUP(D224,Assumption!$O$3:$Q$103,IF('Thông tin khách hàng'!$B$3="Nam",2,3),FALSE)/12*P224</f>
        <v>0</v>
      </c>
      <c r="K224" s="5">
        <v>20000.0</v>
      </c>
      <c r="L224" s="46">
        <f t="shared" si="4"/>
        <v>17238105</v>
      </c>
      <c r="M224" s="46">
        <f t="shared" si="5"/>
        <v>3065993264</v>
      </c>
      <c r="N224" s="47">
        <f>HLOOKUP(ROUND(AVERAGE(M212:M223)/10^6,0),Assumption!$B$2:$E$3,2,TRUE)*MAX((AVERAGE(M212:M223)-250*10^6),0)</f>
        <v>15564544.23</v>
      </c>
      <c r="O224" s="46">
        <f t="shared" si="6"/>
        <v>3081557808</v>
      </c>
      <c r="P224" s="46">
        <f>IF(A224=1,SA,MAX(0,SA-M223))</f>
        <v>0</v>
      </c>
      <c r="S224" s="5">
        <v>0.0</v>
      </c>
      <c r="T224" s="5">
        <v>0.0</v>
      </c>
      <c r="U224" s="5">
        <v>0.0</v>
      </c>
      <c r="V224" s="48">
        <v>1.0</v>
      </c>
    </row>
    <row r="225" ht="15.75" customHeight="1">
      <c r="A225" s="5">
        <v>223.0</v>
      </c>
      <c r="B225" s="5">
        <v>19.0</v>
      </c>
      <c r="C225" s="5">
        <f t="shared" si="1"/>
        <v>7</v>
      </c>
      <c r="D225" s="5">
        <f>'Thông tin khách hàng'!$B$4+B225-1</f>
        <v>19</v>
      </c>
      <c r="E225" s="46">
        <f t="shared" si="2"/>
        <v>3081557808</v>
      </c>
      <c r="F225" s="5">
        <f>TP*VLOOKUP('Thông tin khách hàng'!$E$10,$X$2:$Z$5,3,FALSE)*OFFSET($S225,0,VLOOKUP('Thông tin khách hàng'!$E$10,$X$2:$Z$5,2,FALSE))</f>
        <v>15000000</v>
      </c>
      <c r="G225" s="5">
        <f>EP*VLOOKUP('Thông tin khách hàng'!$E$10,$X$2:$Z$5,3,FALSE)*OFFSET($S225,0,VLOOKUP('Thông tin khách hàng'!$E$10,$X$2:$Z$5,2,FALSE))</f>
        <v>15000000</v>
      </c>
      <c r="H225" s="5">
        <f>F225*HLOOKUP(B225,Assumption!$A$10:$G$12,2,TRUE)+G225*HLOOKUP(B225,Assumption!$A$10:$G$12,3,TRUE)</f>
        <v>750000</v>
      </c>
      <c r="I225" s="5">
        <f t="shared" si="3"/>
        <v>29250000</v>
      </c>
      <c r="J225" s="47">
        <f>VLOOKUP(D225,Assumption!$O$3:$Q$103,IF('Thông tin khách hàng'!$B$3="Nam",2,3),FALSE)/12*P225</f>
        <v>0</v>
      </c>
      <c r="K225" s="5">
        <v>20000.0</v>
      </c>
      <c r="L225" s="46">
        <f t="shared" si="4"/>
        <v>17588847</v>
      </c>
      <c r="M225" s="46">
        <f t="shared" si="5"/>
        <v>3128376655</v>
      </c>
      <c r="N225" s="47">
        <f>HLOOKUP(ROUND(AVERAGE(M213:M224)/10^6,0),Assumption!$B$2:$E$3,2,TRUE)*MAX((AVERAGE(M213:M224)-250*10^6),0)</f>
        <v>15776351.47</v>
      </c>
      <c r="O225" s="46">
        <f t="shared" si="6"/>
        <v>3144153007</v>
      </c>
      <c r="P225" s="46">
        <f>IF(A225=1,SA,MAX(0,SA-M224))</f>
        <v>0</v>
      </c>
      <c r="S225" s="5">
        <v>0.0</v>
      </c>
      <c r="T225" s="5">
        <v>1.0</v>
      </c>
      <c r="U225" s="5">
        <v>1.0</v>
      </c>
      <c r="V225" s="48">
        <v>1.0</v>
      </c>
    </row>
    <row r="226" ht="15.75" customHeight="1">
      <c r="A226" s="5">
        <v>224.0</v>
      </c>
      <c r="B226" s="5">
        <v>19.0</v>
      </c>
      <c r="C226" s="5">
        <f t="shared" si="1"/>
        <v>8</v>
      </c>
      <c r="D226" s="5">
        <f>'Thông tin khách hàng'!$B$4+B226-1</f>
        <v>19</v>
      </c>
      <c r="E226" s="46">
        <f t="shared" si="2"/>
        <v>3144153007</v>
      </c>
      <c r="F226" s="5">
        <f>TP*VLOOKUP('Thông tin khách hàng'!$E$10,$X$2:$Z$5,3,FALSE)*OFFSET($S226,0,VLOOKUP('Thông tin khách hàng'!$E$10,$X$2:$Z$5,2,FALSE))</f>
        <v>0</v>
      </c>
      <c r="G226" s="5">
        <f>EP*VLOOKUP('Thông tin khách hàng'!$E$10,$X$2:$Z$5,3,FALSE)*OFFSET($S226,0,VLOOKUP('Thông tin khách hàng'!$E$10,$X$2:$Z$5,2,FALSE))</f>
        <v>0</v>
      </c>
      <c r="H226" s="5">
        <f>F226*HLOOKUP(B226,Assumption!$A$10:$G$12,2,TRUE)+G226*HLOOKUP(B226,Assumption!$A$10:$G$12,3,TRUE)</f>
        <v>0</v>
      </c>
      <c r="I226" s="5">
        <f t="shared" si="3"/>
        <v>0</v>
      </c>
      <c r="J226" s="47">
        <f>VLOOKUP(D226,Assumption!$O$3:$Q$103,IF('Thông tin khách hàng'!$B$3="Nam",2,3),FALSE)/12*P226</f>
        <v>0</v>
      </c>
      <c r="K226" s="5">
        <v>20000.0</v>
      </c>
      <c r="L226" s="46">
        <f t="shared" si="4"/>
        <v>17777385</v>
      </c>
      <c r="M226" s="46">
        <f t="shared" si="5"/>
        <v>3161910392</v>
      </c>
      <c r="N226" s="47">
        <f>HLOOKUP(ROUND(AVERAGE(M214:M225)/10^6,0),Assumption!$B$2:$E$3,2,TRUE)*MAX((AVERAGE(M214:M225)-250*10^6),0)</f>
        <v>15990545.45</v>
      </c>
      <c r="O226" s="46">
        <f t="shared" si="6"/>
        <v>3177900937</v>
      </c>
      <c r="P226" s="46">
        <f>IF(A226=1,SA,MAX(0,SA-M225))</f>
        <v>0</v>
      </c>
      <c r="S226" s="5">
        <v>0.0</v>
      </c>
      <c r="T226" s="5">
        <v>0.0</v>
      </c>
      <c r="U226" s="5">
        <v>0.0</v>
      </c>
      <c r="V226" s="48">
        <v>1.0</v>
      </c>
    </row>
    <row r="227" ht="15.75" customHeight="1">
      <c r="A227" s="5">
        <v>225.0</v>
      </c>
      <c r="B227" s="5">
        <v>19.0</v>
      </c>
      <c r="C227" s="5">
        <f t="shared" si="1"/>
        <v>9</v>
      </c>
      <c r="D227" s="5">
        <f>'Thông tin khách hàng'!$B$4+B227-1</f>
        <v>19</v>
      </c>
      <c r="E227" s="46">
        <f t="shared" si="2"/>
        <v>3177900937</v>
      </c>
      <c r="F227" s="5">
        <f>TP*VLOOKUP('Thông tin khách hàng'!$E$10,$X$2:$Z$5,3,FALSE)*OFFSET($S227,0,VLOOKUP('Thông tin khách hàng'!$E$10,$X$2:$Z$5,2,FALSE))</f>
        <v>0</v>
      </c>
      <c r="G227" s="5">
        <f>EP*VLOOKUP('Thông tin khách hàng'!$E$10,$X$2:$Z$5,3,FALSE)*OFFSET($S227,0,VLOOKUP('Thông tin khách hàng'!$E$10,$X$2:$Z$5,2,FALSE))</f>
        <v>0</v>
      </c>
      <c r="H227" s="5">
        <f>F227*HLOOKUP(B227,Assumption!$A$10:$G$12,2,TRUE)+G227*HLOOKUP(B227,Assumption!$A$10:$G$12,3,TRUE)</f>
        <v>0</v>
      </c>
      <c r="I227" s="5">
        <f t="shared" si="3"/>
        <v>0</v>
      </c>
      <c r="J227" s="47">
        <f>VLOOKUP(D227,Assumption!$O$3:$Q$103,IF('Thông tin khách hàng'!$B$3="Nam",2,3),FALSE)/12*P227</f>
        <v>0</v>
      </c>
      <c r="K227" s="5">
        <v>20000.0</v>
      </c>
      <c r="L227" s="46">
        <f t="shared" si="4"/>
        <v>17968201</v>
      </c>
      <c r="M227" s="46">
        <f t="shared" si="5"/>
        <v>3195849138</v>
      </c>
      <c r="N227" s="47">
        <f>HLOOKUP(ROUND(AVERAGE(M215:M226)/10^6,0),Assumption!$B$2:$E$3,2,TRUE)*MAX((AVERAGE(M215:M226)-250*10^6),0)</f>
        <v>16207153.06</v>
      </c>
      <c r="O227" s="46">
        <f t="shared" si="6"/>
        <v>3212056291</v>
      </c>
      <c r="P227" s="46">
        <f>IF(A227=1,SA,MAX(0,SA-M226))</f>
        <v>0</v>
      </c>
      <c r="S227" s="5">
        <v>0.0</v>
      </c>
      <c r="T227" s="5">
        <v>0.0</v>
      </c>
      <c r="U227" s="5">
        <v>0.0</v>
      </c>
      <c r="V227" s="48">
        <v>1.0</v>
      </c>
    </row>
    <row r="228" ht="15.75" customHeight="1">
      <c r="A228" s="5">
        <v>226.0</v>
      </c>
      <c r="B228" s="5">
        <v>19.0</v>
      </c>
      <c r="C228" s="5">
        <f t="shared" si="1"/>
        <v>10</v>
      </c>
      <c r="D228" s="5">
        <f>'Thông tin khách hàng'!$B$4+B228-1</f>
        <v>19</v>
      </c>
      <c r="E228" s="46">
        <f t="shared" si="2"/>
        <v>3212056291</v>
      </c>
      <c r="F228" s="5">
        <f>TP*VLOOKUP('Thông tin khách hàng'!$E$10,$X$2:$Z$5,3,FALSE)*OFFSET($S228,0,VLOOKUP('Thông tin khách hàng'!$E$10,$X$2:$Z$5,2,FALSE))</f>
        <v>0</v>
      </c>
      <c r="G228" s="5">
        <f>EP*VLOOKUP('Thông tin khách hàng'!$E$10,$X$2:$Z$5,3,FALSE)*OFFSET($S228,0,VLOOKUP('Thông tin khách hàng'!$E$10,$X$2:$Z$5,2,FALSE))</f>
        <v>0</v>
      </c>
      <c r="H228" s="5">
        <f>F228*HLOOKUP(B228,Assumption!$A$10:$G$12,2,TRUE)+G228*HLOOKUP(B228,Assumption!$A$10:$G$12,3,TRUE)</f>
        <v>0</v>
      </c>
      <c r="I228" s="5">
        <f t="shared" si="3"/>
        <v>0</v>
      </c>
      <c r="J228" s="47">
        <f>VLOOKUP(D228,Assumption!$O$3:$Q$103,IF('Thông tin khách hàng'!$B$3="Nam",2,3),FALSE)/12*P228</f>
        <v>0</v>
      </c>
      <c r="K228" s="5">
        <v>20000.0</v>
      </c>
      <c r="L228" s="46">
        <f t="shared" si="4"/>
        <v>18161320</v>
      </c>
      <c r="M228" s="46">
        <f t="shared" si="5"/>
        <v>3230197611</v>
      </c>
      <c r="N228" s="47">
        <f>HLOOKUP(ROUND(AVERAGE(M216:M227)/10^6,0),Assumption!$B$2:$E$3,2,TRUE)*MAX((AVERAGE(M216:M227)-250*10^6),0)</f>
        <v>16426201.49</v>
      </c>
      <c r="O228" s="46">
        <f t="shared" si="6"/>
        <v>3246623813</v>
      </c>
      <c r="P228" s="46">
        <f>IF(A228=1,SA,MAX(0,SA-M227))</f>
        <v>0</v>
      </c>
      <c r="S228" s="5">
        <v>0.0</v>
      </c>
      <c r="T228" s="5">
        <v>0.0</v>
      </c>
      <c r="U228" s="5">
        <v>1.0</v>
      </c>
      <c r="V228" s="48">
        <v>1.0</v>
      </c>
    </row>
    <row r="229" ht="15.75" customHeight="1">
      <c r="A229" s="5">
        <v>227.0</v>
      </c>
      <c r="B229" s="5">
        <v>19.0</v>
      </c>
      <c r="C229" s="5">
        <f t="shared" si="1"/>
        <v>11</v>
      </c>
      <c r="D229" s="5">
        <f>'Thông tin khách hàng'!$B$4+B229-1</f>
        <v>19</v>
      </c>
      <c r="E229" s="46">
        <f t="shared" si="2"/>
        <v>3246623813</v>
      </c>
      <c r="F229" s="5">
        <f>TP*VLOOKUP('Thông tin khách hàng'!$E$10,$X$2:$Z$5,3,FALSE)*OFFSET($S229,0,VLOOKUP('Thông tin khách hàng'!$E$10,$X$2:$Z$5,2,FALSE))</f>
        <v>0</v>
      </c>
      <c r="G229" s="5">
        <f>EP*VLOOKUP('Thông tin khách hàng'!$E$10,$X$2:$Z$5,3,FALSE)*OFFSET($S229,0,VLOOKUP('Thông tin khách hàng'!$E$10,$X$2:$Z$5,2,FALSE))</f>
        <v>0</v>
      </c>
      <c r="H229" s="5">
        <f>F229*HLOOKUP(B229,Assumption!$A$10:$G$12,2,TRUE)+G229*HLOOKUP(B229,Assumption!$A$10:$G$12,3,TRUE)</f>
        <v>0</v>
      </c>
      <c r="I229" s="5">
        <f t="shared" si="3"/>
        <v>0</v>
      </c>
      <c r="J229" s="47">
        <f>VLOOKUP(D229,Assumption!$O$3:$Q$103,IF('Thông tin khách hàng'!$B$3="Nam",2,3),FALSE)/12*P229</f>
        <v>0</v>
      </c>
      <c r="K229" s="5">
        <v>20000.0</v>
      </c>
      <c r="L229" s="46">
        <f t="shared" si="4"/>
        <v>18356770</v>
      </c>
      <c r="M229" s="46">
        <f t="shared" si="5"/>
        <v>3264960583</v>
      </c>
      <c r="N229" s="47">
        <f>HLOOKUP(ROUND(AVERAGE(M217:M228)/10^6,0),Assumption!$B$2:$E$3,2,TRUE)*MAX((AVERAGE(M217:M228)-250*10^6),0)</f>
        <v>16647718.24</v>
      </c>
      <c r="O229" s="46">
        <f t="shared" si="6"/>
        <v>3281608301</v>
      </c>
      <c r="P229" s="46">
        <f>IF(A229=1,SA,MAX(0,SA-M228))</f>
        <v>0</v>
      </c>
      <c r="S229" s="5">
        <v>0.0</v>
      </c>
      <c r="T229" s="5">
        <v>0.0</v>
      </c>
      <c r="U229" s="5">
        <v>0.0</v>
      </c>
      <c r="V229" s="48">
        <v>1.0</v>
      </c>
    </row>
    <row r="230" ht="15.75" customHeight="1">
      <c r="A230" s="5">
        <v>228.0</v>
      </c>
      <c r="B230" s="5">
        <v>19.0</v>
      </c>
      <c r="C230" s="5">
        <f t="shared" si="1"/>
        <v>12</v>
      </c>
      <c r="D230" s="5">
        <f>'Thông tin khách hàng'!$B$4+B230-1</f>
        <v>19</v>
      </c>
      <c r="E230" s="46">
        <f t="shared" si="2"/>
        <v>3281608301</v>
      </c>
      <c r="F230" s="5">
        <f>TP*VLOOKUP('Thông tin khách hàng'!$E$10,$X$2:$Z$5,3,FALSE)*OFFSET($S230,0,VLOOKUP('Thông tin khách hàng'!$E$10,$X$2:$Z$5,2,FALSE))</f>
        <v>0</v>
      </c>
      <c r="G230" s="5">
        <f>EP*VLOOKUP('Thông tin khách hàng'!$E$10,$X$2:$Z$5,3,FALSE)*OFFSET($S230,0,VLOOKUP('Thông tin khách hàng'!$E$10,$X$2:$Z$5,2,FALSE))</f>
        <v>0</v>
      </c>
      <c r="H230" s="5">
        <f>F230*HLOOKUP(B230,Assumption!$A$10:$G$12,2,TRUE)+G230*HLOOKUP(B230,Assumption!$A$10:$G$12,3,TRUE)</f>
        <v>0</v>
      </c>
      <c r="I230" s="5">
        <f t="shared" si="3"/>
        <v>0</v>
      </c>
      <c r="J230" s="47">
        <f>VLOOKUP(D230,Assumption!$O$3:$Q$103,IF('Thông tin khách hàng'!$B$3="Nam",2,3),FALSE)/12*P230</f>
        <v>0</v>
      </c>
      <c r="K230" s="5">
        <v>20000.0</v>
      </c>
      <c r="L230" s="46">
        <f t="shared" si="4"/>
        <v>18554577</v>
      </c>
      <c r="M230" s="46">
        <f t="shared" si="5"/>
        <v>3300142878</v>
      </c>
      <c r="N230" s="47">
        <f>HLOOKUP(ROUND(AVERAGE(M218:M229)/10^6,0),Assumption!$B$2:$E$3,2,TRUE)*MAX((AVERAGE(M218:M229)-250*10^6),0)</f>
        <v>16871731.14</v>
      </c>
      <c r="O230" s="46">
        <f t="shared" si="6"/>
        <v>3317014609</v>
      </c>
      <c r="P230" s="46">
        <f>IF(A230=1,SA,MAX(0,SA-M229))</f>
        <v>0</v>
      </c>
      <c r="S230" s="5">
        <v>0.0</v>
      </c>
      <c r="T230" s="5">
        <v>0.0</v>
      </c>
      <c r="U230" s="5">
        <v>0.0</v>
      </c>
      <c r="V230" s="48">
        <v>1.0</v>
      </c>
    </row>
    <row r="231" ht="15.75" customHeight="1">
      <c r="A231" s="5">
        <v>229.0</v>
      </c>
      <c r="B231" s="5">
        <v>20.0</v>
      </c>
      <c r="C231" s="5">
        <f t="shared" si="1"/>
        <v>1</v>
      </c>
      <c r="D231" s="5">
        <f>'Thông tin khách hàng'!$B$4+B231-1</f>
        <v>20</v>
      </c>
      <c r="E231" s="46">
        <f t="shared" si="2"/>
        <v>3317014609</v>
      </c>
      <c r="F231" s="5">
        <f>TP*VLOOKUP('Thông tin khách hàng'!$E$10,$X$2:$Z$5,3,FALSE)*OFFSET($S231,0,VLOOKUP('Thông tin khách hàng'!$E$10,$X$2:$Z$5,2,FALSE))</f>
        <v>15000000</v>
      </c>
      <c r="G231" s="5">
        <f>EP*VLOOKUP('Thông tin khách hàng'!$E$10,$X$2:$Z$5,3,FALSE)*OFFSET($S231,0,VLOOKUP('Thông tin khách hàng'!$E$10,$X$2:$Z$5,2,FALSE))</f>
        <v>15000000</v>
      </c>
      <c r="H231" s="5">
        <f>F231*HLOOKUP(B231,Assumption!$A$10:$G$12,2,TRUE)+G231*HLOOKUP(B231,Assumption!$A$10:$G$12,3,TRUE)</f>
        <v>750000</v>
      </c>
      <c r="I231" s="5">
        <f t="shared" si="3"/>
        <v>29250000</v>
      </c>
      <c r="J231" s="47">
        <f>VLOOKUP(D231,Assumption!$O$3:$Q$103,IF('Thông tin khách hàng'!$B$3="Nam",2,3),FALSE)/12*P231</f>
        <v>0</v>
      </c>
      <c r="K231" s="5">
        <v>20000.0</v>
      </c>
      <c r="L231" s="46">
        <f t="shared" si="4"/>
        <v>18920154</v>
      </c>
      <c r="M231" s="46">
        <f t="shared" si="5"/>
        <v>3365164763</v>
      </c>
      <c r="N231" s="47">
        <f>HLOOKUP(ROUND(AVERAGE(M219:M230)/10^6,0),Assumption!$B$2:$E$3,2,TRUE)*MAX((AVERAGE(M219:M230)-250*10^6),0)</f>
        <v>17098268.31</v>
      </c>
      <c r="O231" s="46">
        <f t="shared" si="6"/>
        <v>3382263032</v>
      </c>
      <c r="P231" s="46">
        <f>IF(A231=1,SA,MAX(0,SA-M230))</f>
        <v>0</v>
      </c>
      <c r="S231" s="5">
        <v>1.0</v>
      </c>
      <c r="T231" s="5">
        <v>1.0</v>
      </c>
      <c r="U231" s="5">
        <v>1.0</v>
      </c>
      <c r="V231" s="48">
        <v>1.0</v>
      </c>
    </row>
    <row r="232" ht="15.75" customHeight="1">
      <c r="A232" s="5">
        <v>230.0</v>
      </c>
      <c r="B232" s="5">
        <v>20.0</v>
      </c>
      <c r="C232" s="5">
        <f t="shared" si="1"/>
        <v>2</v>
      </c>
      <c r="D232" s="5">
        <f>'Thông tin khách hàng'!$B$4+B232-1</f>
        <v>20</v>
      </c>
      <c r="E232" s="46">
        <f t="shared" si="2"/>
        <v>3382263032</v>
      </c>
      <c r="F232" s="5">
        <f>TP*VLOOKUP('Thông tin khách hàng'!$E$10,$X$2:$Z$5,3,FALSE)*OFFSET($S232,0,VLOOKUP('Thông tin khách hàng'!$E$10,$X$2:$Z$5,2,FALSE))</f>
        <v>0</v>
      </c>
      <c r="G232" s="5">
        <f>EP*VLOOKUP('Thông tin khách hàng'!$E$10,$X$2:$Z$5,3,FALSE)*OFFSET($S232,0,VLOOKUP('Thông tin khách hàng'!$E$10,$X$2:$Z$5,2,FALSE))</f>
        <v>0</v>
      </c>
      <c r="H232" s="5">
        <f>F232*HLOOKUP(B232,Assumption!$A$10:$G$12,2,TRUE)+G232*HLOOKUP(B232,Assumption!$A$10:$G$12,3,TRUE)</f>
        <v>0</v>
      </c>
      <c r="I232" s="5">
        <f t="shared" si="3"/>
        <v>0</v>
      </c>
      <c r="J232" s="47">
        <f>VLOOKUP(D232,Assumption!$O$3:$Q$103,IF('Thông tin khách hàng'!$B$3="Nam",2,3),FALSE)/12*P232</f>
        <v>0</v>
      </c>
      <c r="K232" s="5">
        <v>20000.0</v>
      </c>
      <c r="L232" s="46">
        <f t="shared" si="4"/>
        <v>19123694</v>
      </c>
      <c r="M232" s="46">
        <f t="shared" si="5"/>
        <v>3401366726</v>
      </c>
      <c r="N232" s="47">
        <f>HLOOKUP(ROUND(AVERAGE(M220:M231)/10^6,0),Assumption!$B$2:$E$3,2,TRUE)*MAX((AVERAGE(M220:M231)-250*10^6),0)</f>
        <v>17327358.19</v>
      </c>
      <c r="O232" s="46">
        <f t="shared" si="6"/>
        <v>3418694084</v>
      </c>
      <c r="P232" s="46">
        <f>IF(A232=1,SA,MAX(0,SA-M231))</f>
        <v>0</v>
      </c>
      <c r="S232" s="5">
        <v>0.0</v>
      </c>
      <c r="T232" s="5">
        <v>0.0</v>
      </c>
      <c r="U232" s="5">
        <v>0.0</v>
      </c>
      <c r="V232" s="48">
        <v>1.0</v>
      </c>
    </row>
    <row r="233" ht="15.75" customHeight="1">
      <c r="A233" s="5">
        <v>231.0</v>
      </c>
      <c r="B233" s="5">
        <v>20.0</v>
      </c>
      <c r="C233" s="5">
        <f t="shared" si="1"/>
        <v>3</v>
      </c>
      <c r="D233" s="5">
        <f>'Thông tin khách hàng'!$B$4+B233-1</f>
        <v>20</v>
      </c>
      <c r="E233" s="46">
        <f t="shared" si="2"/>
        <v>3418694084</v>
      </c>
      <c r="F233" s="5">
        <f>TP*VLOOKUP('Thông tin khách hàng'!$E$10,$X$2:$Z$5,3,FALSE)*OFFSET($S233,0,VLOOKUP('Thông tin khách hàng'!$E$10,$X$2:$Z$5,2,FALSE))</f>
        <v>0</v>
      </c>
      <c r="G233" s="5">
        <f>EP*VLOOKUP('Thông tin khách hàng'!$E$10,$X$2:$Z$5,3,FALSE)*OFFSET($S233,0,VLOOKUP('Thông tin khách hàng'!$E$10,$X$2:$Z$5,2,FALSE))</f>
        <v>0</v>
      </c>
      <c r="H233" s="5">
        <f>F233*HLOOKUP(B233,Assumption!$A$10:$G$12,2,TRUE)+G233*HLOOKUP(B233,Assumption!$A$10:$G$12,3,TRUE)</f>
        <v>0</v>
      </c>
      <c r="I233" s="5">
        <f t="shared" si="3"/>
        <v>0</v>
      </c>
      <c r="J233" s="47">
        <f>VLOOKUP(D233,Assumption!$O$3:$Q$103,IF('Thông tin khách hàng'!$B$3="Nam",2,3),FALSE)/12*P233</f>
        <v>0</v>
      </c>
      <c r="K233" s="5">
        <v>20000.0</v>
      </c>
      <c r="L233" s="46">
        <f t="shared" si="4"/>
        <v>19329680</v>
      </c>
      <c r="M233" s="46">
        <f t="shared" si="5"/>
        <v>3438003764</v>
      </c>
      <c r="N233" s="47">
        <f>HLOOKUP(ROUND(AVERAGE(M221:M232)/10^6,0),Assumption!$B$2:$E$3,2,TRUE)*MAX((AVERAGE(M221:M232)-250*10^6),0)</f>
        <v>17559029.55</v>
      </c>
      <c r="O233" s="46">
        <f t="shared" si="6"/>
        <v>3455562793</v>
      </c>
      <c r="P233" s="46">
        <f>IF(A233=1,SA,MAX(0,SA-M232))</f>
        <v>0</v>
      </c>
      <c r="S233" s="5">
        <v>0.0</v>
      </c>
      <c r="T233" s="5">
        <v>0.0</v>
      </c>
      <c r="U233" s="5">
        <v>0.0</v>
      </c>
      <c r="V233" s="48">
        <v>1.0</v>
      </c>
    </row>
    <row r="234" ht="15.75" customHeight="1">
      <c r="A234" s="5">
        <v>232.0</v>
      </c>
      <c r="B234" s="5">
        <v>20.0</v>
      </c>
      <c r="C234" s="5">
        <f t="shared" si="1"/>
        <v>4</v>
      </c>
      <c r="D234" s="5">
        <f>'Thông tin khách hàng'!$B$4+B234-1</f>
        <v>20</v>
      </c>
      <c r="E234" s="46">
        <f t="shared" si="2"/>
        <v>3455562793</v>
      </c>
      <c r="F234" s="5">
        <f>TP*VLOOKUP('Thông tin khách hàng'!$E$10,$X$2:$Z$5,3,FALSE)*OFFSET($S234,0,VLOOKUP('Thông tin khách hàng'!$E$10,$X$2:$Z$5,2,FALSE))</f>
        <v>0</v>
      </c>
      <c r="G234" s="5">
        <f>EP*VLOOKUP('Thông tin khách hàng'!$E$10,$X$2:$Z$5,3,FALSE)*OFFSET($S234,0,VLOOKUP('Thông tin khách hàng'!$E$10,$X$2:$Z$5,2,FALSE))</f>
        <v>0</v>
      </c>
      <c r="H234" s="5">
        <f>F234*HLOOKUP(B234,Assumption!$A$10:$G$12,2,TRUE)+G234*HLOOKUP(B234,Assumption!$A$10:$G$12,3,TRUE)</f>
        <v>0</v>
      </c>
      <c r="I234" s="5">
        <f t="shared" si="3"/>
        <v>0</v>
      </c>
      <c r="J234" s="47">
        <f>VLOOKUP(D234,Assumption!$O$3:$Q$103,IF('Thông tin khách hàng'!$B$3="Nam",2,3),FALSE)/12*P234</f>
        <v>0</v>
      </c>
      <c r="K234" s="5">
        <v>20000.0</v>
      </c>
      <c r="L234" s="46">
        <f t="shared" si="4"/>
        <v>19538141</v>
      </c>
      <c r="M234" s="46">
        <f t="shared" si="5"/>
        <v>3475080934</v>
      </c>
      <c r="N234" s="47">
        <f>HLOOKUP(ROUND(AVERAGE(M222:M233)/10^6,0),Assumption!$B$2:$E$3,2,TRUE)*MAX((AVERAGE(M222:M233)-250*10^6),0)</f>
        <v>17793311.47</v>
      </c>
      <c r="O234" s="46">
        <f t="shared" si="6"/>
        <v>3492874246</v>
      </c>
      <c r="P234" s="46">
        <f>IF(A234=1,SA,MAX(0,SA-M233))</f>
        <v>0</v>
      </c>
      <c r="S234" s="5">
        <v>0.0</v>
      </c>
      <c r="T234" s="5">
        <v>0.0</v>
      </c>
      <c r="U234" s="5">
        <v>1.0</v>
      </c>
      <c r="V234" s="48">
        <v>1.0</v>
      </c>
    </row>
    <row r="235" ht="15.75" customHeight="1">
      <c r="A235" s="5">
        <v>233.0</v>
      </c>
      <c r="B235" s="5">
        <v>20.0</v>
      </c>
      <c r="C235" s="5">
        <f t="shared" si="1"/>
        <v>5</v>
      </c>
      <c r="D235" s="5">
        <f>'Thông tin khách hàng'!$B$4+B235-1</f>
        <v>20</v>
      </c>
      <c r="E235" s="46">
        <f t="shared" si="2"/>
        <v>3492874246</v>
      </c>
      <c r="F235" s="5">
        <f>TP*VLOOKUP('Thông tin khách hàng'!$E$10,$X$2:$Z$5,3,FALSE)*OFFSET($S235,0,VLOOKUP('Thông tin khách hàng'!$E$10,$X$2:$Z$5,2,FALSE))</f>
        <v>0</v>
      </c>
      <c r="G235" s="5">
        <f>EP*VLOOKUP('Thông tin khách hàng'!$E$10,$X$2:$Z$5,3,FALSE)*OFFSET($S235,0,VLOOKUP('Thông tin khách hàng'!$E$10,$X$2:$Z$5,2,FALSE))</f>
        <v>0</v>
      </c>
      <c r="H235" s="5">
        <f>F235*HLOOKUP(B235,Assumption!$A$10:$G$12,2,TRUE)+G235*HLOOKUP(B235,Assumption!$A$10:$G$12,3,TRUE)</f>
        <v>0</v>
      </c>
      <c r="I235" s="5">
        <f t="shared" si="3"/>
        <v>0</v>
      </c>
      <c r="J235" s="47">
        <f>VLOOKUP(D235,Assumption!$O$3:$Q$103,IF('Thông tin khách hàng'!$B$3="Nam",2,3),FALSE)/12*P235</f>
        <v>0</v>
      </c>
      <c r="K235" s="5">
        <v>20000.0</v>
      </c>
      <c r="L235" s="46">
        <f t="shared" si="4"/>
        <v>19749106</v>
      </c>
      <c r="M235" s="46">
        <f t="shared" si="5"/>
        <v>3512603352</v>
      </c>
      <c r="N235" s="47">
        <f>HLOOKUP(ROUND(AVERAGE(M223:M234)/10^6,0),Assumption!$B$2:$E$3,2,TRUE)*MAX((AVERAGE(M223:M234)-250*10^6),0)</f>
        <v>18030233.39</v>
      </c>
      <c r="O235" s="46">
        <f t="shared" si="6"/>
        <v>3530633585</v>
      </c>
      <c r="P235" s="46">
        <f>IF(A235=1,SA,MAX(0,SA-M234))</f>
        <v>0</v>
      </c>
      <c r="S235" s="5">
        <v>0.0</v>
      </c>
      <c r="T235" s="5">
        <v>0.0</v>
      </c>
      <c r="U235" s="5">
        <v>0.0</v>
      </c>
      <c r="V235" s="48">
        <v>1.0</v>
      </c>
    </row>
    <row r="236" ht="15.75" customHeight="1">
      <c r="A236" s="5">
        <v>234.0</v>
      </c>
      <c r="B236" s="5">
        <v>20.0</v>
      </c>
      <c r="C236" s="5">
        <f t="shared" si="1"/>
        <v>6</v>
      </c>
      <c r="D236" s="5">
        <f>'Thông tin khách hàng'!$B$4+B236-1</f>
        <v>20</v>
      </c>
      <c r="E236" s="46">
        <f t="shared" si="2"/>
        <v>3530633585</v>
      </c>
      <c r="F236" s="5">
        <f>TP*VLOOKUP('Thông tin khách hàng'!$E$10,$X$2:$Z$5,3,FALSE)*OFFSET($S236,0,VLOOKUP('Thông tin khách hàng'!$E$10,$X$2:$Z$5,2,FALSE))</f>
        <v>0</v>
      </c>
      <c r="G236" s="5">
        <f>EP*VLOOKUP('Thông tin khách hàng'!$E$10,$X$2:$Z$5,3,FALSE)*OFFSET($S236,0,VLOOKUP('Thông tin khách hàng'!$E$10,$X$2:$Z$5,2,FALSE))</f>
        <v>0</v>
      </c>
      <c r="H236" s="5">
        <f>F236*HLOOKUP(B236,Assumption!$A$10:$G$12,2,TRUE)+G236*HLOOKUP(B236,Assumption!$A$10:$G$12,3,TRUE)</f>
        <v>0</v>
      </c>
      <c r="I236" s="5">
        <f t="shared" si="3"/>
        <v>0</v>
      </c>
      <c r="J236" s="47">
        <f>VLOOKUP(D236,Assumption!$O$3:$Q$103,IF('Thông tin khách hàng'!$B$3="Nam",2,3),FALSE)/12*P236</f>
        <v>0</v>
      </c>
      <c r="K236" s="5">
        <v>20000.0</v>
      </c>
      <c r="L236" s="46">
        <f t="shared" si="4"/>
        <v>19962603</v>
      </c>
      <c r="M236" s="46">
        <f t="shared" si="5"/>
        <v>3550576188</v>
      </c>
      <c r="N236" s="47">
        <f>HLOOKUP(ROUND(AVERAGE(M224:M235)/10^6,0),Assumption!$B$2:$E$3,2,TRUE)*MAX((AVERAGE(M224:M235)-250*10^6),0)</f>
        <v>18269825.03</v>
      </c>
      <c r="O236" s="46">
        <f t="shared" si="6"/>
        <v>3568846013</v>
      </c>
      <c r="P236" s="46">
        <f>IF(A236=1,SA,MAX(0,SA-M235))</f>
        <v>0</v>
      </c>
      <c r="S236" s="5">
        <v>0.0</v>
      </c>
      <c r="T236" s="5">
        <v>0.0</v>
      </c>
      <c r="U236" s="5">
        <v>0.0</v>
      </c>
      <c r="V236" s="48">
        <v>1.0</v>
      </c>
    </row>
    <row r="237" ht="15.75" customHeight="1">
      <c r="A237" s="5">
        <v>235.0</v>
      </c>
      <c r="B237" s="5">
        <v>20.0</v>
      </c>
      <c r="C237" s="5">
        <f t="shared" si="1"/>
        <v>7</v>
      </c>
      <c r="D237" s="5">
        <f>'Thông tin khách hàng'!$B$4+B237-1</f>
        <v>20</v>
      </c>
      <c r="E237" s="46">
        <f t="shared" si="2"/>
        <v>3568846013</v>
      </c>
      <c r="F237" s="5">
        <f>TP*VLOOKUP('Thông tin khách hàng'!$E$10,$X$2:$Z$5,3,FALSE)*OFFSET($S237,0,VLOOKUP('Thông tin khách hàng'!$E$10,$X$2:$Z$5,2,FALSE))</f>
        <v>15000000</v>
      </c>
      <c r="G237" s="5">
        <f>EP*VLOOKUP('Thông tin khách hàng'!$E$10,$X$2:$Z$5,3,FALSE)*OFFSET($S237,0,VLOOKUP('Thông tin khách hàng'!$E$10,$X$2:$Z$5,2,FALSE))</f>
        <v>15000000</v>
      </c>
      <c r="H237" s="5">
        <f>F237*HLOOKUP(B237,Assumption!$A$10:$G$12,2,TRUE)+G237*HLOOKUP(B237,Assumption!$A$10:$G$12,3,TRUE)</f>
        <v>750000</v>
      </c>
      <c r="I237" s="5">
        <f t="shared" si="3"/>
        <v>29250000</v>
      </c>
      <c r="J237" s="47">
        <f>VLOOKUP(D237,Assumption!$O$3:$Q$103,IF('Thông tin khách hàng'!$B$3="Nam",2,3),FALSE)/12*P237</f>
        <v>0</v>
      </c>
      <c r="K237" s="5">
        <v>20000.0</v>
      </c>
      <c r="L237" s="46">
        <f t="shared" si="4"/>
        <v>20344045</v>
      </c>
      <c r="M237" s="46">
        <f t="shared" si="5"/>
        <v>3618420058</v>
      </c>
      <c r="N237" s="47">
        <f>HLOOKUP(ROUND(AVERAGE(M225:M236)/10^6,0),Assumption!$B$2:$E$3,2,TRUE)*MAX((AVERAGE(M225:M236)-250*10^6),0)</f>
        <v>18512116.49</v>
      </c>
      <c r="O237" s="46">
        <f t="shared" si="6"/>
        <v>3636932175</v>
      </c>
      <c r="P237" s="46">
        <f>IF(A237=1,SA,MAX(0,SA-M236))</f>
        <v>0</v>
      </c>
      <c r="S237" s="5">
        <v>0.0</v>
      </c>
      <c r="T237" s="5">
        <v>1.0</v>
      </c>
      <c r="U237" s="5">
        <v>1.0</v>
      </c>
      <c r="V237" s="48">
        <v>1.0</v>
      </c>
    </row>
    <row r="238" ht="15.75" customHeight="1">
      <c r="A238" s="5">
        <v>236.0</v>
      </c>
      <c r="B238" s="5">
        <v>20.0</v>
      </c>
      <c r="C238" s="5">
        <f t="shared" si="1"/>
        <v>8</v>
      </c>
      <c r="D238" s="5">
        <f>'Thông tin khách hàng'!$B$4+B238-1</f>
        <v>20</v>
      </c>
      <c r="E238" s="46">
        <f t="shared" si="2"/>
        <v>3636932175</v>
      </c>
      <c r="F238" s="5">
        <f>TP*VLOOKUP('Thông tin khách hàng'!$E$10,$X$2:$Z$5,3,FALSE)*OFFSET($S238,0,VLOOKUP('Thông tin khách hàng'!$E$10,$X$2:$Z$5,2,FALSE))</f>
        <v>0</v>
      </c>
      <c r="G238" s="5">
        <f>EP*VLOOKUP('Thông tin khách hàng'!$E$10,$X$2:$Z$5,3,FALSE)*OFFSET($S238,0,VLOOKUP('Thông tin khách hàng'!$E$10,$X$2:$Z$5,2,FALSE))</f>
        <v>0</v>
      </c>
      <c r="H238" s="5">
        <f>F238*HLOOKUP(B238,Assumption!$A$10:$G$12,2,TRUE)+G238*HLOOKUP(B238,Assumption!$A$10:$G$12,3,TRUE)</f>
        <v>0</v>
      </c>
      <c r="I238" s="5">
        <f t="shared" si="3"/>
        <v>0</v>
      </c>
      <c r="J238" s="47">
        <f>VLOOKUP(D238,Assumption!$O$3:$Q$103,IF('Thông tin khách hàng'!$B$3="Nam",2,3),FALSE)/12*P238</f>
        <v>0</v>
      </c>
      <c r="K238" s="5">
        <v>20000.0</v>
      </c>
      <c r="L238" s="46">
        <f t="shared" si="4"/>
        <v>20563630</v>
      </c>
      <c r="M238" s="46">
        <f t="shared" si="5"/>
        <v>3657475805</v>
      </c>
      <c r="N238" s="47">
        <f>HLOOKUP(ROUND(AVERAGE(M226:M237)/10^6,0),Assumption!$B$2:$E$3,2,TRUE)*MAX((AVERAGE(M226:M237)-250*10^6),0)</f>
        <v>18757138.19</v>
      </c>
      <c r="O238" s="46">
        <f t="shared" si="6"/>
        <v>3676232943</v>
      </c>
      <c r="P238" s="46">
        <f>IF(A238=1,SA,MAX(0,SA-M237))</f>
        <v>0</v>
      </c>
      <c r="S238" s="5">
        <v>0.0</v>
      </c>
      <c r="T238" s="5">
        <v>0.0</v>
      </c>
      <c r="U238" s="5">
        <v>0.0</v>
      </c>
      <c r="V238" s="48">
        <v>1.0</v>
      </c>
    </row>
    <row r="239" ht="15.75" customHeight="1">
      <c r="A239" s="5">
        <v>237.0</v>
      </c>
      <c r="B239" s="5">
        <v>20.0</v>
      </c>
      <c r="C239" s="5">
        <f t="shared" si="1"/>
        <v>9</v>
      </c>
      <c r="D239" s="5">
        <f>'Thông tin khách hàng'!$B$4+B239-1</f>
        <v>20</v>
      </c>
      <c r="E239" s="46">
        <f t="shared" si="2"/>
        <v>3676232943</v>
      </c>
      <c r="F239" s="5">
        <f>TP*VLOOKUP('Thông tin khách hàng'!$E$10,$X$2:$Z$5,3,FALSE)*OFFSET($S239,0,VLOOKUP('Thông tin khách hàng'!$E$10,$X$2:$Z$5,2,FALSE))</f>
        <v>0</v>
      </c>
      <c r="G239" s="5">
        <f>EP*VLOOKUP('Thông tin khách hàng'!$E$10,$X$2:$Z$5,3,FALSE)*OFFSET($S239,0,VLOOKUP('Thông tin khách hàng'!$E$10,$X$2:$Z$5,2,FALSE))</f>
        <v>0</v>
      </c>
      <c r="H239" s="5">
        <f>F239*HLOOKUP(B239,Assumption!$A$10:$G$12,2,TRUE)+G239*HLOOKUP(B239,Assumption!$A$10:$G$12,3,TRUE)</f>
        <v>0</v>
      </c>
      <c r="I239" s="5">
        <f t="shared" si="3"/>
        <v>0</v>
      </c>
      <c r="J239" s="47">
        <f>VLOOKUP(D239,Assumption!$O$3:$Q$103,IF('Thông tin khách hàng'!$B$3="Nam",2,3),FALSE)/12*P239</f>
        <v>0</v>
      </c>
      <c r="K239" s="5">
        <v>20000.0</v>
      </c>
      <c r="L239" s="46">
        <f t="shared" si="4"/>
        <v>20785842</v>
      </c>
      <c r="M239" s="46">
        <f t="shared" si="5"/>
        <v>3696998785</v>
      </c>
      <c r="N239" s="47">
        <f>HLOOKUP(ROUND(AVERAGE(M227:M238)/10^6,0),Assumption!$B$2:$E$3,2,TRUE)*MAX((AVERAGE(M227:M238)-250*10^6),0)</f>
        <v>19004920.9</v>
      </c>
      <c r="O239" s="46">
        <f t="shared" si="6"/>
        <v>3716003706</v>
      </c>
      <c r="P239" s="46">
        <f>IF(A239=1,SA,MAX(0,SA-M238))</f>
        <v>0</v>
      </c>
      <c r="S239" s="5">
        <v>0.0</v>
      </c>
      <c r="T239" s="5">
        <v>0.0</v>
      </c>
      <c r="U239" s="5">
        <v>0.0</v>
      </c>
      <c r="V239" s="48">
        <v>1.0</v>
      </c>
    </row>
    <row r="240" ht="15.75" customHeight="1">
      <c r="A240" s="5">
        <v>238.0</v>
      </c>
      <c r="B240" s="5">
        <v>20.0</v>
      </c>
      <c r="C240" s="5">
        <f t="shared" si="1"/>
        <v>10</v>
      </c>
      <c r="D240" s="5">
        <f>'Thông tin khách hàng'!$B$4+B240-1</f>
        <v>20</v>
      </c>
      <c r="E240" s="46">
        <f t="shared" si="2"/>
        <v>3716003706</v>
      </c>
      <c r="F240" s="5">
        <f>TP*VLOOKUP('Thông tin khách hàng'!$E$10,$X$2:$Z$5,3,FALSE)*OFFSET($S240,0,VLOOKUP('Thông tin khách hàng'!$E$10,$X$2:$Z$5,2,FALSE))</f>
        <v>0</v>
      </c>
      <c r="G240" s="5">
        <f>EP*VLOOKUP('Thông tin khách hàng'!$E$10,$X$2:$Z$5,3,FALSE)*OFFSET($S240,0,VLOOKUP('Thông tin khách hàng'!$E$10,$X$2:$Z$5,2,FALSE))</f>
        <v>0</v>
      </c>
      <c r="H240" s="5">
        <f>F240*HLOOKUP(B240,Assumption!$A$10:$G$12,2,TRUE)+G240*HLOOKUP(B240,Assumption!$A$10:$G$12,3,TRUE)</f>
        <v>0</v>
      </c>
      <c r="I240" s="5">
        <f t="shared" si="3"/>
        <v>0</v>
      </c>
      <c r="J240" s="47">
        <f>VLOOKUP(D240,Assumption!$O$3:$Q$103,IF('Thông tin khách hàng'!$B$3="Nam",2,3),FALSE)/12*P240</f>
        <v>0</v>
      </c>
      <c r="K240" s="5">
        <v>20000.0</v>
      </c>
      <c r="L240" s="46">
        <f t="shared" si="4"/>
        <v>21010712</v>
      </c>
      <c r="M240" s="46">
        <f t="shared" si="5"/>
        <v>3736994418</v>
      </c>
      <c r="N240" s="47">
        <f>HLOOKUP(ROUND(AVERAGE(M228:M239)/10^6,0),Assumption!$B$2:$E$3,2,TRUE)*MAX((AVERAGE(M228:M239)-250*10^6),0)</f>
        <v>19255495.72</v>
      </c>
      <c r="O240" s="46">
        <f t="shared" si="6"/>
        <v>3756249913</v>
      </c>
      <c r="P240" s="46">
        <f>IF(A240=1,SA,MAX(0,SA-M239))</f>
        <v>0</v>
      </c>
      <c r="S240" s="5">
        <v>0.0</v>
      </c>
      <c r="T240" s="5">
        <v>0.0</v>
      </c>
      <c r="U240" s="5">
        <v>1.0</v>
      </c>
      <c r="V240" s="48">
        <v>1.0</v>
      </c>
    </row>
    <row r="241" ht="15.75" customHeight="1">
      <c r="A241" s="5">
        <v>239.0</v>
      </c>
      <c r="B241" s="5">
        <v>20.0</v>
      </c>
      <c r="C241" s="5">
        <f t="shared" si="1"/>
        <v>11</v>
      </c>
      <c r="D241" s="5">
        <f>'Thông tin khách hàng'!$B$4+B241-1</f>
        <v>20</v>
      </c>
      <c r="E241" s="46">
        <f t="shared" si="2"/>
        <v>3756249913</v>
      </c>
      <c r="F241" s="5">
        <f>TP*VLOOKUP('Thông tin khách hàng'!$E$10,$X$2:$Z$5,3,FALSE)*OFFSET($S241,0,VLOOKUP('Thông tin khách hàng'!$E$10,$X$2:$Z$5,2,FALSE))</f>
        <v>0</v>
      </c>
      <c r="G241" s="5">
        <f>EP*VLOOKUP('Thông tin khách hàng'!$E$10,$X$2:$Z$5,3,FALSE)*OFFSET($S241,0,VLOOKUP('Thông tin khách hàng'!$E$10,$X$2:$Z$5,2,FALSE))</f>
        <v>0</v>
      </c>
      <c r="H241" s="5">
        <f>F241*HLOOKUP(B241,Assumption!$A$10:$G$12,2,TRUE)+G241*HLOOKUP(B241,Assumption!$A$10:$G$12,3,TRUE)</f>
        <v>0</v>
      </c>
      <c r="I241" s="5">
        <f t="shared" si="3"/>
        <v>0</v>
      </c>
      <c r="J241" s="47">
        <f>VLOOKUP(D241,Assumption!$O$3:$Q$103,IF('Thông tin khách hàng'!$B$3="Nam",2,3),FALSE)/12*P241</f>
        <v>0</v>
      </c>
      <c r="K241" s="5">
        <v>20000.0</v>
      </c>
      <c r="L241" s="46">
        <f t="shared" si="4"/>
        <v>21238270</v>
      </c>
      <c r="M241" s="46">
        <f t="shared" si="5"/>
        <v>3777468183</v>
      </c>
      <c r="N241" s="47">
        <f>HLOOKUP(ROUND(AVERAGE(M229:M240)/10^6,0),Assumption!$B$2:$E$3,2,TRUE)*MAX((AVERAGE(M229:M240)-250*10^6),0)</f>
        <v>19508894.13</v>
      </c>
      <c r="O241" s="46">
        <f t="shared" si="6"/>
        <v>3796977078</v>
      </c>
      <c r="P241" s="46">
        <f>IF(A241=1,SA,MAX(0,SA-M240))</f>
        <v>0</v>
      </c>
      <c r="S241" s="5">
        <v>0.0</v>
      </c>
      <c r="T241" s="5">
        <v>0.0</v>
      </c>
      <c r="U241" s="5">
        <v>0.0</v>
      </c>
      <c r="V241" s="48">
        <v>1.0</v>
      </c>
    </row>
    <row r="242" ht="15.75" customHeight="1">
      <c r="A242" s="5">
        <v>240.0</v>
      </c>
      <c r="B242" s="5">
        <v>20.0</v>
      </c>
      <c r="C242" s="5">
        <f t="shared" si="1"/>
        <v>12</v>
      </c>
      <c r="D242" s="5">
        <f>'Thông tin khách hàng'!$B$4+B242-1</f>
        <v>20</v>
      </c>
      <c r="E242" s="46">
        <f t="shared" si="2"/>
        <v>3796977078</v>
      </c>
      <c r="F242" s="5">
        <f>TP*VLOOKUP('Thông tin khách hàng'!$E$10,$X$2:$Z$5,3,FALSE)*OFFSET($S242,0,VLOOKUP('Thông tin khách hàng'!$E$10,$X$2:$Z$5,2,FALSE))</f>
        <v>0</v>
      </c>
      <c r="G242" s="5">
        <f>EP*VLOOKUP('Thông tin khách hàng'!$E$10,$X$2:$Z$5,3,FALSE)*OFFSET($S242,0,VLOOKUP('Thông tin khách hàng'!$E$10,$X$2:$Z$5,2,FALSE))</f>
        <v>0</v>
      </c>
      <c r="H242" s="5">
        <f>F242*HLOOKUP(B242,Assumption!$A$10:$G$12,2,TRUE)+G242*HLOOKUP(B242,Assumption!$A$10:$G$12,3,TRUE)</f>
        <v>0</v>
      </c>
      <c r="I242" s="5">
        <f t="shared" si="3"/>
        <v>0</v>
      </c>
      <c r="J242" s="47">
        <f>VLOOKUP(D242,Assumption!$O$3:$Q$103,IF('Thông tin khách hàng'!$B$3="Nam",2,3),FALSE)/12*P242</f>
        <v>0</v>
      </c>
      <c r="K242" s="5">
        <v>20000.0</v>
      </c>
      <c r="L242" s="46">
        <f t="shared" si="4"/>
        <v>21468547</v>
      </c>
      <c r="M242" s="46">
        <f t="shared" si="5"/>
        <v>3818425625</v>
      </c>
      <c r="N242" s="47">
        <f>HLOOKUP(ROUND(AVERAGE(M230:M241)/10^6,0),Assumption!$B$2:$E$3,2,TRUE)*MAX((AVERAGE(M230:M241)-250*10^6),0)</f>
        <v>19765147.93</v>
      </c>
      <c r="O242" s="46">
        <f t="shared" si="6"/>
        <v>3838190773</v>
      </c>
      <c r="P242" s="46">
        <f>IF(A242=1,SA,MAX(0,SA-M241))</f>
        <v>0</v>
      </c>
      <c r="S242" s="5">
        <v>0.0</v>
      </c>
      <c r="T242" s="5">
        <v>0.0</v>
      </c>
      <c r="U242" s="5">
        <v>0.0</v>
      </c>
      <c r="V242" s="48">
        <v>1.0</v>
      </c>
    </row>
    <row r="243" ht="15.75" customHeight="1">
      <c r="A243" s="5">
        <v>241.0</v>
      </c>
      <c r="B243" s="5">
        <v>21.0</v>
      </c>
      <c r="C243" s="5">
        <f t="shared" si="1"/>
        <v>1</v>
      </c>
      <c r="D243" s="5">
        <f>'Thông tin khách hàng'!$B$4+B243-1</f>
        <v>21</v>
      </c>
      <c r="E243" s="46">
        <f t="shared" si="2"/>
        <v>3838190773</v>
      </c>
      <c r="F243" s="5">
        <f>TP*VLOOKUP('Thông tin khách hàng'!$E$10,$X$2:$Z$5,3,FALSE)*OFFSET($S243,0,VLOOKUP('Thông tin khách hàng'!$E$10,$X$2:$Z$5,2,FALSE))</f>
        <v>15000000</v>
      </c>
      <c r="G243" s="5">
        <f>EP*VLOOKUP('Thông tin khách hàng'!$E$10,$X$2:$Z$5,3,FALSE)*OFFSET($S243,0,VLOOKUP('Thông tin khách hàng'!$E$10,$X$2:$Z$5,2,FALSE))</f>
        <v>15000000</v>
      </c>
      <c r="H243" s="5">
        <f>F243*HLOOKUP(B243,Assumption!$A$10:$G$12,2,TRUE)+G243*HLOOKUP(B243,Assumption!$A$10:$G$12,3,TRUE)</f>
        <v>750000</v>
      </c>
      <c r="I243" s="5">
        <f t="shared" si="3"/>
        <v>29250000</v>
      </c>
      <c r="J243" s="47">
        <f>VLOOKUP(D243,Assumption!$O$3:$Q$103,IF('Thông tin khách hàng'!$B$3="Nam",2,3),FALSE)/12*P243</f>
        <v>0</v>
      </c>
      <c r="K243" s="5">
        <v>20000.0</v>
      </c>
      <c r="L243" s="46">
        <f t="shared" si="4"/>
        <v>21866959</v>
      </c>
      <c r="M243" s="46">
        <f t="shared" si="5"/>
        <v>3889287732</v>
      </c>
      <c r="N243" s="47">
        <f>HLOOKUP(ROUND(AVERAGE(M231:M242)/10^6,0),Assumption!$B$2:$E$3,2,TRUE)*MAX((AVERAGE(M231:M242)-250*10^6),0)</f>
        <v>20024289.3</v>
      </c>
      <c r="O243" s="46">
        <f t="shared" si="6"/>
        <v>3909312021</v>
      </c>
      <c r="P243" s="46">
        <f>IF(A243=1,SA,MAX(0,SA-M242))</f>
        <v>0</v>
      </c>
      <c r="S243" s="5">
        <v>1.0</v>
      </c>
      <c r="T243" s="5">
        <v>1.0</v>
      </c>
      <c r="U243" s="5">
        <v>1.0</v>
      </c>
      <c r="V243" s="48">
        <v>1.0</v>
      </c>
    </row>
    <row r="244" ht="15.75" customHeight="1">
      <c r="A244" s="5">
        <v>242.0</v>
      </c>
      <c r="B244" s="5">
        <v>21.0</v>
      </c>
      <c r="C244" s="5">
        <f t="shared" si="1"/>
        <v>2</v>
      </c>
      <c r="D244" s="5">
        <f>'Thông tin khách hàng'!$B$4+B244-1</f>
        <v>21</v>
      </c>
      <c r="E244" s="46">
        <f t="shared" si="2"/>
        <v>3909312021</v>
      </c>
      <c r="F244" s="5">
        <f>TP*VLOOKUP('Thông tin khách hàng'!$E$10,$X$2:$Z$5,3,FALSE)*OFFSET($S244,0,VLOOKUP('Thông tin khách hàng'!$E$10,$X$2:$Z$5,2,FALSE))</f>
        <v>0</v>
      </c>
      <c r="G244" s="5">
        <f>EP*VLOOKUP('Thông tin khách hàng'!$E$10,$X$2:$Z$5,3,FALSE)*OFFSET($S244,0,VLOOKUP('Thông tin khách hàng'!$E$10,$X$2:$Z$5,2,FALSE))</f>
        <v>0</v>
      </c>
      <c r="H244" s="5">
        <f>F244*HLOOKUP(B244,Assumption!$A$10:$G$12,2,TRUE)+G244*HLOOKUP(B244,Assumption!$A$10:$G$12,3,TRUE)</f>
        <v>0</v>
      </c>
      <c r="I244" s="5">
        <f t="shared" si="3"/>
        <v>0</v>
      </c>
      <c r="J244" s="47">
        <f>VLOOKUP(D244,Assumption!$O$3:$Q$103,IF('Thông tin khách hàng'!$B$3="Nam",2,3),FALSE)/12*P244</f>
        <v>0</v>
      </c>
      <c r="K244" s="5">
        <v>20000.0</v>
      </c>
      <c r="L244" s="46">
        <f t="shared" si="4"/>
        <v>22103705</v>
      </c>
      <c r="M244" s="46">
        <f t="shared" si="5"/>
        <v>3931395726</v>
      </c>
      <c r="N244" s="47">
        <f>HLOOKUP(ROUND(AVERAGE(M232:M243)/10^6,0),Assumption!$B$2:$E$3,2,TRUE)*MAX((AVERAGE(M232:M243)-250*10^6),0)</f>
        <v>20286350.78</v>
      </c>
      <c r="O244" s="46">
        <f t="shared" si="6"/>
        <v>3951682077</v>
      </c>
      <c r="P244" s="46">
        <f>IF(A244=1,SA,MAX(0,SA-M243))</f>
        <v>0</v>
      </c>
      <c r="S244" s="5">
        <v>0.0</v>
      </c>
      <c r="T244" s="5">
        <v>0.0</v>
      </c>
      <c r="U244" s="5">
        <v>0.0</v>
      </c>
      <c r="V244" s="48">
        <v>1.0</v>
      </c>
    </row>
    <row r="245" ht="15.75" customHeight="1">
      <c r="A245" s="5">
        <v>243.0</v>
      </c>
      <c r="B245" s="5">
        <v>21.0</v>
      </c>
      <c r="C245" s="5">
        <f t="shared" si="1"/>
        <v>3</v>
      </c>
      <c r="D245" s="5">
        <f>'Thông tin khách hàng'!$B$4+B245-1</f>
        <v>21</v>
      </c>
      <c r="E245" s="46">
        <f t="shared" si="2"/>
        <v>3951682077</v>
      </c>
      <c r="F245" s="5">
        <f>TP*VLOOKUP('Thông tin khách hàng'!$E$10,$X$2:$Z$5,3,FALSE)*OFFSET($S245,0,VLOOKUP('Thông tin khách hàng'!$E$10,$X$2:$Z$5,2,FALSE))</f>
        <v>0</v>
      </c>
      <c r="G245" s="5">
        <f>EP*VLOOKUP('Thông tin khách hàng'!$E$10,$X$2:$Z$5,3,FALSE)*OFFSET($S245,0,VLOOKUP('Thông tin khách hàng'!$E$10,$X$2:$Z$5,2,FALSE))</f>
        <v>0</v>
      </c>
      <c r="H245" s="5">
        <f>F245*HLOOKUP(B245,Assumption!$A$10:$G$12,2,TRUE)+G245*HLOOKUP(B245,Assumption!$A$10:$G$12,3,TRUE)</f>
        <v>0</v>
      </c>
      <c r="I245" s="5">
        <f t="shared" si="3"/>
        <v>0</v>
      </c>
      <c r="J245" s="47">
        <f>VLOOKUP(D245,Assumption!$O$3:$Q$103,IF('Thông tin khách hàng'!$B$3="Nam",2,3),FALSE)/12*P245</f>
        <v>0</v>
      </c>
      <c r="K245" s="5">
        <v>20000.0</v>
      </c>
      <c r="L245" s="46">
        <f t="shared" si="4"/>
        <v>22343272</v>
      </c>
      <c r="M245" s="46">
        <f t="shared" si="5"/>
        <v>3974005349</v>
      </c>
      <c r="N245" s="47">
        <f>HLOOKUP(ROUND(AVERAGE(M233:M244)/10^6,0),Assumption!$B$2:$E$3,2,TRUE)*MAX((AVERAGE(M233:M244)-250*10^6),0)</f>
        <v>20551365.28</v>
      </c>
      <c r="O245" s="46">
        <f t="shared" si="6"/>
        <v>3994556714</v>
      </c>
      <c r="P245" s="46">
        <f>IF(A245=1,SA,MAX(0,SA-M244))</f>
        <v>0</v>
      </c>
      <c r="S245" s="5">
        <v>0.0</v>
      </c>
      <c r="T245" s="5">
        <v>0.0</v>
      </c>
      <c r="U245" s="5">
        <v>0.0</v>
      </c>
      <c r="V245" s="48">
        <v>1.0</v>
      </c>
    </row>
    <row r="246" ht="15.75" customHeight="1">
      <c r="A246" s="5">
        <v>244.0</v>
      </c>
      <c r="B246" s="5">
        <v>21.0</v>
      </c>
      <c r="C246" s="5">
        <f t="shared" si="1"/>
        <v>4</v>
      </c>
      <c r="D246" s="5">
        <f>'Thông tin khách hàng'!$B$4+B246-1</f>
        <v>21</v>
      </c>
      <c r="E246" s="46">
        <f t="shared" si="2"/>
        <v>3994556714</v>
      </c>
      <c r="F246" s="5">
        <f>TP*VLOOKUP('Thông tin khách hàng'!$E$10,$X$2:$Z$5,3,FALSE)*OFFSET($S246,0,VLOOKUP('Thông tin khách hàng'!$E$10,$X$2:$Z$5,2,FALSE))</f>
        <v>0</v>
      </c>
      <c r="G246" s="5">
        <f>EP*VLOOKUP('Thông tin khách hàng'!$E$10,$X$2:$Z$5,3,FALSE)*OFFSET($S246,0,VLOOKUP('Thông tin khách hàng'!$E$10,$X$2:$Z$5,2,FALSE))</f>
        <v>0</v>
      </c>
      <c r="H246" s="5">
        <f>F246*HLOOKUP(B246,Assumption!$A$10:$G$12,2,TRUE)+G246*HLOOKUP(B246,Assumption!$A$10:$G$12,3,TRUE)</f>
        <v>0</v>
      </c>
      <c r="I246" s="5">
        <f t="shared" si="3"/>
        <v>0</v>
      </c>
      <c r="J246" s="47">
        <f>VLOOKUP(D246,Assumption!$O$3:$Q$103,IF('Thông tin khách hàng'!$B$3="Nam",2,3),FALSE)/12*P246</f>
        <v>0</v>
      </c>
      <c r="K246" s="5">
        <v>20000.0</v>
      </c>
      <c r="L246" s="46">
        <f t="shared" si="4"/>
        <v>22585691</v>
      </c>
      <c r="M246" s="46">
        <f t="shared" si="5"/>
        <v>4017122405</v>
      </c>
      <c r="N246" s="47">
        <f>HLOOKUP(ROUND(AVERAGE(M234:M245)/10^6,0),Assumption!$B$2:$E$3,2,TRUE)*MAX((AVERAGE(M234:M245)-250*10^6),0)</f>
        <v>20819366.08</v>
      </c>
      <c r="O246" s="46">
        <f t="shared" si="6"/>
        <v>4037941771</v>
      </c>
      <c r="P246" s="46">
        <f>IF(A246=1,SA,MAX(0,SA-M245))</f>
        <v>0</v>
      </c>
      <c r="S246" s="5">
        <v>0.0</v>
      </c>
      <c r="T246" s="5">
        <v>0.0</v>
      </c>
      <c r="U246" s="5">
        <v>1.0</v>
      </c>
      <c r="V246" s="48">
        <v>1.0</v>
      </c>
    </row>
    <row r="247" ht="15.75" customHeight="1">
      <c r="A247" s="5">
        <v>245.0</v>
      </c>
      <c r="B247" s="5">
        <v>21.0</v>
      </c>
      <c r="C247" s="5">
        <f t="shared" si="1"/>
        <v>5</v>
      </c>
      <c r="D247" s="5">
        <f>'Thông tin khách hàng'!$B$4+B247-1</f>
        <v>21</v>
      </c>
      <c r="E247" s="46">
        <f t="shared" si="2"/>
        <v>4037941771</v>
      </c>
      <c r="F247" s="5">
        <f>TP*VLOOKUP('Thông tin khách hàng'!$E$10,$X$2:$Z$5,3,FALSE)*OFFSET($S247,0,VLOOKUP('Thông tin khách hàng'!$E$10,$X$2:$Z$5,2,FALSE))</f>
        <v>0</v>
      </c>
      <c r="G247" s="5">
        <f>EP*VLOOKUP('Thông tin khách hàng'!$E$10,$X$2:$Z$5,3,FALSE)*OFFSET($S247,0,VLOOKUP('Thông tin khách hàng'!$E$10,$X$2:$Z$5,2,FALSE))</f>
        <v>0</v>
      </c>
      <c r="H247" s="5">
        <f>F247*HLOOKUP(B247,Assumption!$A$10:$G$12,2,TRUE)+G247*HLOOKUP(B247,Assumption!$A$10:$G$12,3,TRUE)</f>
        <v>0</v>
      </c>
      <c r="I247" s="5">
        <f t="shared" si="3"/>
        <v>0</v>
      </c>
      <c r="J247" s="47">
        <f>VLOOKUP(D247,Assumption!$O$3:$Q$103,IF('Thông tin khách hàng'!$B$3="Nam",2,3),FALSE)/12*P247</f>
        <v>0</v>
      </c>
      <c r="K247" s="5">
        <v>20000.0</v>
      </c>
      <c r="L247" s="46">
        <f t="shared" si="4"/>
        <v>22830997</v>
      </c>
      <c r="M247" s="46">
        <f t="shared" si="5"/>
        <v>4060752768</v>
      </c>
      <c r="N247" s="47">
        <f>HLOOKUP(ROUND(AVERAGE(M235:M246)/10^6,0),Assumption!$B$2:$E$3,2,TRUE)*MAX((AVERAGE(M235:M246)-250*10^6),0)</f>
        <v>21090386.81</v>
      </c>
      <c r="O247" s="46">
        <f t="shared" si="6"/>
        <v>4081843155</v>
      </c>
      <c r="P247" s="46">
        <f>IF(A247=1,SA,MAX(0,SA-M246))</f>
        <v>0</v>
      </c>
      <c r="S247" s="5">
        <v>0.0</v>
      </c>
      <c r="T247" s="5">
        <v>0.0</v>
      </c>
      <c r="U247" s="5">
        <v>0.0</v>
      </c>
      <c r="V247" s="48">
        <v>1.0</v>
      </c>
    </row>
    <row r="248" ht="15.75" customHeight="1">
      <c r="A248" s="5">
        <v>246.0</v>
      </c>
      <c r="B248" s="5">
        <v>21.0</v>
      </c>
      <c r="C248" s="5">
        <f t="shared" si="1"/>
        <v>6</v>
      </c>
      <c r="D248" s="5">
        <f>'Thông tin khách hàng'!$B$4+B248-1</f>
        <v>21</v>
      </c>
      <c r="E248" s="46">
        <f t="shared" si="2"/>
        <v>4081843155</v>
      </c>
      <c r="F248" s="5">
        <f>TP*VLOOKUP('Thông tin khách hàng'!$E$10,$X$2:$Z$5,3,FALSE)*OFFSET($S248,0,VLOOKUP('Thông tin khách hàng'!$E$10,$X$2:$Z$5,2,FALSE))</f>
        <v>0</v>
      </c>
      <c r="G248" s="5">
        <f>EP*VLOOKUP('Thông tin khách hàng'!$E$10,$X$2:$Z$5,3,FALSE)*OFFSET($S248,0,VLOOKUP('Thông tin khách hàng'!$E$10,$X$2:$Z$5,2,FALSE))</f>
        <v>0</v>
      </c>
      <c r="H248" s="5">
        <f>F248*HLOOKUP(B248,Assumption!$A$10:$G$12,2,TRUE)+G248*HLOOKUP(B248,Assumption!$A$10:$G$12,3,TRUE)</f>
        <v>0</v>
      </c>
      <c r="I248" s="5">
        <f t="shared" si="3"/>
        <v>0</v>
      </c>
      <c r="J248" s="47">
        <f>VLOOKUP(D248,Assumption!$O$3:$Q$103,IF('Thông tin khách hàng'!$B$3="Nam",2,3),FALSE)/12*P248</f>
        <v>0</v>
      </c>
      <c r="K248" s="5">
        <v>20000.0</v>
      </c>
      <c r="L248" s="46">
        <f t="shared" si="4"/>
        <v>23079222</v>
      </c>
      <c r="M248" s="46">
        <f t="shared" si="5"/>
        <v>4104902377</v>
      </c>
      <c r="N248" s="47">
        <f>HLOOKUP(ROUND(AVERAGE(M236:M247)/10^6,0),Assumption!$B$2:$E$3,2,TRUE)*MAX((AVERAGE(M236:M247)-250*10^6),0)</f>
        <v>21364461.52</v>
      </c>
      <c r="O248" s="46">
        <f t="shared" si="6"/>
        <v>4126266838</v>
      </c>
      <c r="P248" s="46">
        <f>IF(A248=1,SA,MAX(0,SA-M247))</f>
        <v>0</v>
      </c>
      <c r="S248" s="5">
        <v>0.0</v>
      </c>
      <c r="T248" s="5">
        <v>0.0</v>
      </c>
      <c r="U248" s="5">
        <v>0.0</v>
      </c>
      <c r="V248" s="48">
        <v>1.0</v>
      </c>
    </row>
    <row r="249" ht="15.75" customHeight="1">
      <c r="A249" s="5">
        <v>247.0</v>
      </c>
      <c r="B249" s="5">
        <v>21.0</v>
      </c>
      <c r="C249" s="5">
        <f t="shared" si="1"/>
        <v>7</v>
      </c>
      <c r="D249" s="5">
        <f>'Thông tin khách hàng'!$B$4+B249-1</f>
        <v>21</v>
      </c>
      <c r="E249" s="46">
        <f t="shared" si="2"/>
        <v>4126266838</v>
      </c>
      <c r="F249" s="5">
        <f>TP*VLOOKUP('Thông tin khách hàng'!$E$10,$X$2:$Z$5,3,FALSE)*OFFSET($S249,0,VLOOKUP('Thông tin khách hàng'!$E$10,$X$2:$Z$5,2,FALSE))</f>
        <v>15000000</v>
      </c>
      <c r="G249" s="5">
        <f>EP*VLOOKUP('Thông tin khách hàng'!$E$10,$X$2:$Z$5,3,FALSE)*OFFSET($S249,0,VLOOKUP('Thông tin khách hàng'!$E$10,$X$2:$Z$5,2,FALSE))</f>
        <v>15000000</v>
      </c>
      <c r="H249" s="5">
        <f>F249*HLOOKUP(B249,Assumption!$A$10:$G$12,2,TRUE)+G249*HLOOKUP(B249,Assumption!$A$10:$G$12,3,TRUE)</f>
        <v>750000</v>
      </c>
      <c r="I249" s="5">
        <f t="shared" si="3"/>
        <v>29250000</v>
      </c>
      <c r="J249" s="47">
        <f>VLOOKUP(D249,Assumption!$O$3:$Q$103,IF('Thông tin khách hàng'!$B$3="Nam",2,3),FALSE)/12*P249</f>
        <v>0</v>
      </c>
      <c r="K249" s="5">
        <v>20000.0</v>
      </c>
      <c r="L249" s="46">
        <f t="shared" si="4"/>
        <v>23495783</v>
      </c>
      <c r="M249" s="46">
        <f t="shared" si="5"/>
        <v>4178992621</v>
      </c>
      <c r="N249" s="47">
        <f>HLOOKUP(ROUND(AVERAGE(M237:M248)/10^6,0),Assumption!$B$2:$E$3,2,TRUE)*MAX((AVERAGE(M237:M248)-250*10^6),0)</f>
        <v>21641624.61</v>
      </c>
      <c r="O249" s="46">
        <f t="shared" si="6"/>
        <v>4200634246</v>
      </c>
      <c r="P249" s="46">
        <f>IF(A249=1,SA,MAX(0,SA-M248))</f>
        <v>0</v>
      </c>
      <c r="S249" s="5">
        <v>0.0</v>
      </c>
      <c r="T249" s="5">
        <v>1.0</v>
      </c>
      <c r="U249" s="5">
        <v>1.0</v>
      </c>
      <c r="V249" s="48">
        <v>1.0</v>
      </c>
    </row>
    <row r="250" ht="15.75" customHeight="1">
      <c r="A250" s="5">
        <v>248.0</v>
      </c>
      <c r="B250" s="5">
        <v>21.0</v>
      </c>
      <c r="C250" s="5">
        <f t="shared" si="1"/>
        <v>8</v>
      </c>
      <c r="D250" s="5">
        <f>'Thông tin khách hàng'!$B$4+B250-1</f>
        <v>21</v>
      </c>
      <c r="E250" s="46">
        <f t="shared" si="2"/>
        <v>4200634246</v>
      </c>
      <c r="F250" s="5">
        <f>TP*VLOOKUP('Thông tin khách hàng'!$E$10,$X$2:$Z$5,3,FALSE)*OFFSET($S250,0,VLOOKUP('Thông tin khách hàng'!$E$10,$X$2:$Z$5,2,FALSE))</f>
        <v>0</v>
      </c>
      <c r="G250" s="5">
        <f>EP*VLOOKUP('Thông tin khách hàng'!$E$10,$X$2:$Z$5,3,FALSE)*OFFSET($S250,0,VLOOKUP('Thông tin khách hàng'!$E$10,$X$2:$Z$5,2,FALSE))</f>
        <v>0</v>
      </c>
      <c r="H250" s="5">
        <f>F250*HLOOKUP(B250,Assumption!$A$10:$G$12,2,TRUE)+G250*HLOOKUP(B250,Assumption!$A$10:$G$12,3,TRUE)</f>
        <v>0</v>
      </c>
      <c r="I250" s="5">
        <f t="shared" si="3"/>
        <v>0</v>
      </c>
      <c r="J250" s="47">
        <f>VLOOKUP(D250,Assumption!$O$3:$Q$103,IF('Thông tin khách hàng'!$B$3="Nam",2,3),FALSE)/12*P250</f>
        <v>0</v>
      </c>
      <c r="K250" s="5">
        <v>20000.0</v>
      </c>
      <c r="L250" s="46">
        <f t="shared" si="4"/>
        <v>23750884</v>
      </c>
      <c r="M250" s="46">
        <f t="shared" si="5"/>
        <v>4224365130</v>
      </c>
      <c r="N250" s="47">
        <f>HLOOKUP(ROUND(AVERAGE(M238:M249)/10^6,0),Assumption!$B$2:$E$3,2,TRUE)*MAX((AVERAGE(M238:M249)-250*10^6),0)</f>
        <v>21921910.9</v>
      </c>
      <c r="O250" s="46">
        <f t="shared" si="6"/>
        <v>4246287041</v>
      </c>
      <c r="P250" s="46">
        <f>IF(A250=1,SA,MAX(0,SA-M249))</f>
        <v>0</v>
      </c>
      <c r="S250" s="5">
        <v>0.0</v>
      </c>
      <c r="T250" s="5">
        <v>0.0</v>
      </c>
      <c r="U250" s="5">
        <v>0.0</v>
      </c>
      <c r="V250" s="48">
        <v>1.0</v>
      </c>
    </row>
    <row r="251" ht="15.75" customHeight="1">
      <c r="A251" s="5">
        <v>249.0</v>
      </c>
      <c r="B251" s="5">
        <v>21.0</v>
      </c>
      <c r="C251" s="5">
        <f t="shared" si="1"/>
        <v>9</v>
      </c>
      <c r="D251" s="5">
        <f>'Thông tin khách hàng'!$B$4+B251-1</f>
        <v>21</v>
      </c>
      <c r="E251" s="46">
        <f t="shared" si="2"/>
        <v>4246287041</v>
      </c>
      <c r="F251" s="5">
        <f>TP*VLOOKUP('Thông tin khách hàng'!$E$10,$X$2:$Z$5,3,FALSE)*OFFSET($S251,0,VLOOKUP('Thông tin khách hàng'!$E$10,$X$2:$Z$5,2,FALSE))</f>
        <v>0</v>
      </c>
      <c r="G251" s="5">
        <f>EP*VLOOKUP('Thông tin khách hàng'!$E$10,$X$2:$Z$5,3,FALSE)*OFFSET($S251,0,VLOOKUP('Thông tin khách hàng'!$E$10,$X$2:$Z$5,2,FALSE))</f>
        <v>0</v>
      </c>
      <c r="H251" s="5">
        <f>F251*HLOOKUP(B251,Assumption!$A$10:$G$12,2,TRUE)+G251*HLOOKUP(B251,Assumption!$A$10:$G$12,3,TRUE)</f>
        <v>0</v>
      </c>
      <c r="I251" s="5">
        <f t="shared" si="3"/>
        <v>0</v>
      </c>
      <c r="J251" s="47">
        <f>VLOOKUP(D251,Assumption!$O$3:$Q$103,IF('Thông tin khách hàng'!$B$3="Nam",2,3),FALSE)/12*P251</f>
        <v>0</v>
      </c>
      <c r="K251" s="5">
        <v>20000.0</v>
      </c>
      <c r="L251" s="46">
        <f t="shared" si="4"/>
        <v>24009011</v>
      </c>
      <c r="M251" s="46">
        <f t="shared" si="5"/>
        <v>4270276052</v>
      </c>
      <c r="N251" s="47">
        <f>HLOOKUP(ROUND(AVERAGE(M239:M250)/10^6,0),Assumption!$B$2:$E$3,2,TRUE)*MAX((AVERAGE(M239:M250)-250*10^6),0)</f>
        <v>22205355.56</v>
      </c>
      <c r="O251" s="46">
        <f t="shared" si="6"/>
        <v>4292481407</v>
      </c>
      <c r="P251" s="46">
        <f>IF(A251=1,SA,MAX(0,SA-M250))</f>
        <v>0</v>
      </c>
      <c r="S251" s="5">
        <v>0.0</v>
      </c>
      <c r="T251" s="5">
        <v>0.0</v>
      </c>
      <c r="U251" s="5">
        <v>0.0</v>
      </c>
      <c r="V251" s="48">
        <v>1.0</v>
      </c>
    </row>
    <row r="252" ht="15.75" customHeight="1">
      <c r="A252" s="5">
        <v>250.0</v>
      </c>
      <c r="B252" s="5">
        <v>21.0</v>
      </c>
      <c r="C252" s="5">
        <f t="shared" si="1"/>
        <v>10</v>
      </c>
      <c r="D252" s="5">
        <f>'Thông tin khách hàng'!$B$4+B252-1</f>
        <v>21</v>
      </c>
      <c r="E252" s="46">
        <f t="shared" si="2"/>
        <v>4292481407</v>
      </c>
      <c r="F252" s="5">
        <f>TP*VLOOKUP('Thông tin khách hàng'!$E$10,$X$2:$Z$5,3,FALSE)*OFFSET($S252,0,VLOOKUP('Thông tin khách hàng'!$E$10,$X$2:$Z$5,2,FALSE))</f>
        <v>0</v>
      </c>
      <c r="G252" s="5">
        <f>EP*VLOOKUP('Thông tin khách hàng'!$E$10,$X$2:$Z$5,3,FALSE)*OFFSET($S252,0,VLOOKUP('Thông tin khách hàng'!$E$10,$X$2:$Z$5,2,FALSE))</f>
        <v>0</v>
      </c>
      <c r="H252" s="5">
        <f>F252*HLOOKUP(B252,Assumption!$A$10:$G$12,2,TRUE)+G252*HLOOKUP(B252,Assumption!$A$10:$G$12,3,TRUE)</f>
        <v>0</v>
      </c>
      <c r="I252" s="5">
        <f t="shared" si="3"/>
        <v>0</v>
      </c>
      <c r="J252" s="47">
        <f>VLOOKUP(D252,Assumption!$O$3:$Q$103,IF('Thông tin khách hàng'!$B$3="Nam",2,3),FALSE)/12*P252</f>
        <v>0</v>
      </c>
      <c r="K252" s="5">
        <v>20000.0</v>
      </c>
      <c r="L252" s="46">
        <f t="shared" si="4"/>
        <v>24270201</v>
      </c>
      <c r="M252" s="46">
        <f t="shared" si="5"/>
        <v>4316731608</v>
      </c>
      <c r="N252" s="47">
        <f>HLOOKUP(ROUND(AVERAGE(M240:M251)/10^6,0),Assumption!$B$2:$E$3,2,TRUE)*MAX((AVERAGE(M240:M251)-250*10^6),0)</f>
        <v>22491994.19</v>
      </c>
      <c r="O252" s="46">
        <f t="shared" si="6"/>
        <v>4339223603</v>
      </c>
      <c r="P252" s="46">
        <f>IF(A252=1,SA,MAX(0,SA-M251))</f>
        <v>0</v>
      </c>
      <c r="S252" s="5">
        <v>0.0</v>
      </c>
      <c r="T252" s="5">
        <v>0.0</v>
      </c>
      <c r="U252" s="5">
        <v>1.0</v>
      </c>
      <c r="V252" s="48">
        <v>1.0</v>
      </c>
    </row>
    <row r="253" ht="15.75" customHeight="1">
      <c r="A253" s="5">
        <v>251.0</v>
      </c>
      <c r="B253" s="5">
        <v>21.0</v>
      </c>
      <c r="C253" s="5">
        <f t="shared" si="1"/>
        <v>11</v>
      </c>
      <c r="D253" s="5">
        <f>'Thông tin khách hàng'!$B$4+B253-1</f>
        <v>21</v>
      </c>
      <c r="E253" s="46">
        <f t="shared" si="2"/>
        <v>4339223603</v>
      </c>
      <c r="F253" s="5">
        <f>TP*VLOOKUP('Thông tin khách hàng'!$E$10,$X$2:$Z$5,3,FALSE)*OFFSET($S253,0,VLOOKUP('Thông tin khách hàng'!$E$10,$X$2:$Z$5,2,FALSE))</f>
        <v>0</v>
      </c>
      <c r="G253" s="5">
        <f>EP*VLOOKUP('Thông tin khách hàng'!$E$10,$X$2:$Z$5,3,FALSE)*OFFSET($S253,0,VLOOKUP('Thông tin khách hàng'!$E$10,$X$2:$Z$5,2,FALSE))</f>
        <v>0</v>
      </c>
      <c r="H253" s="5">
        <f>F253*HLOOKUP(B253,Assumption!$A$10:$G$12,2,TRUE)+G253*HLOOKUP(B253,Assumption!$A$10:$G$12,3,TRUE)</f>
        <v>0</v>
      </c>
      <c r="I253" s="5">
        <f t="shared" si="3"/>
        <v>0</v>
      </c>
      <c r="J253" s="47">
        <f>VLOOKUP(D253,Assumption!$O$3:$Q$103,IF('Thông tin khách hàng'!$B$3="Nam",2,3),FALSE)/12*P253</f>
        <v>0</v>
      </c>
      <c r="K253" s="5">
        <v>20000.0</v>
      </c>
      <c r="L253" s="46">
        <f t="shared" si="4"/>
        <v>24534488</v>
      </c>
      <c r="M253" s="46">
        <f t="shared" si="5"/>
        <v>4363738091</v>
      </c>
      <c r="N253" s="47">
        <f>HLOOKUP(ROUND(AVERAGE(M241:M252)/10^6,0),Assumption!$B$2:$E$3,2,TRUE)*MAX((AVERAGE(M241:M252)-250*10^6),0)</f>
        <v>22781862.79</v>
      </c>
      <c r="O253" s="46">
        <f t="shared" si="6"/>
        <v>4386519953</v>
      </c>
      <c r="P253" s="46">
        <f>IF(A253=1,SA,MAX(0,SA-M252))</f>
        <v>0</v>
      </c>
      <c r="S253" s="5">
        <v>0.0</v>
      </c>
      <c r="T253" s="5">
        <v>0.0</v>
      </c>
      <c r="U253" s="5">
        <v>0.0</v>
      </c>
      <c r="V253" s="48">
        <v>1.0</v>
      </c>
    </row>
    <row r="254" ht="15.75" customHeight="1">
      <c r="A254" s="5">
        <v>252.0</v>
      </c>
      <c r="B254" s="5">
        <v>21.0</v>
      </c>
      <c r="C254" s="5">
        <f t="shared" si="1"/>
        <v>12</v>
      </c>
      <c r="D254" s="5">
        <f>'Thông tin khách hàng'!$B$4+B254-1</f>
        <v>21</v>
      </c>
      <c r="E254" s="46">
        <f t="shared" si="2"/>
        <v>4386519953</v>
      </c>
      <c r="F254" s="5">
        <f>TP*VLOOKUP('Thông tin khách hàng'!$E$10,$X$2:$Z$5,3,FALSE)*OFFSET($S254,0,VLOOKUP('Thông tin khách hàng'!$E$10,$X$2:$Z$5,2,FALSE))</f>
        <v>0</v>
      </c>
      <c r="G254" s="5">
        <f>EP*VLOOKUP('Thông tin khách hàng'!$E$10,$X$2:$Z$5,3,FALSE)*OFFSET($S254,0,VLOOKUP('Thông tin khách hàng'!$E$10,$X$2:$Z$5,2,FALSE))</f>
        <v>0</v>
      </c>
      <c r="H254" s="5">
        <f>F254*HLOOKUP(B254,Assumption!$A$10:$G$12,2,TRUE)+G254*HLOOKUP(B254,Assumption!$A$10:$G$12,3,TRUE)</f>
        <v>0</v>
      </c>
      <c r="I254" s="5">
        <f t="shared" si="3"/>
        <v>0</v>
      </c>
      <c r="J254" s="47">
        <f>VLOOKUP(D254,Assumption!$O$3:$Q$103,IF('Thông tin khách hàng'!$B$3="Nam",2,3),FALSE)/12*P254</f>
        <v>0</v>
      </c>
      <c r="K254" s="5">
        <v>20000.0</v>
      </c>
      <c r="L254" s="46">
        <f t="shared" si="4"/>
        <v>24801908</v>
      </c>
      <c r="M254" s="46">
        <f t="shared" si="5"/>
        <v>4411301861</v>
      </c>
      <c r="N254" s="47">
        <f>HLOOKUP(ROUND(AVERAGE(M242:M253)/10^6,0),Assumption!$B$2:$E$3,2,TRUE)*MAX((AVERAGE(M242:M253)-250*10^6),0)</f>
        <v>23074997.74</v>
      </c>
      <c r="O254" s="46">
        <f t="shared" si="6"/>
        <v>4434376859</v>
      </c>
      <c r="P254" s="46">
        <f>IF(A254=1,SA,MAX(0,SA-M253))</f>
        <v>0</v>
      </c>
      <c r="S254" s="5">
        <v>0.0</v>
      </c>
      <c r="T254" s="5">
        <v>0.0</v>
      </c>
      <c r="U254" s="5">
        <v>0.0</v>
      </c>
      <c r="V254" s="48">
        <v>1.0</v>
      </c>
    </row>
    <row r="255" ht="15.75" customHeight="1">
      <c r="A255" s="5">
        <v>253.0</v>
      </c>
      <c r="B255" s="5">
        <v>22.0</v>
      </c>
      <c r="C255" s="5">
        <f t="shared" si="1"/>
        <v>1</v>
      </c>
      <c r="D255" s="5">
        <f>'Thông tin khách hàng'!$B$4+B255-1</f>
        <v>22</v>
      </c>
      <c r="E255" s="46">
        <f t="shared" si="2"/>
        <v>4434376859</v>
      </c>
      <c r="F255" s="5">
        <f>TP*VLOOKUP('Thông tin khách hàng'!$E$10,$X$2:$Z$5,3,FALSE)*OFFSET($S255,0,VLOOKUP('Thông tin khách hàng'!$E$10,$X$2:$Z$5,2,FALSE))</f>
        <v>15000000</v>
      </c>
      <c r="G255" s="5">
        <f>EP*VLOOKUP('Thông tin khách hàng'!$E$10,$X$2:$Z$5,3,FALSE)*OFFSET($S255,0,VLOOKUP('Thông tin khách hàng'!$E$10,$X$2:$Z$5,2,FALSE))</f>
        <v>15000000</v>
      </c>
      <c r="H255" s="5">
        <f>F255*HLOOKUP(B255,Assumption!$A$10:$G$12,2,TRUE)+G255*HLOOKUP(B255,Assumption!$A$10:$G$12,3,TRUE)</f>
        <v>750000</v>
      </c>
      <c r="I255" s="5">
        <f t="shared" si="3"/>
        <v>29250000</v>
      </c>
      <c r="J255" s="47">
        <f>VLOOKUP(D255,Assumption!$O$3:$Q$103,IF('Thông tin khách hàng'!$B$3="Nam",2,3),FALSE)/12*P255</f>
        <v>0</v>
      </c>
      <c r="K255" s="5">
        <v>20000.0</v>
      </c>
      <c r="L255" s="46">
        <f t="shared" si="4"/>
        <v>25237882</v>
      </c>
      <c r="M255" s="46">
        <f t="shared" si="5"/>
        <v>4488844741</v>
      </c>
      <c r="N255" s="47">
        <f>HLOOKUP(ROUND(AVERAGE(M243:M254)/10^6,0),Assumption!$B$2:$E$3,2,TRUE)*MAX((AVERAGE(M243:M254)-250*10^6),0)</f>
        <v>23371435.86</v>
      </c>
      <c r="O255" s="46">
        <f t="shared" si="6"/>
        <v>4512216177</v>
      </c>
      <c r="P255" s="46">
        <f>IF(A255=1,SA,MAX(0,SA-M254))</f>
        <v>0</v>
      </c>
      <c r="S255" s="5">
        <v>1.0</v>
      </c>
      <c r="T255" s="5">
        <v>1.0</v>
      </c>
      <c r="U255" s="5">
        <v>1.0</v>
      </c>
      <c r="V255" s="48">
        <v>1.0</v>
      </c>
    </row>
    <row r="256" ht="15.75" customHeight="1">
      <c r="A256" s="5">
        <v>254.0</v>
      </c>
      <c r="B256" s="5">
        <v>22.0</v>
      </c>
      <c r="C256" s="5">
        <f t="shared" si="1"/>
        <v>2</v>
      </c>
      <c r="D256" s="5">
        <f>'Thông tin khách hàng'!$B$4+B256-1</f>
        <v>22</v>
      </c>
      <c r="E256" s="46">
        <f t="shared" si="2"/>
        <v>4512216177</v>
      </c>
      <c r="F256" s="5">
        <f>TP*VLOOKUP('Thông tin khách hàng'!$E$10,$X$2:$Z$5,3,FALSE)*OFFSET($S256,0,VLOOKUP('Thông tin khách hàng'!$E$10,$X$2:$Z$5,2,FALSE))</f>
        <v>0</v>
      </c>
      <c r="G256" s="5">
        <f>EP*VLOOKUP('Thông tin khách hàng'!$E$10,$X$2:$Z$5,3,FALSE)*OFFSET($S256,0,VLOOKUP('Thông tin khách hàng'!$E$10,$X$2:$Z$5,2,FALSE))</f>
        <v>0</v>
      </c>
      <c r="H256" s="5">
        <f>F256*HLOOKUP(B256,Assumption!$A$10:$G$12,2,TRUE)+G256*HLOOKUP(B256,Assumption!$A$10:$G$12,3,TRUE)</f>
        <v>0</v>
      </c>
      <c r="I256" s="5">
        <f t="shared" si="3"/>
        <v>0</v>
      </c>
      <c r="J256" s="47">
        <f>VLOOKUP(D256,Assumption!$O$3:$Q$103,IF('Thông tin khách hàng'!$B$3="Nam",2,3),FALSE)/12*P256</f>
        <v>0</v>
      </c>
      <c r="K256" s="5">
        <v>20000.0</v>
      </c>
      <c r="L256" s="46">
        <f t="shared" si="4"/>
        <v>25512613</v>
      </c>
      <c r="M256" s="46">
        <f t="shared" si="5"/>
        <v>4537708790</v>
      </c>
      <c r="N256" s="47">
        <f>HLOOKUP(ROUND(AVERAGE(M244:M255)/10^6,0),Assumption!$B$2:$E$3,2,TRUE)*MAX((AVERAGE(M244:M255)-250*10^6),0)</f>
        <v>23671214.36</v>
      </c>
      <c r="O256" s="46">
        <f t="shared" si="6"/>
        <v>4561380004</v>
      </c>
      <c r="P256" s="46">
        <f>IF(A256=1,SA,MAX(0,SA-M255))</f>
        <v>0</v>
      </c>
      <c r="S256" s="5">
        <v>0.0</v>
      </c>
      <c r="T256" s="5">
        <v>0.0</v>
      </c>
      <c r="U256" s="5">
        <v>0.0</v>
      </c>
      <c r="V256" s="48">
        <v>1.0</v>
      </c>
    </row>
    <row r="257" ht="15.75" customHeight="1">
      <c r="A257" s="5">
        <v>255.0</v>
      </c>
      <c r="B257" s="5">
        <v>22.0</v>
      </c>
      <c r="C257" s="5">
        <f t="shared" si="1"/>
        <v>3</v>
      </c>
      <c r="D257" s="5">
        <f>'Thông tin khách hàng'!$B$4+B257-1</f>
        <v>22</v>
      </c>
      <c r="E257" s="46">
        <f t="shared" si="2"/>
        <v>4561380004</v>
      </c>
      <c r="F257" s="5">
        <f>TP*VLOOKUP('Thông tin khách hàng'!$E$10,$X$2:$Z$5,3,FALSE)*OFFSET($S257,0,VLOOKUP('Thông tin khách hàng'!$E$10,$X$2:$Z$5,2,FALSE))</f>
        <v>0</v>
      </c>
      <c r="G257" s="5">
        <f>EP*VLOOKUP('Thông tin khách hàng'!$E$10,$X$2:$Z$5,3,FALSE)*OFFSET($S257,0,VLOOKUP('Thông tin khách hàng'!$E$10,$X$2:$Z$5,2,FALSE))</f>
        <v>0</v>
      </c>
      <c r="H257" s="5">
        <f>F257*HLOOKUP(B257,Assumption!$A$10:$G$12,2,TRUE)+G257*HLOOKUP(B257,Assumption!$A$10:$G$12,3,TRUE)</f>
        <v>0</v>
      </c>
      <c r="I257" s="5">
        <f t="shared" si="3"/>
        <v>0</v>
      </c>
      <c r="J257" s="47">
        <f>VLOOKUP(D257,Assumption!$O$3:$Q$103,IF('Thông tin khách hàng'!$B$3="Nam",2,3),FALSE)/12*P257</f>
        <v>0</v>
      </c>
      <c r="K257" s="5">
        <v>20000.0</v>
      </c>
      <c r="L257" s="46">
        <f t="shared" si="4"/>
        <v>25790593</v>
      </c>
      <c r="M257" s="46">
        <f t="shared" si="5"/>
        <v>4587150597</v>
      </c>
      <c r="N257" s="47">
        <f>HLOOKUP(ROUND(AVERAGE(M245:M256)/10^6,0),Assumption!$B$2:$E$3,2,TRUE)*MAX((AVERAGE(M245:M256)-250*10^6),0)</f>
        <v>23974370.9</v>
      </c>
      <c r="O257" s="46">
        <f t="shared" si="6"/>
        <v>4611124968</v>
      </c>
      <c r="P257" s="46">
        <f>IF(A257=1,SA,MAX(0,SA-M256))</f>
        <v>0</v>
      </c>
      <c r="S257" s="5">
        <v>0.0</v>
      </c>
      <c r="T257" s="5">
        <v>0.0</v>
      </c>
      <c r="U257" s="5">
        <v>0.0</v>
      </c>
      <c r="V257" s="48">
        <v>1.0</v>
      </c>
    </row>
    <row r="258" ht="15.75" customHeight="1">
      <c r="A258" s="5">
        <v>256.0</v>
      </c>
      <c r="B258" s="5">
        <v>22.0</v>
      </c>
      <c r="C258" s="5">
        <f t="shared" si="1"/>
        <v>4</v>
      </c>
      <c r="D258" s="5">
        <f>'Thông tin khách hàng'!$B$4+B258-1</f>
        <v>22</v>
      </c>
      <c r="E258" s="46">
        <f t="shared" si="2"/>
        <v>4611124968</v>
      </c>
      <c r="F258" s="5">
        <f>TP*VLOOKUP('Thông tin khách hàng'!$E$10,$X$2:$Z$5,3,FALSE)*OFFSET($S258,0,VLOOKUP('Thông tin khách hàng'!$E$10,$X$2:$Z$5,2,FALSE))</f>
        <v>0</v>
      </c>
      <c r="G258" s="5">
        <f>EP*VLOOKUP('Thông tin khách hàng'!$E$10,$X$2:$Z$5,3,FALSE)*OFFSET($S258,0,VLOOKUP('Thông tin khách hàng'!$E$10,$X$2:$Z$5,2,FALSE))</f>
        <v>0</v>
      </c>
      <c r="H258" s="5">
        <f>F258*HLOOKUP(B258,Assumption!$A$10:$G$12,2,TRUE)+G258*HLOOKUP(B258,Assumption!$A$10:$G$12,3,TRUE)</f>
        <v>0</v>
      </c>
      <c r="I258" s="5">
        <f t="shared" si="3"/>
        <v>0</v>
      </c>
      <c r="J258" s="47">
        <f>VLOOKUP(D258,Assumption!$O$3:$Q$103,IF('Thông tin khách hàng'!$B$3="Nam",2,3),FALSE)/12*P258</f>
        <v>0</v>
      </c>
      <c r="K258" s="5">
        <v>20000.0</v>
      </c>
      <c r="L258" s="46">
        <f t="shared" si="4"/>
        <v>26071858</v>
      </c>
      <c r="M258" s="46">
        <f t="shared" si="5"/>
        <v>4637176826</v>
      </c>
      <c r="N258" s="47">
        <f>HLOOKUP(ROUND(AVERAGE(M246:M257)/10^6,0),Assumption!$B$2:$E$3,2,TRUE)*MAX((AVERAGE(M246:M257)-250*10^6),0)</f>
        <v>24280943.52</v>
      </c>
      <c r="O258" s="46">
        <f t="shared" si="6"/>
        <v>4661457770</v>
      </c>
      <c r="P258" s="46">
        <f>IF(A258=1,SA,MAX(0,SA-M257))</f>
        <v>0</v>
      </c>
      <c r="S258" s="5">
        <v>0.0</v>
      </c>
      <c r="T258" s="5">
        <v>0.0</v>
      </c>
      <c r="U258" s="5">
        <v>1.0</v>
      </c>
      <c r="V258" s="48">
        <v>1.0</v>
      </c>
    </row>
    <row r="259" ht="15.75" customHeight="1">
      <c r="A259" s="5">
        <v>257.0</v>
      </c>
      <c r="B259" s="5">
        <v>22.0</v>
      </c>
      <c r="C259" s="5">
        <f t="shared" si="1"/>
        <v>5</v>
      </c>
      <c r="D259" s="5">
        <f>'Thông tin khách hàng'!$B$4+B259-1</f>
        <v>22</v>
      </c>
      <c r="E259" s="46">
        <f t="shared" si="2"/>
        <v>4661457770</v>
      </c>
      <c r="F259" s="5">
        <f>TP*VLOOKUP('Thông tin khách hàng'!$E$10,$X$2:$Z$5,3,FALSE)*OFFSET($S259,0,VLOOKUP('Thông tin khách hàng'!$E$10,$X$2:$Z$5,2,FALSE))</f>
        <v>0</v>
      </c>
      <c r="G259" s="5">
        <f>EP*VLOOKUP('Thông tin khách hàng'!$E$10,$X$2:$Z$5,3,FALSE)*OFFSET($S259,0,VLOOKUP('Thông tin khách hàng'!$E$10,$X$2:$Z$5,2,FALSE))</f>
        <v>0</v>
      </c>
      <c r="H259" s="5">
        <f>F259*HLOOKUP(B259,Assumption!$A$10:$G$12,2,TRUE)+G259*HLOOKUP(B259,Assumption!$A$10:$G$12,3,TRUE)</f>
        <v>0</v>
      </c>
      <c r="I259" s="5">
        <f t="shared" si="3"/>
        <v>0</v>
      </c>
      <c r="J259" s="47">
        <f>VLOOKUP(D259,Assumption!$O$3:$Q$103,IF('Thông tin khách hàng'!$B$3="Nam",2,3),FALSE)/12*P259</f>
        <v>0</v>
      </c>
      <c r="K259" s="5">
        <v>20000.0</v>
      </c>
      <c r="L259" s="46">
        <f t="shared" si="4"/>
        <v>26356447</v>
      </c>
      <c r="M259" s="46">
        <f t="shared" si="5"/>
        <v>4687794217</v>
      </c>
      <c r="N259" s="47">
        <f>HLOOKUP(ROUND(AVERAGE(M247:M258)/10^6,0),Assumption!$B$2:$E$3,2,TRUE)*MAX((AVERAGE(M247:M258)-250*10^6),0)</f>
        <v>24590970.73</v>
      </c>
      <c r="O259" s="46">
        <f t="shared" si="6"/>
        <v>4712385187</v>
      </c>
      <c r="P259" s="46">
        <f>IF(A259=1,SA,MAX(0,SA-M258))</f>
        <v>0</v>
      </c>
      <c r="S259" s="5">
        <v>0.0</v>
      </c>
      <c r="T259" s="5">
        <v>0.0</v>
      </c>
      <c r="U259" s="5">
        <v>0.0</v>
      </c>
      <c r="V259" s="48">
        <v>1.0</v>
      </c>
    </row>
    <row r="260" ht="15.75" customHeight="1">
      <c r="A260" s="5">
        <v>258.0</v>
      </c>
      <c r="B260" s="5">
        <v>22.0</v>
      </c>
      <c r="C260" s="5">
        <f t="shared" si="1"/>
        <v>6</v>
      </c>
      <c r="D260" s="5">
        <f>'Thông tin khách hàng'!$B$4+B260-1</f>
        <v>22</v>
      </c>
      <c r="E260" s="46">
        <f t="shared" si="2"/>
        <v>4712385187</v>
      </c>
      <c r="F260" s="5">
        <f>TP*VLOOKUP('Thông tin khách hàng'!$E$10,$X$2:$Z$5,3,FALSE)*OFFSET($S260,0,VLOOKUP('Thông tin khách hàng'!$E$10,$X$2:$Z$5,2,FALSE))</f>
        <v>0</v>
      </c>
      <c r="G260" s="5">
        <f>EP*VLOOKUP('Thông tin khách hàng'!$E$10,$X$2:$Z$5,3,FALSE)*OFFSET($S260,0,VLOOKUP('Thông tin khách hàng'!$E$10,$X$2:$Z$5,2,FALSE))</f>
        <v>0</v>
      </c>
      <c r="H260" s="5">
        <f>F260*HLOOKUP(B260,Assumption!$A$10:$G$12,2,TRUE)+G260*HLOOKUP(B260,Assumption!$A$10:$G$12,3,TRUE)</f>
        <v>0</v>
      </c>
      <c r="I260" s="5">
        <f t="shared" si="3"/>
        <v>0</v>
      </c>
      <c r="J260" s="47">
        <f>VLOOKUP(D260,Assumption!$O$3:$Q$103,IF('Thông tin khách hàng'!$B$3="Nam",2,3),FALSE)/12*P260</f>
        <v>0</v>
      </c>
      <c r="K260" s="5">
        <v>20000.0</v>
      </c>
      <c r="L260" s="46">
        <f t="shared" si="4"/>
        <v>26644398</v>
      </c>
      <c r="M260" s="46">
        <f t="shared" si="5"/>
        <v>4739009585</v>
      </c>
      <c r="N260" s="47">
        <f>HLOOKUP(ROUND(AVERAGE(M248:M259)/10^6,0),Assumption!$B$2:$E$3,2,TRUE)*MAX((AVERAGE(M248:M259)-250*10^6),0)</f>
        <v>24904491.46</v>
      </c>
      <c r="O260" s="46">
        <f t="shared" si="6"/>
        <v>4763914077</v>
      </c>
      <c r="P260" s="46">
        <f>IF(A260=1,SA,MAX(0,SA-M259))</f>
        <v>0</v>
      </c>
      <c r="S260" s="5">
        <v>0.0</v>
      </c>
      <c r="T260" s="5">
        <v>0.0</v>
      </c>
      <c r="U260" s="5">
        <v>0.0</v>
      </c>
      <c r="V260" s="48">
        <v>1.0</v>
      </c>
    </row>
    <row r="261" ht="15.75" customHeight="1">
      <c r="A261" s="5">
        <v>259.0</v>
      </c>
      <c r="B261" s="5">
        <v>22.0</v>
      </c>
      <c r="C261" s="5">
        <f t="shared" si="1"/>
        <v>7</v>
      </c>
      <c r="D261" s="5">
        <f>'Thông tin khách hàng'!$B$4+B261-1</f>
        <v>22</v>
      </c>
      <c r="E261" s="46">
        <f t="shared" si="2"/>
        <v>4763914077</v>
      </c>
      <c r="F261" s="5">
        <f>TP*VLOOKUP('Thông tin khách hàng'!$E$10,$X$2:$Z$5,3,FALSE)*OFFSET($S261,0,VLOOKUP('Thông tin khách hàng'!$E$10,$X$2:$Z$5,2,FALSE))</f>
        <v>15000000</v>
      </c>
      <c r="G261" s="5">
        <f>EP*VLOOKUP('Thông tin khách hàng'!$E$10,$X$2:$Z$5,3,FALSE)*OFFSET($S261,0,VLOOKUP('Thông tin khách hàng'!$E$10,$X$2:$Z$5,2,FALSE))</f>
        <v>15000000</v>
      </c>
      <c r="H261" s="5">
        <f>F261*HLOOKUP(B261,Assumption!$A$10:$G$12,2,TRUE)+G261*HLOOKUP(B261,Assumption!$A$10:$G$12,3,TRUE)</f>
        <v>750000</v>
      </c>
      <c r="I261" s="5">
        <f t="shared" si="3"/>
        <v>29250000</v>
      </c>
      <c r="J261" s="47">
        <f>VLOOKUP(D261,Assumption!$O$3:$Q$103,IF('Thông tin khách hàng'!$B$3="Nam",2,3),FALSE)/12*P261</f>
        <v>0</v>
      </c>
      <c r="K261" s="5">
        <v>20000.0</v>
      </c>
      <c r="L261" s="46">
        <f t="shared" si="4"/>
        <v>27101133</v>
      </c>
      <c r="M261" s="46">
        <f t="shared" si="5"/>
        <v>4820245210</v>
      </c>
      <c r="N261" s="47">
        <f>HLOOKUP(ROUND(AVERAGE(M249:M260)/10^6,0),Assumption!$B$2:$E$3,2,TRUE)*MAX((AVERAGE(M249:M260)-250*10^6),0)</f>
        <v>25221545.06</v>
      </c>
      <c r="O261" s="46">
        <f t="shared" si="6"/>
        <v>4845466755</v>
      </c>
      <c r="P261" s="46">
        <f>IF(A261=1,SA,MAX(0,SA-M260))</f>
        <v>0</v>
      </c>
      <c r="S261" s="5">
        <v>0.0</v>
      </c>
      <c r="T261" s="5">
        <v>1.0</v>
      </c>
      <c r="U261" s="5">
        <v>1.0</v>
      </c>
      <c r="V261" s="48">
        <v>1.0</v>
      </c>
    </row>
    <row r="262" ht="15.75" customHeight="1">
      <c r="A262" s="5">
        <v>260.0</v>
      </c>
      <c r="B262" s="5">
        <v>22.0</v>
      </c>
      <c r="C262" s="5">
        <f t="shared" si="1"/>
        <v>8</v>
      </c>
      <c r="D262" s="5">
        <f>'Thông tin khách hàng'!$B$4+B262-1</f>
        <v>22</v>
      </c>
      <c r="E262" s="46">
        <f t="shared" si="2"/>
        <v>4845466755</v>
      </c>
      <c r="F262" s="5">
        <f>TP*VLOOKUP('Thông tin khách hàng'!$E$10,$X$2:$Z$5,3,FALSE)*OFFSET($S262,0,VLOOKUP('Thông tin khách hàng'!$E$10,$X$2:$Z$5,2,FALSE))</f>
        <v>0</v>
      </c>
      <c r="G262" s="5">
        <f>EP*VLOOKUP('Thông tin khách hàng'!$E$10,$X$2:$Z$5,3,FALSE)*OFFSET($S262,0,VLOOKUP('Thông tin khách hàng'!$E$10,$X$2:$Z$5,2,FALSE))</f>
        <v>0</v>
      </c>
      <c r="H262" s="5">
        <f>F262*HLOOKUP(B262,Assumption!$A$10:$G$12,2,TRUE)+G262*HLOOKUP(B262,Assumption!$A$10:$G$12,3,TRUE)</f>
        <v>0</v>
      </c>
      <c r="I262" s="5">
        <f t="shared" si="3"/>
        <v>0</v>
      </c>
      <c r="J262" s="47">
        <f>VLOOKUP(D262,Assumption!$O$3:$Q$103,IF('Thông tin khách hàng'!$B$3="Nam",2,3),FALSE)/12*P262</f>
        <v>0</v>
      </c>
      <c r="K262" s="5">
        <v>20000.0</v>
      </c>
      <c r="L262" s="46">
        <f t="shared" si="4"/>
        <v>27396860</v>
      </c>
      <c r="M262" s="46">
        <f t="shared" si="5"/>
        <v>4872843615</v>
      </c>
      <c r="N262" s="47">
        <f>HLOOKUP(ROUND(AVERAGE(M250:M261)/10^6,0),Assumption!$B$2:$E$3,2,TRUE)*MAX((AVERAGE(M250:M261)-250*10^6),0)</f>
        <v>25542171.35</v>
      </c>
      <c r="O262" s="46">
        <f t="shared" si="6"/>
        <v>4898385786</v>
      </c>
      <c r="P262" s="46">
        <f>IF(A262=1,SA,MAX(0,SA-M261))</f>
        <v>0</v>
      </c>
      <c r="S262" s="5">
        <v>0.0</v>
      </c>
      <c r="T262" s="5">
        <v>0.0</v>
      </c>
      <c r="U262" s="5">
        <v>0.0</v>
      </c>
      <c r="V262" s="48">
        <v>1.0</v>
      </c>
    </row>
    <row r="263" ht="15.75" customHeight="1">
      <c r="A263" s="5">
        <v>261.0</v>
      </c>
      <c r="B263" s="5">
        <v>22.0</v>
      </c>
      <c r="C263" s="5">
        <f t="shared" si="1"/>
        <v>9</v>
      </c>
      <c r="D263" s="5">
        <f>'Thông tin khách hàng'!$B$4+B263-1</f>
        <v>22</v>
      </c>
      <c r="E263" s="46">
        <f t="shared" si="2"/>
        <v>4898385786</v>
      </c>
      <c r="F263" s="5">
        <f>TP*VLOOKUP('Thông tin khách hàng'!$E$10,$X$2:$Z$5,3,FALSE)*OFFSET($S263,0,VLOOKUP('Thông tin khách hàng'!$E$10,$X$2:$Z$5,2,FALSE))</f>
        <v>0</v>
      </c>
      <c r="G263" s="5">
        <f>EP*VLOOKUP('Thông tin khách hàng'!$E$10,$X$2:$Z$5,3,FALSE)*OFFSET($S263,0,VLOOKUP('Thông tin khách hàng'!$E$10,$X$2:$Z$5,2,FALSE))</f>
        <v>0</v>
      </c>
      <c r="H263" s="5">
        <f>F263*HLOOKUP(B263,Assumption!$A$10:$G$12,2,TRUE)+G263*HLOOKUP(B263,Assumption!$A$10:$G$12,3,TRUE)</f>
        <v>0</v>
      </c>
      <c r="I263" s="5">
        <f t="shared" si="3"/>
        <v>0</v>
      </c>
      <c r="J263" s="47">
        <f>VLOOKUP(D263,Assumption!$O$3:$Q$103,IF('Thông tin khách hàng'!$B$3="Nam",2,3),FALSE)/12*P263</f>
        <v>0</v>
      </c>
      <c r="K263" s="5">
        <v>20000.0</v>
      </c>
      <c r="L263" s="46">
        <f t="shared" si="4"/>
        <v>27696072</v>
      </c>
      <c r="M263" s="46">
        <f t="shared" si="5"/>
        <v>4926061858</v>
      </c>
      <c r="N263" s="47">
        <f>HLOOKUP(ROUND(AVERAGE(M251:M262)/10^6,0),Assumption!$B$2:$E$3,2,TRUE)*MAX((AVERAGE(M251:M262)-250*10^6),0)</f>
        <v>25866410.6</v>
      </c>
      <c r="O263" s="46">
        <f t="shared" si="6"/>
        <v>4951928269</v>
      </c>
      <c r="P263" s="46">
        <f>IF(A263=1,SA,MAX(0,SA-M262))</f>
        <v>0</v>
      </c>
      <c r="S263" s="5">
        <v>0.0</v>
      </c>
      <c r="T263" s="5">
        <v>0.0</v>
      </c>
      <c r="U263" s="5">
        <v>0.0</v>
      </c>
      <c r="V263" s="48">
        <v>1.0</v>
      </c>
    </row>
    <row r="264" ht="15.75" customHeight="1">
      <c r="A264" s="5">
        <v>262.0</v>
      </c>
      <c r="B264" s="5">
        <v>22.0</v>
      </c>
      <c r="C264" s="5">
        <f t="shared" si="1"/>
        <v>10</v>
      </c>
      <c r="D264" s="5">
        <f>'Thông tin khách hàng'!$B$4+B264-1</f>
        <v>22</v>
      </c>
      <c r="E264" s="46">
        <f t="shared" si="2"/>
        <v>4951928269</v>
      </c>
      <c r="F264" s="5">
        <f>TP*VLOOKUP('Thông tin khách hàng'!$E$10,$X$2:$Z$5,3,FALSE)*OFFSET($S264,0,VLOOKUP('Thông tin khách hàng'!$E$10,$X$2:$Z$5,2,FALSE))</f>
        <v>0</v>
      </c>
      <c r="G264" s="5">
        <f>EP*VLOOKUP('Thông tin khách hàng'!$E$10,$X$2:$Z$5,3,FALSE)*OFFSET($S264,0,VLOOKUP('Thông tin khách hàng'!$E$10,$X$2:$Z$5,2,FALSE))</f>
        <v>0</v>
      </c>
      <c r="H264" s="5">
        <f>F264*HLOOKUP(B264,Assumption!$A$10:$G$12,2,TRUE)+G264*HLOOKUP(B264,Assumption!$A$10:$G$12,3,TRUE)</f>
        <v>0</v>
      </c>
      <c r="I264" s="5">
        <f t="shared" si="3"/>
        <v>0</v>
      </c>
      <c r="J264" s="47">
        <f>VLOOKUP(D264,Assumption!$O$3:$Q$103,IF('Thông tin khách hàng'!$B$3="Nam",2,3),FALSE)/12*P264</f>
        <v>0</v>
      </c>
      <c r="K264" s="5">
        <v>20000.0</v>
      </c>
      <c r="L264" s="46">
        <f t="shared" si="4"/>
        <v>27998809</v>
      </c>
      <c r="M264" s="46">
        <f t="shared" si="5"/>
        <v>4979907078</v>
      </c>
      <c r="N264" s="47">
        <f>HLOOKUP(ROUND(AVERAGE(M252:M263)/10^6,0),Assumption!$B$2:$E$3,2,TRUE)*MAX((AVERAGE(M252:M263)-250*10^6),0)</f>
        <v>26194303.5</v>
      </c>
      <c r="O264" s="46">
        <f t="shared" si="6"/>
        <v>5006101381</v>
      </c>
      <c r="P264" s="46">
        <f>IF(A264=1,SA,MAX(0,SA-M263))</f>
        <v>0</v>
      </c>
      <c r="S264" s="5">
        <v>0.0</v>
      </c>
      <c r="T264" s="5">
        <v>0.0</v>
      </c>
      <c r="U264" s="5">
        <v>1.0</v>
      </c>
      <c r="V264" s="48">
        <v>1.0</v>
      </c>
    </row>
    <row r="265" ht="15.75" customHeight="1">
      <c r="A265" s="5">
        <v>263.0</v>
      </c>
      <c r="B265" s="5">
        <v>22.0</v>
      </c>
      <c r="C265" s="5">
        <f t="shared" si="1"/>
        <v>11</v>
      </c>
      <c r="D265" s="5">
        <f>'Thông tin khách hàng'!$B$4+B265-1</f>
        <v>22</v>
      </c>
      <c r="E265" s="46">
        <f t="shared" si="2"/>
        <v>5006101381</v>
      </c>
      <c r="F265" s="5">
        <f>TP*VLOOKUP('Thông tin khách hàng'!$E$10,$X$2:$Z$5,3,FALSE)*OFFSET($S265,0,VLOOKUP('Thông tin khách hàng'!$E$10,$X$2:$Z$5,2,FALSE))</f>
        <v>0</v>
      </c>
      <c r="G265" s="5">
        <f>EP*VLOOKUP('Thông tin khách hàng'!$E$10,$X$2:$Z$5,3,FALSE)*OFFSET($S265,0,VLOOKUP('Thông tin khách hàng'!$E$10,$X$2:$Z$5,2,FALSE))</f>
        <v>0</v>
      </c>
      <c r="H265" s="5">
        <f>F265*HLOOKUP(B265,Assumption!$A$10:$G$12,2,TRUE)+G265*HLOOKUP(B265,Assumption!$A$10:$G$12,3,TRUE)</f>
        <v>0</v>
      </c>
      <c r="I265" s="5">
        <f t="shared" si="3"/>
        <v>0</v>
      </c>
      <c r="J265" s="47">
        <f>VLOOKUP(D265,Assumption!$O$3:$Q$103,IF('Thông tin khách hàng'!$B$3="Nam",2,3),FALSE)/12*P265</f>
        <v>0</v>
      </c>
      <c r="K265" s="5">
        <v>20000.0</v>
      </c>
      <c r="L265" s="46">
        <f t="shared" si="4"/>
        <v>28305112</v>
      </c>
      <c r="M265" s="46">
        <f t="shared" si="5"/>
        <v>5034386493</v>
      </c>
      <c r="N265" s="47">
        <f>HLOOKUP(ROUND(AVERAGE(M253:M264)/10^6,0),Assumption!$B$2:$E$3,2,TRUE)*MAX((AVERAGE(M253:M264)-250*10^6),0)</f>
        <v>26525891.23</v>
      </c>
      <c r="O265" s="46">
        <f t="shared" si="6"/>
        <v>5060912385</v>
      </c>
      <c r="P265" s="46">
        <f>IF(A265=1,SA,MAX(0,SA-M264))</f>
        <v>0</v>
      </c>
      <c r="S265" s="5">
        <v>0.0</v>
      </c>
      <c r="T265" s="5">
        <v>0.0</v>
      </c>
      <c r="U265" s="5">
        <v>0.0</v>
      </c>
      <c r="V265" s="48">
        <v>1.0</v>
      </c>
    </row>
    <row r="266" ht="15.75" customHeight="1">
      <c r="A266" s="5">
        <v>264.0</v>
      </c>
      <c r="B266" s="5">
        <v>22.0</v>
      </c>
      <c r="C266" s="5">
        <f t="shared" si="1"/>
        <v>12</v>
      </c>
      <c r="D266" s="5">
        <f>'Thông tin khách hàng'!$B$4+B266-1</f>
        <v>22</v>
      </c>
      <c r="E266" s="46">
        <f t="shared" si="2"/>
        <v>5060912385</v>
      </c>
      <c r="F266" s="5">
        <f>TP*VLOOKUP('Thông tin khách hàng'!$E$10,$X$2:$Z$5,3,FALSE)*OFFSET($S266,0,VLOOKUP('Thông tin khách hàng'!$E$10,$X$2:$Z$5,2,FALSE))</f>
        <v>0</v>
      </c>
      <c r="G266" s="5">
        <f>EP*VLOOKUP('Thông tin khách hàng'!$E$10,$X$2:$Z$5,3,FALSE)*OFFSET($S266,0,VLOOKUP('Thông tin khách hàng'!$E$10,$X$2:$Z$5,2,FALSE))</f>
        <v>0</v>
      </c>
      <c r="H266" s="5">
        <f>F266*HLOOKUP(B266,Assumption!$A$10:$G$12,2,TRUE)+G266*HLOOKUP(B266,Assumption!$A$10:$G$12,3,TRUE)</f>
        <v>0</v>
      </c>
      <c r="I266" s="5">
        <f t="shared" si="3"/>
        <v>0</v>
      </c>
      <c r="J266" s="47">
        <f>VLOOKUP(D266,Assumption!$O$3:$Q$103,IF('Thông tin khách hàng'!$B$3="Nam",2,3),FALSE)/12*P266</f>
        <v>0</v>
      </c>
      <c r="K266" s="5">
        <v>20000.0</v>
      </c>
      <c r="L266" s="46">
        <f t="shared" si="4"/>
        <v>28615021</v>
      </c>
      <c r="M266" s="46">
        <f t="shared" si="5"/>
        <v>5089507406</v>
      </c>
      <c r="N266" s="47">
        <f>HLOOKUP(ROUND(AVERAGE(M254:M265)/10^6,0),Assumption!$B$2:$E$3,2,TRUE)*MAX((AVERAGE(M254:M265)-250*10^6),0)</f>
        <v>26861215.44</v>
      </c>
      <c r="O266" s="46">
        <f t="shared" si="6"/>
        <v>5116368621</v>
      </c>
      <c r="P266" s="46">
        <f>IF(A266=1,SA,MAX(0,SA-M265))</f>
        <v>0</v>
      </c>
      <c r="S266" s="5">
        <v>0.0</v>
      </c>
      <c r="T266" s="5">
        <v>0.0</v>
      </c>
      <c r="U266" s="5">
        <v>0.0</v>
      </c>
      <c r="V266" s="48">
        <v>1.0</v>
      </c>
    </row>
    <row r="267" ht="15.75" customHeight="1">
      <c r="A267" s="5">
        <v>265.0</v>
      </c>
      <c r="B267" s="5">
        <v>23.0</v>
      </c>
      <c r="C267" s="5">
        <f t="shared" si="1"/>
        <v>1</v>
      </c>
      <c r="D267" s="5">
        <f>'Thông tin khách hàng'!$B$4+B267-1</f>
        <v>23</v>
      </c>
      <c r="E267" s="46">
        <f t="shared" si="2"/>
        <v>5116368621</v>
      </c>
      <c r="F267" s="5">
        <f>TP*VLOOKUP('Thông tin khách hàng'!$E$10,$X$2:$Z$5,3,FALSE)*OFFSET($S267,0,VLOOKUP('Thông tin khách hàng'!$E$10,$X$2:$Z$5,2,FALSE))</f>
        <v>15000000</v>
      </c>
      <c r="G267" s="5">
        <f>EP*VLOOKUP('Thông tin khách hàng'!$E$10,$X$2:$Z$5,3,FALSE)*OFFSET($S267,0,VLOOKUP('Thông tin khách hàng'!$E$10,$X$2:$Z$5,2,FALSE))</f>
        <v>15000000</v>
      </c>
      <c r="H267" s="5">
        <f>F267*HLOOKUP(B267,Assumption!$A$10:$G$12,2,TRUE)+G267*HLOOKUP(B267,Assumption!$A$10:$G$12,3,TRUE)</f>
        <v>750000</v>
      </c>
      <c r="I267" s="5">
        <f t="shared" si="3"/>
        <v>29250000</v>
      </c>
      <c r="J267" s="47">
        <f>VLOOKUP(D267,Assumption!$O$3:$Q$103,IF('Thông tin khách hàng'!$B$3="Nam",2,3),FALSE)/12*P267</f>
        <v>0</v>
      </c>
      <c r="K267" s="5">
        <v>20000.0</v>
      </c>
      <c r="L267" s="46">
        <f t="shared" si="4"/>
        <v>29093963</v>
      </c>
      <c r="M267" s="46">
        <f t="shared" si="5"/>
        <v>5174692584</v>
      </c>
      <c r="N267" s="47">
        <f>HLOOKUP(ROUND(AVERAGE(M255:M266)/10^6,0),Assumption!$B$2:$E$3,2,TRUE)*MAX((AVERAGE(M255:M266)-250*10^6),0)</f>
        <v>27200318.21</v>
      </c>
      <c r="O267" s="46">
        <f t="shared" si="6"/>
        <v>5201892902</v>
      </c>
      <c r="P267" s="46">
        <f>IF(A267=1,SA,MAX(0,SA-M266))</f>
        <v>0</v>
      </c>
      <c r="S267" s="5">
        <v>1.0</v>
      </c>
      <c r="T267" s="5">
        <v>1.0</v>
      </c>
      <c r="U267" s="5">
        <v>1.0</v>
      </c>
      <c r="V267" s="48">
        <v>1.0</v>
      </c>
    </row>
    <row r="268" ht="15.75" customHeight="1">
      <c r="A268" s="5">
        <v>266.0</v>
      </c>
      <c r="B268" s="5">
        <v>23.0</v>
      </c>
      <c r="C268" s="5">
        <f t="shared" si="1"/>
        <v>2</v>
      </c>
      <c r="D268" s="5">
        <f>'Thông tin khách hàng'!$B$4+B268-1</f>
        <v>23</v>
      </c>
      <c r="E268" s="46">
        <f t="shared" si="2"/>
        <v>5201892902</v>
      </c>
      <c r="F268" s="5">
        <f>TP*VLOOKUP('Thông tin khách hàng'!$E$10,$X$2:$Z$5,3,FALSE)*OFFSET($S268,0,VLOOKUP('Thông tin khách hàng'!$E$10,$X$2:$Z$5,2,FALSE))</f>
        <v>0</v>
      </c>
      <c r="G268" s="5">
        <f>EP*VLOOKUP('Thông tin khách hàng'!$E$10,$X$2:$Z$5,3,FALSE)*OFFSET($S268,0,VLOOKUP('Thông tin khách hàng'!$E$10,$X$2:$Z$5,2,FALSE))</f>
        <v>0</v>
      </c>
      <c r="H268" s="5">
        <f>F268*HLOOKUP(B268,Assumption!$A$10:$G$12,2,TRUE)+G268*HLOOKUP(B268,Assumption!$A$10:$G$12,3,TRUE)</f>
        <v>0</v>
      </c>
      <c r="I268" s="5">
        <f t="shared" si="3"/>
        <v>0</v>
      </c>
      <c r="J268" s="47">
        <f>VLOOKUP(D268,Assumption!$O$3:$Q$103,IF('Thông tin khách hàng'!$B$3="Nam",2,3),FALSE)/12*P268</f>
        <v>0</v>
      </c>
      <c r="K268" s="5">
        <v>20000.0</v>
      </c>
      <c r="L268" s="46">
        <f t="shared" si="4"/>
        <v>29412146</v>
      </c>
      <c r="M268" s="46">
        <f t="shared" si="5"/>
        <v>5231285048</v>
      </c>
      <c r="N268" s="47">
        <f>HLOOKUP(ROUND(AVERAGE(M256:M267)/10^6,0),Assumption!$B$2:$E$3,2,TRUE)*MAX((AVERAGE(M256:M267)-250*10^6),0)</f>
        <v>27543242.13</v>
      </c>
      <c r="O268" s="46">
        <f t="shared" si="6"/>
        <v>5258828290</v>
      </c>
      <c r="P268" s="46">
        <f>IF(A268=1,SA,MAX(0,SA-M267))</f>
        <v>0</v>
      </c>
      <c r="S268" s="5">
        <v>0.0</v>
      </c>
      <c r="T268" s="5">
        <v>0.0</v>
      </c>
      <c r="U268" s="5">
        <v>0.0</v>
      </c>
      <c r="V268" s="48">
        <v>1.0</v>
      </c>
    </row>
    <row r="269" ht="15.75" customHeight="1">
      <c r="A269" s="5">
        <v>267.0</v>
      </c>
      <c r="B269" s="5">
        <v>23.0</v>
      </c>
      <c r="C269" s="5">
        <f t="shared" si="1"/>
        <v>3</v>
      </c>
      <c r="D269" s="5">
        <f>'Thông tin khách hàng'!$B$4+B269-1</f>
        <v>23</v>
      </c>
      <c r="E269" s="46">
        <f t="shared" si="2"/>
        <v>5258828290</v>
      </c>
      <c r="F269" s="5">
        <f>TP*VLOOKUP('Thông tin khách hàng'!$E$10,$X$2:$Z$5,3,FALSE)*OFFSET($S269,0,VLOOKUP('Thông tin khách hàng'!$E$10,$X$2:$Z$5,2,FALSE))</f>
        <v>0</v>
      </c>
      <c r="G269" s="5">
        <f>EP*VLOOKUP('Thông tin khách hàng'!$E$10,$X$2:$Z$5,3,FALSE)*OFFSET($S269,0,VLOOKUP('Thông tin khách hàng'!$E$10,$X$2:$Z$5,2,FALSE))</f>
        <v>0</v>
      </c>
      <c r="H269" s="5">
        <f>F269*HLOOKUP(B269,Assumption!$A$10:$G$12,2,TRUE)+G269*HLOOKUP(B269,Assumption!$A$10:$G$12,3,TRUE)</f>
        <v>0</v>
      </c>
      <c r="I269" s="5">
        <f t="shared" si="3"/>
        <v>0</v>
      </c>
      <c r="J269" s="47">
        <f>VLOOKUP(D269,Assumption!$O$3:$Q$103,IF('Thông tin khách hàng'!$B$3="Nam",2,3),FALSE)/12*P269</f>
        <v>0</v>
      </c>
      <c r="K269" s="5">
        <v>20000.0</v>
      </c>
      <c r="L269" s="46">
        <f t="shared" si="4"/>
        <v>29734067</v>
      </c>
      <c r="M269" s="46">
        <f t="shared" si="5"/>
        <v>5288542357</v>
      </c>
      <c r="N269" s="47">
        <f>HLOOKUP(ROUND(AVERAGE(M257:M268)/10^6,0),Assumption!$B$2:$E$3,2,TRUE)*MAX((AVERAGE(M257:M268)-250*10^6),0)</f>
        <v>27890030.26</v>
      </c>
      <c r="O269" s="46">
        <f t="shared" si="6"/>
        <v>5316432388</v>
      </c>
      <c r="P269" s="46">
        <f>IF(A269=1,SA,MAX(0,SA-M268))</f>
        <v>0</v>
      </c>
      <c r="S269" s="5">
        <v>0.0</v>
      </c>
      <c r="T269" s="5">
        <v>0.0</v>
      </c>
      <c r="U269" s="5">
        <v>0.0</v>
      </c>
      <c r="V269" s="48">
        <v>1.0</v>
      </c>
    </row>
    <row r="270" ht="15.75" customHeight="1">
      <c r="A270" s="5">
        <v>268.0</v>
      </c>
      <c r="B270" s="5">
        <v>23.0</v>
      </c>
      <c r="C270" s="5">
        <f t="shared" si="1"/>
        <v>4</v>
      </c>
      <c r="D270" s="5">
        <f>'Thông tin khách hàng'!$B$4+B270-1</f>
        <v>23</v>
      </c>
      <c r="E270" s="46">
        <f t="shared" si="2"/>
        <v>5316432388</v>
      </c>
      <c r="F270" s="5">
        <f>TP*VLOOKUP('Thông tin khách hàng'!$E$10,$X$2:$Z$5,3,FALSE)*OFFSET($S270,0,VLOOKUP('Thông tin khách hàng'!$E$10,$X$2:$Z$5,2,FALSE))</f>
        <v>0</v>
      </c>
      <c r="G270" s="5">
        <f>EP*VLOOKUP('Thông tin khách hàng'!$E$10,$X$2:$Z$5,3,FALSE)*OFFSET($S270,0,VLOOKUP('Thông tin khách hàng'!$E$10,$X$2:$Z$5,2,FALSE))</f>
        <v>0</v>
      </c>
      <c r="H270" s="5">
        <f>F270*HLOOKUP(B270,Assumption!$A$10:$G$12,2,TRUE)+G270*HLOOKUP(B270,Assumption!$A$10:$G$12,3,TRUE)</f>
        <v>0</v>
      </c>
      <c r="I270" s="5">
        <f t="shared" si="3"/>
        <v>0</v>
      </c>
      <c r="J270" s="47">
        <f>VLOOKUP(D270,Assumption!$O$3:$Q$103,IF('Thông tin khách hàng'!$B$3="Nam",2,3),FALSE)/12*P270</f>
        <v>0</v>
      </c>
      <c r="K270" s="5">
        <v>20000.0</v>
      </c>
      <c r="L270" s="46">
        <f t="shared" si="4"/>
        <v>30059769</v>
      </c>
      <c r="M270" s="46">
        <f t="shared" si="5"/>
        <v>5346472157</v>
      </c>
      <c r="N270" s="47">
        <f>HLOOKUP(ROUND(AVERAGE(M258:M269)/10^6,0),Assumption!$B$2:$E$3,2,TRUE)*MAX((AVERAGE(M258:M269)-250*10^6),0)</f>
        <v>28240726.14</v>
      </c>
      <c r="O270" s="46">
        <f t="shared" si="6"/>
        <v>5374712883</v>
      </c>
      <c r="P270" s="46">
        <f>IF(A270=1,SA,MAX(0,SA-M269))</f>
        <v>0</v>
      </c>
      <c r="S270" s="5">
        <v>0.0</v>
      </c>
      <c r="T270" s="5">
        <v>0.0</v>
      </c>
      <c r="U270" s="5">
        <v>1.0</v>
      </c>
      <c r="V270" s="48">
        <v>1.0</v>
      </c>
    </row>
    <row r="271" ht="15.75" customHeight="1">
      <c r="A271" s="5">
        <v>269.0</v>
      </c>
      <c r="B271" s="5">
        <v>23.0</v>
      </c>
      <c r="C271" s="5">
        <f t="shared" si="1"/>
        <v>5</v>
      </c>
      <c r="D271" s="5">
        <f>'Thông tin khách hàng'!$B$4+B271-1</f>
        <v>23</v>
      </c>
      <c r="E271" s="46">
        <f t="shared" si="2"/>
        <v>5374712883</v>
      </c>
      <c r="F271" s="5">
        <f>TP*VLOOKUP('Thông tin khách hàng'!$E$10,$X$2:$Z$5,3,FALSE)*OFFSET($S271,0,VLOOKUP('Thông tin khách hàng'!$E$10,$X$2:$Z$5,2,FALSE))</f>
        <v>0</v>
      </c>
      <c r="G271" s="5">
        <f>EP*VLOOKUP('Thông tin khách hàng'!$E$10,$X$2:$Z$5,3,FALSE)*OFFSET($S271,0,VLOOKUP('Thông tin khách hàng'!$E$10,$X$2:$Z$5,2,FALSE))</f>
        <v>0</v>
      </c>
      <c r="H271" s="5">
        <f>F271*HLOOKUP(B271,Assumption!$A$10:$G$12,2,TRUE)+G271*HLOOKUP(B271,Assumption!$A$10:$G$12,3,TRUE)</f>
        <v>0</v>
      </c>
      <c r="I271" s="5">
        <f t="shared" si="3"/>
        <v>0</v>
      </c>
      <c r="J271" s="47">
        <f>VLOOKUP(D271,Assumption!$O$3:$Q$103,IF('Thông tin khách hàng'!$B$3="Nam",2,3),FALSE)/12*P271</f>
        <v>0</v>
      </c>
      <c r="K271" s="5">
        <v>20000.0</v>
      </c>
      <c r="L271" s="46">
        <f t="shared" si="4"/>
        <v>30389295</v>
      </c>
      <c r="M271" s="46">
        <f t="shared" si="5"/>
        <v>5405082178</v>
      </c>
      <c r="N271" s="47">
        <f>HLOOKUP(ROUND(AVERAGE(M259:M270)/10^6,0),Assumption!$B$2:$E$3,2,TRUE)*MAX((AVERAGE(M259:M270)-250*10^6),0)</f>
        <v>28595373.8</v>
      </c>
      <c r="O271" s="46">
        <f t="shared" si="6"/>
        <v>5433677552</v>
      </c>
      <c r="P271" s="46">
        <f>IF(A271=1,SA,MAX(0,SA-M270))</f>
        <v>0</v>
      </c>
      <c r="S271" s="5">
        <v>0.0</v>
      </c>
      <c r="T271" s="5">
        <v>0.0</v>
      </c>
      <c r="U271" s="5">
        <v>0.0</v>
      </c>
      <c r="V271" s="48">
        <v>1.0</v>
      </c>
    </row>
    <row r="272" ht="15.75" customHeight="1">
      <c r="A272" s="5">
        <v>270.0</v>
      </c>
      <c r="B272" s="5">
        <v>23.0</v>
      </c>
      <c r="C272" s="5">
        <f t="shared" si="1"/>
        <v>6</v>
      </c>
      <c r="D272" s="5">
        <f>'Thông tin khách hàng'!$B$4+B272-1</f>
        <v>23</v>
      </c>
      <c r="E272" s="46">
        <f t="shared" si="2"/>
        <v>5433677552</v>
      </c>
      <c r="F272" s="5">
        <f>TP*VLOOKUP('Thông tin khách hàng'!$E$10,$X$2:$Z$5,3,FALSE)*OFFSET($S272,0,VLOOKUP('Thông tin khách hàng'!$E$10,$X$2:$Z$5,2,FALSE))</f>
        <v>0</v>
      </c>
      <c r="G272" s="5">
        <f>EP*VLOOKUP('Thông tin khách hàng'!$E$10,$X$2:$Z$5,3,FALSE)*OFFSET($S272,0,VLOOKUP('Thông tin khách hàng'!$E$10,$X$2:$Z$5,2,FALSE))</f>
        <v>0</v>
      </c>
      <c r="H272" s="5">
        <f>F272*HLOOKUP(B272,Assumption!$A$10:$G$12,2,TRUE)+G272*HLOOKUP(B272,Assumption!$A$10:$G$12,3,TRUE)</f>
        <v>0</v>
      </c>
      <c r="I272" s="5">
        <f t="shared" si="3"/>
        <v>0</v>
      </c>
      <c r="J272" s="47">
        <f>VLOOKUP(D272,Assumption!$O$3:$Q$103,IF('Thông tin khách hàng'!$B$3="Nam",2,3),FALSE)/12*P272</f>
        <v>0</v>
      </c>
      <c r="K272" s="5">
        <v>20000.0</v>
      </c>
      <c r="L272" s="46">
        <f t="shared" si="4"/>
        <v>30722690</v>
      </c>
      <c r="M272" s="46">
        <f t="shared" si="5"/>
        <v>5464380242</v>
      </c>
      <c r="N272" s="47">
        <f>HLOOKUP(ROUND(AVERAGE(M260:M271)/10^6,0),Assumption!$B$2:$E$3,2,TRUE)*MAX((AVERAGE(M260:M271)-250*10^6),0)</f>
        <v>28954017.78</v>
      </c>
      <c r="O272" s="46">
        <f t="shared" si="6"/>
        <v>5493334259</v>
      </c>
      <c r="P272" s="46">
        <f>IF(A272=1,SA,MAX(0,SA-M271))</f>
        <v>0</v>
      </c>
      <c r="S272" s="5">
        <v>0.0</v>
      </c>
      <c r="T272" s="5">
        <v>0.0</v>
      </c>
      <c r="U272" s="5">
        <v>0.0</v>
      </c>
      <c r="V272" s="48">
        <v>1.0</v>
      </c>
    </row>
    <row r="273" ht="15.75" customHeight="1">
      <c r="A273" s="5">
        <v>271.0</v>
      </c>
      <c r="B273" s="5">
        <v>23.0</v>
      </c>
      <c r="C273" s="5">
        <f t="shared" si="1"/>
        <v>7</v>
      </c>
      <c r="D273" s="5">
        <f>'Thông tin khách hàng'!$B$4+B273-1</f>
        <v>23</v>
      </c>
      <c r="E273" s="46">
        <f t="shared" si="2"/>
        <v>5493334259</v>
      </c>
      <c r="F273" s="5">
        <f>TP*VLOOKUP('Thông tin khách hàng'!$E$10,$X$2:$Z$5,3,FALSE)*OFFSET($S273,0,VLOOKUP('Thông tin khách hàng'!$E$10,$X$2:$Z$5,2,FALSE))</f>
        <v>15000000</v>
      </c>
      <c r="G273" s="5">
        <f>EP*VLOOKUP('Thông tin khách hàng'!$E$10,$X$2:$Z$5,3,FALSE)*OFFSET($S273,0,VLOOKUP('Thông tin khách hàng'!$E$10,$X$2:$Z$5,2,FALSE))</f>
        <v>15000000</v>
      </c>
      <c r="H273" s="5">
        <f>F273*HLOOKUP(B273,Assumption!$A$10:$G$12,2,TRUE)+G273*HLOOKUP(B273,Assumption!$A$10:$G$12,3,TRUE)</f>
        <v>750000</v>
      </c>
      <c r="I273" s="5">
        <f t="shared" si="3"/>
        <v>29250000</v>
      </c>
      <c r="J273" s="47">
        <f>VLOOKUP(D273,Assumption!$O$3:$Q$103,IF('Thông tin khách hàng'!$B$3="Nam",2,3),FALSE)/12*P273</f>
        <v>0</v>
      </c>
      <c r="K273" s="5">
        <v>20000.0</v>
      </c>
      <c r="L273" s="46">
        <f t="shared" si="4"/>
        <v>31225381</v>
      </c>
      <c r="M273" s="46">
        <f t="shared" si="5"/>
        <v>5553789640</v>
      </c>
      <c r="N273" s="47">
        <f>HLOOKUP(ROUND(AVERAGE(M261:M272)/10^6,0),Assumption!$B$2:$E$3,2,TRUE)*MAX((AVERAGE(M261:M272)-250*10^6),0)</f>
        <v>29316703.11</v>
      </c>
      <c r="O273" s="46">
        <f t="shared" si="6"/>
        <v>5583106344</v>
      </c>
      <c r="P273" s="46">
        <f>IF(A273=1,SA,MAX(0,SA-M272))</f>
        <v>0</v>
      </c>
      <c r="S273" s="5">
        <v>0.0</v>
      </c>
      <c r="T273" s="5">
        <v>1.0</v>
      </c>
      <c r="U273" s="5">
        <v>1.0</v>
      </c>
      <c r="V273" s="48">
        <v>1.0</v>
      </c>
    </row>
    <row r="274" ht="15.75" customHeight="1">
      <c r="A274" s="5">
        <v>272.0</v>
      </c>
      <c r="B274" s="5">
        <v>23.0</v>
      </c>
      <c r="C274" s="5">
        <f t="shared" si="1"/>
        <v>8</v>
      </c>
      <c r="D274" s="5">
        <f>'Thông tin khách hàng'!$B$4+B274-1</f>
        <v>23</v>
      </c>
      <c r="E274" s="46">
        <f t="shared" si="2"/>
        <v>5583106344</v>
      </c>
      <c r="F274" s="5">
        <f>TP*VLOOKUP('Thông tin khách hàng'!$E$10,$X$2:$Z$5,3,FALSE)*OFFSET($S274,0,VLOOKUP('Thông tin khách hàng'!$E$10,$X$2:$Z$5,2,FALSE))</f>
        <v>0</v>
      </c>
      <c r="G274" s="5">
        <f>EP*VLOOKUP('Thông tin khách hàng'!$E$10,$X$2:$Z$5,3,FALSE)*OFFSET($S274,0,VLOOKUP('Thông tin khách hàng'!$E$10,$X$2:$Z$5,2,FALSE))</f>
        <v>0</v>
      </c>
      <c r="H274" s="5">
        <f>F274*HLOOKUP(B274,Assumption!$A$10:$G$12,2,TRUE)+G274*HLOOKUP(B274,Assumption!$A$10:$G$12,3,TRUE)</f>
        <v>0</v>
      </c>
      <c r="I274" s="5">
        <f t="shared" si="3"/>
        <v>0</v>
      </c>
      <c r="J274" s="47">
        <f>VLOOKUP(D274,Assumption!$O$3:$Q$103,IF('Thông tin khách hàng'!$B$3="Nam",2,3),FALSE)/12*P274</f>
        <v>0</v>
      </c>
      <c r="K274" s="5">
        <v>20000.0</v>
      </c>
      <c r="L274" s="46">
        <f t="shared" si="4"/>
        <v>31567582</v>
      </c>
      <c r="M274" s="46">
        <f t="shared" si="5"/>
        <v>5614653926</v>
      </c>
      <c r="N274" s="47">
        <f>HLOOKUP(ROUND(AVERAGE(M262:M273)/10^6,0),Assumption!$B$2:$E$3,2,TRUE)*MAX((AVERAGE(M262:M273)-250*10^6),0)</f>
        <v>29683475.33</v>
      </c>
      <c r="O274" s="46">
        <f t="shared" si="6"/>
        <v>5644337401</v>
      </c>
      <c r="P274" s="46">
        <f>IF(A274=1,SA,MAX(0,SA-M273))</f>
        <v>0</v>
      </c>
      <c r="S274" s="5">
        <v>0.0</v>
      </c>
      <c r="T274" s="5">
        <v>0.0</v>
      </c>
      <c r="U274" s="5">
        <v>0.0</v>
      </c>
      <c r="V274" s="48">
        <v>1.0</v>
      </c>
    </row>
    <row r="275" ht="15.75" customHeight="1">
      <c r="A275" s="5">
        <v>273.0</v>
      </c>
      <c r="B275" s="5">
        <v>23.0</v>
      </c>
      <c r="C275" s="5">
        <f t="shared" si="1"/>
        <v>9</v>
      </c>
      <c r="D275" s="5">
        <f>'Thông tin khách hàng'!$B$4+B275-1</f>
        <v>23</v>
      </c>
      <c r="E275" s="46">
        <f t="shared" si="2"/>
        <v>5644337401</v>
      </c>
      <c r="F275" s="5">
        <f>TP*VLOOKUP('Thông tin khách hàng'!$E$10,$X$2:$Z$5,3,FALSE)*OFFSET($S275,0,VLOOKUP('Thông tin khách hàng'!$E$10,$X$2:$Z$5,2,FALSE))</f>
        <v>0</v>
      </c>
      <c r="G275" s="5">
        <f>EP*VLOOKUP('Thông tin khách hàng'!$E$10,$X$2:$Z$5,3,FALSE)*OFFSET($S275,0,VLOOKUP('Thông tin khách hàng'!$E$10,$X$2:$Z$5,2,FALSE))</f>
        <v>0</v>
      </c>
      <c r="H275" s="5">
        <f>F275*HLOOKUP(B275,Assumption!$A$10:$G$12,2,TRUE)+G275*HLOOKUP(B275,Assumption!$A$10:$G$12,3,TRUE)</f>
        <v>0</v>
      </c>
      <c r="I275" s="5">
        <f t="shared" si="3"/>
        <v>0</v>
      </c>
      <c r="J275" s="47">
        <f>VLOOKUP(D275,Assumption!$O$3:$Q$103,IF('Thông tin khách hàng'!$B$3="Nam",2,3),FALSE)/12*P275</f>
        <v>0</v>
      </c>
      <c r="K275" s="5">
        <v>20000.0</v>
      </c>
      <c r="L275" s="46">
        <f t="shared" si="4"/>
        <v>31913791</v>
      </c>
      <c r="M275" s="46">
        <f t="shared" si="5"/>
        <v>5676231192</v>
      </c>
      <c r="N275" s="47">
        <f>HLOOKUP(ROUND(AVERAGE(M263:M274)/10^6,0),Assumption!$B$2:$E$3,2,TRUE)*MAX((AVERAGE(M263:M274)-250*10^6),0)</f>
        <v>30054380.48</v>
      </c>
      <c r="O275" s="46">
        <f t="shared" si="6"/>
        <v>5706285572</v>
      </c>
      <c r="P275" s="46">
        <f>IF(A275=1,SA,MAX(0,SA-M274))</f>
        <v>0</v>
      </c>
      <c r="S275" s="5">
        <v>0.0</v>
      </c>
      <c r="T275" s="5">
        <v>0.0</v>
      </c>
      <c r="U275" s="5">
        <v>0.0</v>
      </c>
      <c r="V275" s="48">
        <v>1.0</v>
      </c>
    </row>
    <row r="276" ht="15.75" customHeight="1">
      <c r="A276" s="5">
        <v>274.0</v>
      </c>
      <c r="B276" s="5">
        <v>23.0</v>
      </c>
      <c r="C276" s="5">
        <f t="shared" si="1"/>
        <v>10</v>
      </c>
      <c r="D276" s="5">
        <f>'Thông tin khách hàng'!$B$4+B276-1</f>
        <v>23</v>
      </c>
      <c r="E276" s="46">
        <f t="shared" si="2"/>
        <v>5706285572</v>
      </c>
      <c r="F276" s="5">
        <f>TP*VLOOKUP('Thông tin khách hàng'!$E$10,$X$2:$Z$5,3,FALSE)*OFFSET($S276,0,VLOOKUP('Thông tin khách hàng'!$E$10,$X$2:$Z$5,2,FALSE))</f>
        <v>0</v>
      </c>
      <c r="G276" s="5">
        <f>EP*VLOOKUP('Thông tin khách hàng'!$E$10,$X$2:$Z$5,3,FALSE)*OFFSET($S276,0,VLOOKUP('Thông tin khách hàng'!$E$10,$X$2:$Z$5,2,FALSE))</f>
        <v>0</v>
      </c>
      <c r="H276" s="5">
        <f>F276*HLOOKUP(B276,Assumption!$A$10:$G$12,2,TRUE)+G276*HLOOKUP(B276,Assumption!$A$10:$G$12,3,TRUE)</f>
        <v>0</v>
      </c>
      <c r="I276" s="5">
        <f t="shared" si="3"/>
        <v>0</v>
      </c>
      <c r="J276" s="47">
        <f>VLOOKUP(D276,Assumption!$O$3:$Q$103,IF('Thông tin khách hàng'!$B$3="Nam",2,3),FALSE)/12*P276</f>
        <v>0</v>
      </c>
      <c r="K276" s="5">
        <v>20000.0</v>
      </c>
      <c r="L276" s="46">
        <f t="shared" si="4"/>
        <v>32264055</v>
      </c>
      <c r="M276" s="46">
        <f t="shared" si="5"/>
        <v>5738529627</v>
      </c>
      <c r="N276" s="47">
        <f>HLOOKUP(ROUND(AVERAGE(M264:M275)/10^6,0),Assumption!$B$2:$E$3,2,TRUE)*MAX((AVERAGE(M264:M275)-250*10^6),0)</f>
        <v>30429465.15</v>
      </c>
      <c r="O276" s="46">
        <f t="shared" si="6"/>
        <v>5768959092</v>
      </c>
      <c r="P276" s="46">
        <f>IF(A276=1,SA,MAX(0,SA-M275))</f>
        <v>0</v>
      </c>
      <c r="S276" s="5">
        <v>0.0</v>
      </c>
      <c r="T276" s="5">
        <v>0.0</v>
      </c>
      <c r="U276" s="5">
        <v>1.0</v>
      </c>
      <c r="V276" s="48">
        <v>1.0</v>
      </c>
    </row>
    <row r="277" ht="15.75" customHeight="1">
      <c r="A277" s="5">
        <v>275.0</v>
      </c>
      <c r="B277" s="5">
        <v>23.0</v>
      </c>
      <c r="C277" s="5">
        <f t="shared" si="1"/>
        <v>11</v>
      </c>
      <c r="D277" s="5">
        <f>'Thông tin khách hàng'!$B$4+B277-1</f>
        <v>23</v>
      </c>
      <c r="E277" s="46">
        <f t="shared" si="2"/>
        <v>5768959092</v>
      </c>
      <c r="F277" s="5">
        <f>TP*VLOOKUP('Thông tin khách hàng'!$E$10,$X$2:$Z$5,3,FALSE)*OFFSET($S277,0,VLOOKUP('Thông tin khách hàng'!$E$10,$X$2:$Z$5,2,FALSE))</f>
        <v>0</v>
      </c>
      <c r="G277" s="5">
        <f>EP*VLOOKUP('Thông tin khách hàng'!$E$10,$X$2:$Z$5,3,FALSE)*OFFSET($S277,0,VLOOKUP('Thông tin khách hàng'!$E$10,$X$2:$Z$5,2,FALSE))</f>
        <v>0</v>
      </c>
      <c r="H277" s="5">
        <f>F277*HLOOKUP(B277,Assumption!$A$10:$G$12,2,TRUE)+G277*HLOOKUP(B277,Assumption!$A$10:$G$12,3,TRUE)</f>
        <v>0</v>
      </c>
      <c r="I277" s="5">
        <f t="shared" si="3"/>
        <v>0</v>
      </c>
      <c r="J277" s="47">
        <f>VLOOKUP(D277,Assumption!$O$3:$Q$103,IF('Thông tin khách hàng'!$B$3="Nam",2,3),FALSE)/12*P277</f>
        <v>0</v>
      </c>
      <c r="K277" s="5">
        <v>20000.0</v>
      </c>
      <c r="L277" s="46">
        <f t="shared" si="4"/>
        <v>32618420</v>
      </c>
      <c r="M277" s="46">
        <f t="shared" si="5"/>
        <v>5801557512</v>
      </c>
      <c r="N277" s="47">
        <f>HLOOKUP(ROUND(AVERAGE(M265:M276)/10^6,0),Assumption!$B$2:$E$3,2,TRUE)*MAX((AVERAGE(M265:M276)-250*10^6),0)</f>
        <v>30808776.43</v>
      </c>
      <c r="O277" s="46">
        <f t="shared" si="6"/>
        <v>5832366289</v>
      </c>
      <c r="P277" s="46">
        <f>IF(A277=1,SA,MAX(0,SA-M276))</f>
        <v>0</v>
      </c>
      <c r="S277" s="5">
        <v>0.0</v>
      </c>
      <c r="T277" s="5">
        <v>0.0</v>
      </c>
      <c r="U277" s="5">
        <v>0.0</v>
      </c>
      <c r="V277" s="48">
        <v>1.0</v>
      </c>
    </row>
    <row r="278" ht="15.75" customHeight="1">
      <c r="A278" s="5">
        <v>276.0</v>
      </c>
      <c r="B278" s="5">
        <v>23.0</v>
      </c>
      <c r="C278" s="5">
        <f t="shared" si="1"/>
        <v>12</v>
      </c>
      <c r="D278" s="5">
        <f>'Thông tin khách hàng'!$B$4+B278-1</f>
        <v>23</v>
      </c>
      <c r="E278" s="46">
        <f t="shared" si="2"/>
        <v>5832366289</v>
      </c>
      <c r="F278" s="5">
        <f>TP*VLOOKUP('Thông tin khách hàng'!$E$10,$X$2:$Z$5,3,FALSE)*OFFSET($S278,0,VLOOKUP('Thông tin khách hàng'!$E$10,$X$2:$Z$5,2,FALSE))</f>
        <v>0</v>
      </c>
      <c r="G278" s="5">
        <f>EP*VLOOKUP('Thông tin khách hàng'!$E$10,$X$2:$Z$5,3,FALSE)*OFFSET($S278,0,VLOOKUP('Thông tin khách hàng'!$E$10,$X$2:$Z$5,2,FALSE))</f>
        <v>0</v>
      </c>
      <c r="H278" s="5">
        <f>F278*HLOOKUP(B278,Assumption!$A$10:$G$12,2,TRUE)+G278*HLOOKUP(B278,Assumption!$A$10:$G$12,3,TRUE)</f>
        <v>0</v>
      </c>
      <c r="I278" s="5">
        <f t="shared" si="3"/>
        <v>0</v>
      </c>
      <c r="J278" s="47">
        <f>VLOOKUP(D278,Assumption!$O$3:$Q$103,IF('Thông tin khách hàng'!$B$3="Nam",2,3),FALSE)/12*P278</f>
        <v>0</v>
      </c>
      <c r="K278" s="5">
        <v>20000.0</v>
      </c>
      <c r="L278" s="46">
        <f t="shared" si="4"/>
        <v>32976934</v>
      </c>
      <c r="M278" s="46">
        <f t="shared" si="5"/>
        <v>5865323223</v>
      </c>
      <c r="N278" s="47">
        <f>HLOOKUP(ROUND(AVERAGE(M266:M277)/10^6,0),Assumption!$B$2:$E$3,2,TRUE)*MAX((AVERAGE(M266:M277)-250*10^6),0)</f>
        <v>31192361.93</v>
      </c>
      <c r="O278" s="46">
        <f t="shared" si="6"/>
        <v>5896515585</v>
      </c>
      <c r="P278" s="46">
        <f>IF(A278=1,SA,MAX(0,SA-M277))</f>
        <v>0</v>
      </c>
      <c r="S278" s="5">
        <v>0.0</v>
      </c>
      <c r="T278" s="5">
        <v>0.0</v>
      </c>
      <c r="U278" s="5">
        <v>0.0</v>
      </c>
      <c r="V278" s="48">
        <v>1.0</v>
      </c>
    </row>
    <row r="279" ht="15.75" customHeight="1">
      <c r="A279" s="5">
        <v>277.0</v>
      </c>
      <c r="B279" s="5">
        <v>24.0</v>
      </c>
      <c r="C279" s="5">
        <f t="shared" si="1"/>
        <v>1</v>
      </c>
      <c r="D279" s="5">
        <f>'Thông tin khách hàng'!$B$4+B279-1</f>
        <v>24</v>
      </c>
      <c r="E279" s="46">
        <f t="shared" si="2"/>
        <v>5896515585</v>
      </c>
      <c r="F279" s="5">
        <f>TP*VLOOKUP('Thông tin khách hàng'!$E$10,$X$2:$Z$5,3,FALSE)*OFFSET($S279,0,VLOOKUP('Thông tin khách hàng'!$E$10,$X$2:$Z$5,2,FALSE))</f>
        <v>15000000</v>
      </c>
      <c r="G279" s="5">
        <f>EP*VLOOKUP('Thông tin khách hàng'!$E$10,$X$2:$Z$5,3,FALSE)*OFFSET($S279,0,VLOOKUP('Thông tin khách hàng'!$E$10,$X$2:$Z$5,2,FALSE))</f>
        <v>15000000</v>
      </c>
      <c r="H279" s="5">
        <f>F279*HLOOKUP(B279,Assumption!$A$10:$G$12,2,TRUE)+G279*HLOOKUP(B279,Assumption!$A$10:$G$12,3,TRUE)</f>
        <v>750000</v>
      </c>
      <c r="I279" s="5">
        <f t="shared" si="3"/>
        <v>29250000</v>
      </c>
      <c r="J279" s="47">
        <f>VLOOKUP(D279,Assumption!$O$3:$Q$103,IF('Thông tin khách hàng'!$B$3="Nam",2,3),FALSE)/12*P279</f>
        <v>0</v>
      </c>
      <c r="K279" s="5">
        <v>20000.0</v>
      </c>
      <c r="L279" s="46">
        <f t="shared" si="4"/>
        <v>33505027</v>
      </c>
      <c r="M279" s="46">
        <f t="shared" si="5"/>
        <v>5959250612</v>
      </c>
      <c r="N279" s="47">
        <f>HLOOKUP(ROUND(AVERAGE(M267:M278)/10^6,0),Assumption!$B$2:$E$3,2,TRUE)*MAX((AVERAGE(M267:M278)-250*10^6),0)</f>
        <v>31580269.84</v>
      </c>
      <c r="O279" s="46">
        <f t="shared" si="6"/>
        <v>5990830882</v>
      </c>
      <c r="P279" s="46">
        <f>IF(A279=1,SA,MAX(0,SA-M278))</f>
        <v>0</v>
      </c>
      <c r="S279" s="5">
        <v>1.0</v>
      </c>
      <c r="T279" s="5">
        <v>1.0</v>
      </c>
      <c r="U279" s="5">
        <v>1.0</v>
      </c>
      <c r="V279" s="48">
        <v>1.0</v>
      </c>
    </row>
    <row r="280" ht="15.75" customHeight="1">
      <c r="A280" s="5">
        <v>278.0</v>
      </c>
      <c r="B280" s="5">
        <v>24.0</v>
      </c>
      <c r="C280" s="5">
        <f t="shared" si="1"/>
        <v>2</v>
      </c>
      <c r="D280" s="5">
        <f>'Thông tin khách hàng'!$B$4+B280-1</f>
        <v>24</v>
      </c>
      <c r="E280" s="46">
        <f t="shared" si="2"/>
        <v>5990830882</v>
      </c>
      <c r="F280" s="5">
        <f>TP*VLOOKUP('Thông tin khách hàng'!$E$10,$X$2:$Z$5,3,FALSE)*OFFSET($S280,0,VLOOKUP('Thông tin khách hàng'!$E$10,$X$2:$Z$5,2,FALSE))</f>
        <v>0</v>
      </c>
      <c r="G280" s="5">
        <f>EP*VLOOKUP('Thông tin khách hàng'!$E$10,$X$2:$Z$5,3,FALSE)*OFFSET($S280,0,VLOOKUP('Thông tin khách hàng'!$E$10,$X$2:$Z$5,2,FALSE))</f>
        <v>0</v>
      </c>
      <c r="H280" s="5">
        <f>F280*HLOOKUP(B280,Assumption!$A$10:$G$12,2,TRUE)+G280*HLOOKUP(B280,Assumption!$A$10:$G$12,3,TRUE)</f>
        <v>0</v>
      </c>
      <c r="I280" s="5">
        <f t="shared" si="3"/>
        <v>0</v>
      </c>
      <c r="J280" s="47">
        <f>VLOOKUP(D280,Assumption!$O$3:$Q$103,IF('Thông tin khách hàng'!$B$3="Nam",2,3),FALSE)/12*P280</f>
        <v>0</v>
      </c>
      <c r="K280" s="5">
        <v>20000.0</v>
      </c>
      <c r="L280" s="46">
        <f t="shared" si="4"/>
        <v>33872916</v>
      </c>
      <c r="M280" s="46">
        <f t="shared" si="5"/>
        <v>6024683798</v>
      </c>
      <c r="N280" s="47">
        <f>HLOOKUP(ROUND(AVERAGE(M268:M279)/10^6,0),Assumption!$B$2:$E$3,2,TRUE)*MAX((AVERAGE(M268:M279)-250*10^6),0)</f>
        <v>31972548.86</v>
      </c>
      <c r="O280" s="46">
        <f t="shared" si="6"/>
        <v>6056656347</v>
      </c>
      <c r="P280" s="46">
        <f>IF(A280=1,SA,MAX(0,SA-M279))</f>
        <v>0</v>
      </c>
      <c r="S280" s="5">
        <v>0.0</v>
      </c>
      <c r="T280" s="5">
        <v>0.0</v>
      </c>
      <c r="U280" s="5">
        <v>0.0</v>
      </c>
      <c r="V280" s="48">
        <v>1.0</v>
      </c>
    </row>
    <row r="281" ht="15.75" customHeight="1">
      <c r="A281" s="5">
        <v>279.0</v>
      </c>
      <c r="B281" s="5">
        <v>24.0</v>
      </c>
      <c r="C281" s="5">
        <f t="shared" si="1"/>
        <v>3</v>
      </c>
      <c r="D281" s="5">
        <f>'Thông tin khách hàng'!$B$4+B281-1</f>
        <v>24</v>
      </c>
      <c r="E281" s="46">
        <f t="shared" si="2"/>
        <v>6056656347</v>
      </c>
      <c r="F281" s="5">
        <f>TP*VLOOKUP('Thông tin khách hàng'!$E$10,$X$2:$Z$5,3,FALSE)*OFFSET($S281,0,VLOOKUP('Thông tin khách hàng'!$E$10,$X$2:$Z$5,2,FALSE))</f>
        <v>0</v>
      </c>
      <c r="G281" s="5">
        <f>EP*VLOOKUP('Thông tin khách hàng'!$E$10,$X$2:$Z$5,3,FALSE)*OFFSET($S281,0,VLOOKUP('Thông tin khách hàng'!$E$10,$X$2:$Z$5,2,FALSE))</f>
        <v>0</v>
      </c>
      <c r="H281" s="5">
        <f>F281*HLOOKUP(B281,Assumption!$A$10:$G$12,2,TRUE)+G281*HLOOKUP(B281,Assumption!$A$10:$G$12,3,TRUE)</f>
        <v>0</v>
      </c>
      <c r="I281" s="5">
        <f t="shared" si="3"/>
        <v>0</v>
      </c>
      <c r="J281" s="47">
        <f>VLOOKUP(D281,Assumption!$O$3:$Q$103,IF('Thông tin khách hàng'!$B$3="Nam",2,3),FALSE)/12*P281</f>
        <v>0</v>
      </c>
      <c r="K281" s="5">
        <v>20000.0</v>
      </c>
      <c r="L281" s="46">
        <f t="shared" si="4"/>
        <v>34245102</v>
      </c>
      <c r="M281" s="46">
        <f t="shared" si="5"/>
        <v>6090881449</v>
      </c>
      <c r="N281" s="47">
        <f>HLOOKUP(ROUND(AVERAGE(M269:M280)/10^6,0),Assumption!$B$2:$E$3,2,TRUE)*MAX((AVERAGE(M269:M280)-250*10^6),0)</f>
        <v>32369248.23</v>
      </c>
      <c r="O281" s="46">
        <f t="shared" si="6"/>
        <v>6123250697</v>
      </c>
      <c r="P281" s="46">
        <f>IF(A281=1,SA,MAX(0,SA-M280))</f>
        <v>0</v>
      </c>
      <c r="S281" s="5">
        <v>0.0</v>
      </c>
      <c r="T281" s="5">
        <v>0.0</v>
      </c>
      <c r="U281" s="5">
        <v>0.0</v>
      </c>
      <c r="V281" s="48">
        <v>1.0</v>
      </c>
    </row>
    <row r="282" ht="15.75" customHeight="1">
      <c r="A282" s="5">
        <v>280.0</v>
      </c>
      <c r="B282" s="5">
        <v>24.0</v>
      </c>
      <c r="C282" s="5">
        <f t="shared" si="1"/>
        <v>4</v>
      </c>
      <c r="D282" s="5">
        <f>'Thông tin khách hàng'!$B$4+B282-1</f>
        <v>24</v>
      </c>
      <c r="E282" s="46">
        <f t="shared" si="2"/>
        <v>6123250697</v>
      </c>
      <c r="F282" s="5">
        <f>TP*VLOOKUP('Thông tin khách hàng'!$E$10,$X$2:$Z$5,3,FALSE)*OFFSET($S282,0,VLOOKUP('Thông tin khách hàng'!$E$10,$X$2:$Z$5,2,FALSE))</f>
        <v>0</v>
      </c>
      <c r="G282" s="5">
        <f>EP*VLOOKUP('Thông tin khách hàng'!$E$10,$X$2:$Z$5,3,FALSE)*OFFSET($S282,0,VLOOKUP('Thông tin khách hàng'!$E$10,$X$2:$Z$5,2,FALSE))</f>
        <v>0</v>
      </c>
      <c r="H282" s="5">
        <f>F282*HLOOKUP(B282,Assumption!$A$10:$G$12,2,TRUE)+G282*HLOOKUP(B282,Assumption!$A$10:$G$12,3,TRUE)</f>
        <v>0</v>
      </c>
      <c r="I282" s="5">
        <f t="shared" si="3"/>
        <v>0</v>
      </c>
      <c r="J282" s="47">
        <f>VLOOKUP(D282,Assumption!$O$3:$Q$103,IF('Thông tin khách hàng'!$B$3="Nam",2,3),FALSE)/12*P282</f>
        <v>0</v>
      </c>
      <c r="K282" s="5">
        <v>20000.0</v>
      </c>
      <c r="L282" s="46">
        <f t="shared" si="4"/>
        <v>34621637</v>
      </c>
      <c r="M282" s="46">
        <f t="shared" si="5"/>
        <v>6157852334</v>
      </c>
      <c r="N282" s="47">
        <f>HLOOKUP(ROUND(AVERAGE(M270:M281)/10^6,0),Assumption!$B$2:$E$3,2,TRUE)*MAX((AVERAGE(M270:M281)-250*10^6),0)</f>
        <v>32770417.78</v>
      </c>
      <c r="O282" s="46">
        <f t="shared" si="6"/>
        <v>6190622752</v>
      </c>
      <c r="P282" s="46">
        <f>IF(A282=1,SA,MAX(0,SA-M281))</f>
        <v>0</v>
      </c>
      <c r="S282" s="5">
        <v>0.0</v>
      </c>
      <c r="T282" s="5">
        <v>0.0</v>
      </c>
      <c r="U282" s="5">
        <v>1.0</v>
      </c>
      <c r="V282" s="48">
        <v>1.0</v>
      </c>
    </row>
    <row r="283" ht="15.75" customHeight="1">
      <c r="A283" s="5">
        <v>281.0</v>
      </c>
      <c r="B283" s="5">
        <v>24.0</v>
      </c>
      <c r="C283" s="5">
        <f t="shared" si="1"/>
        <v>5</v>
      </c>
      <c r="D283" s="5">
        <f>'Thông tin khách hàng'!$B$4+B283-1</f>
        <v>24</v>
      </c>
      <c r="E283" s="46">
        <f t="shared" si="2"/>
        <v>6190622752</v>
      </c>
      <c r="F283" s="5">
        <f>TP*VLOOKUP('Thông tin khách hàng'!$E$10,$X$2:$Z$5,3,FALSE)*OFFSET($S283,0,VLOOKUP('Thông tin khách hàng'!$E$10,$X$2:$Z$5,2,FALSE))</f>
        <v>0</v>
      </c>
      <c r="G283" s="5">
        <f>EP*VLOOKUP('Thông tin khách hàng'!$E$10,$X$2:$Z$5,3,FALSE)*OFFSET($S283,0,VLOOKUP('Thông tin khách hàng'!$E$10,$X$2:$Z$5,2,FALSE))</f>
        <v>0</v>
      </c>
      <c r="H283" s="5">
        <f>F283*HLOOKUP(B283,Assumption!$A$10:$G$12,2,TRUE)+G283*HLOOKUP(B283,Assumption!$A$10:$G$12,3,TRUE)</f>
        <v>0</v>
      </c>
      <c r="I283" s="5">
        <f t="shared" si="3"/>
        <v>0</v>
      </c>
      <c r="J283" s="47">
        <f>VLOOKUP(D283,Assumption!$O$3:$Q$103,IF('Thông tin khách hàng'!$B$3="Nam",2,3),FALSE)/12*P283</f>
        <v>0</v>
      </c>
      <c r="K283" s="5">
        <v>20000.0</v>
      </c>
      <c r="L283" s="46">
        <f t="shared" si="4"/>
        <v>35002568</v>
      </c>
      <c r="M283" s="46">
        <f t="shared" si="5"/>
        <v>6225605320</v>
      </c>
      <c r="N283" s="47">
        <f>HLOOKUP(ROUND(AVERAGE(M271:M282)/10^6,0),Assumption!$B$2:$E$3,2,TRUE)*MAX((AVERAGE(M271:M282)-250*10^6),0)</f>
        <v>33176107.87</v>
      </c>
      <c r="O283" s="46">
        <f t="shared" si="6"/>
        <v>6258781427</v>
      </c>
      <c r="P283" s="46">
        <f>IF(A283=1,SA,MAX(0,SA-M282))</f>
        <v>0</v>
      </c>
      <c r="S283" s="5">
        <v>0.0</v>
      </c>
      <c r="T283" s="5">
        <v>0.0</v>
      </c>
      <c r="U283" s="5">
        <v>0.0</v>
      </c>
      <c r="V283" s="48">
        <v>1.0</v>
      </c>
    </row>
    <row r="284" ht="15.75" customHeight="1">
      <c r="A284" s="5">
        <v>282.0</v>
      </c>
      <c r="B284" s="5">
        <v>24.0</v>
      </c>
      <c r="C284" s="5">
        <f t="shared" si="1"/>
        <v>6</v>
      </c>
      <c r="D284" s="5">
        <f>'Thông tin khách hàng'!$B$4+B284-1</f>
        <v>24</v>
      </c>
      <c r="E284" s="46">
        <f t="shared" si="2"/>
        <v>6258781427</v>
      </c>
      <c r="F284" s="5">
        <f>TP*VLOOKUP('Thông tin khách hàng'!$E$10,$X$2:$Z$5,3,FALSE)*OFFSET($S284,0,VLOOKUP('Thông tin khách hàng'!$E$10,$X$2:$Z$5,2,FALSE))</f>
        <v>0</v>
      </c>
      <c r="G284" s="5">
        <f>EP*VLOOKUP('Thông tin khách hàng'!$E$10,$X$2:$Z$5,3,FALSE)*OFFSET($S284,0,VLOOKUP('Thông tin khách hàng'!$E$10,$X$2:$Z$5,2,FALSE))</f>
        <v>0</v>
      </c>
      <c r="H284" s="5">
        <f>F284*HLOOKUP(B284,Assumption!$A$10:$G$12,2,TRUE)+G284*HLOOKUP(B284,Assumption!$A$10:$G$12,3,TRUE)</f>
        <v>0</v>
      </c>
      <c r="I284" s="5">
        <f t="shared" si="3"/>
        <v>0</v>
      </c>
      <c r="J284" s="47">
        <f>VLOOKUP(D284,Assumption!$O$3:$Q$103,IF('Thông tin khách hàng'!$B$3="Nam",2,3),FALSE)/12*P284</f>
        <v>0</v>
      </c>
      <c r="K284" s="5">
        <v>20000.0</v>
      </c>
      <c r="L284" s="46">
        <f t="shared" si="4"/>
        <v>35387947</v>
      </c>
      <c r="M284" s="46">
        <f t="shared" si="5"/>
        <v>6294149374</v>
      </c>
      <c r="N284" s="47">
        <f>HLOOKUP(ROUND(AVERAGE(M272:M283)/10^6,0),Assumption!$B$2:$E$3,2,TRUE)*MAX((AVERAGE(M272:M283)-250*10^6),0)</f>
        <v>33586369.44</v>
      </c>
      <c r="O284" s="46">
        <f t="shared" si="6"/>
        <v>6327735744</v>
      </c>
      <c r="P284" s="46">
        <f>IF(A284=1,SA,MAX(0,SA-M283))</f>
        <v>0</v>
      </c>
      <c r="S284" s="5">
        <v>0.0</v>
      </c>
      <c r="T284" s="5">
        <v>0.0</v>
      </c>
      <c r="U284" s="5">
        <v>0.0</v>
      </c>
      <c r="V284" s="48">
        <v>1.0</v>
      </c>
    </row>
    <row r="285" ht="15.75" customHeight="1">
      <c r="A285" s="5">
        <v>283.0</v>
      </c>
      <c r="B285" s="5">
        <v>24.0</v>
      </c>
      <c r="C285" s="5">
        <f t="shared" si="1"/>
        <v>7</v>
      </c>
      <c r="D285" s="5">
        <f>'Thông tin khách hàng'!$B$4+B285-1</f>
        <v>24</v>
      </c>
      <c r="E285" s="46">
        <f t="shared" si="2"/>
        <v>6327735744</v>
      </c>
      <c r="F285" s="5">
        <f>TP*VLOOKUP('Thông tin khách hàng'!$E$10,$X$2:$Z$5,3,FALSE)*OFFSET($S285,0,VLOOKUP('Thông tin khách hàng'!$E$10,$X$2:$Z$5,2,FALSE))</f>
        <v>15000000</v>
      </c>
      <c r="G285" s="5">
        <f>EP*VLOOKUP('Thông tin khách hàng'!$E$10,$X$2:$Z$5,3,FALSE)*OFFSET($S285,0,VLOOKUP('Thông tin khách hàng'!$E$10,$X$2:$Z$5,2,FALSE))</f>
        <v>15000000</v>
      </c>
      <c r="H285" s="5">
        <f>F285*HLOOKUP(B285,Assumption!$A$10:$G$12,2,TRUE)+G285*HLOOKUP(B285,Assumption!$A$10:$G$12,3,TRUE)</f>
        <v>750000</v>
      </c>
      <c r="I285" s="5">
        <f t="shared" si="3"/>
        <v>29250000</v>
      </c>
      <c r="J285" s="47">
        <f>VLOOKUP(D285,Assumption!$O$3:$Q$103,IF('Thông tin khách hàng'!$B$3="Nam",2,3),FALSE)/12*P285</f>
        <v>0</v>
      </c>
      <c r="K285" s="5">
        <v>20000.0</v>
      </c>
      <c r="L285" s="46">
        <f t="shared" si="4"/>
        <v>35943209</v>
      </c>
      <c r="M285" s="46">
        <f t="shared" si="5"/>
        <v>6392908953</v>
      </c>
      <c r="N285" s="47">
        <f>HLOOKUP(ROUND(AVERAGE(M273:M284)/10^6,0),Assumption!$B$2:$E$3,2,TRUE)*MAX((AVERAGE(M273:M284)-250*10^6),0)</f>
        <v>34001254</v>
      </c>
      <c r="O285" s="46">
        <f t="shared" si="6"/>
        <v>6426910207</v>
      </c>
      <c r="P285" s="46">
        <f>IF(A285=1,SA,MAX(0,SA-M284))</f>
        <v>0</v>
      </c>
      <c r="S285" s="5">
        <v>0.0</v>
      </c>
      <c r="T285" s="5">
        <v>1.0</v>
      </c>
      <c r="U285" s="5">
        <v>1.0</v>
      </c>
      <c r="V285" s="48">
        <v>1.0</v>
      </c>
    </row>
    <row r="286" ht="15.75" customHeight="1">
      <c r="A286" s="5">
        <v>284.0</v>
      </c>
      <c r="B286" s="5">
        <v>24.0</v>
      </c>
      <c r="C286" s="5">
        <f t="shared" si="1"/>
        <v>8</v>
      </c>
      <c r="D286" s="5">
        <f>'Thông tin khách hàng'!$B$4+B286-1</f>
        <v>24</v>
      </c>
      <c r="E286" s="46">
        <f t="shared" si="2"/>
        <v>6426910207</v>
      </c>
      <c r="F286" s="5">
        <f>TP*VLOOKUP('Thông tin khách hàng'!$E$10,$X$2:$Z$5,3,FALSE)*OFFSET($S286,0,VLOOKUP('Thông tin khách hàng'!$E$10,$X$2:$Z$5,2,FALSE))</f>
        <v>0</v>
      </c>
      <c r="G286" s="5">
        <f>EP*VLOOKUP('Thông tin khách hàng'!$E$10,$X$2:$Z$5,3,FALSE)*OFFSET($S286,0,VLOOKUP('Thông tin khách hàng'!$E$10,$X$2:$Z$5,2,FALSE))</f>
        <v>0</v>
      </c>
      <c r="H286" s="5">
        <f>F286*HLOOKUP(B286,Assumption!$A$10:$G$12,2,TRUE)+G286*HLOOKUP(B286,Assumption!$A$10:$G$12,3,TRUE)</f>
        <v>0</v>
      </c>
      <c r="I286" s="5">
        <f t="shared" si="3"/>
        <v>0</v>
      </c>
      <c r="J286" s="47">
        <f>VLOOKUP(D286,Assumption!$O$3:$Q$103,IF('Thông tin khách hàng'!$B$3="Nam",2,3),FALSE)/12*P286</f>
        <v>0</v>
      </c>
      <c r="K286" s="5">
        <v>20000.0</v>
      </c>
      <c r="L286" s="46">
        <f t="shared" si="4"/>
        <v>36338572</v>
      </c>
      <c r="M286" s="46">
        <f t="shared" si="5"/>
        <v>6463228779</v>
      </c>
      <c r="N286" s="47">
        <f>HLOOKUP(ROUND(AVERAGE(M274:M285)/10^6,0),Assumption!$B$2:$E$3,2,TRUE)*MAX((AVERAGE(M274:M285)-250*10^6),0)</f>
        <v>34420813.66</v>
      </c>
      <c r="O286" s="46">
        <f t="shared" si="6"/>
        <v>6497649593</v>
      </c>
      <c r="P286" s="46">
        <f>IF(A286=1,SA,MAX(0,SA-M285))</f>
        <v>0</v>
      </c>
      <c r="S286" s="5">
        <v>0.0</v>
      </c>
      <c r="T286" s="5">
        <v>0.0</v>
      </c>
      <c r="U286" s="5">
        <v>0.0</v>
      </c>
      <c r="V286" s="48">
        <v>1.0</v>
      </c>
    </row>
    <row r="287" ht="15.75" customHeight="1">
      <c r="A287" s="5">
        <v>285.0</v>
      </c>
      <c r="B287" s="5">
        <v>24.0</v>
      </c>
      <c r="C287" s="5">
        <f t="shared" si="1"/>
        <v>9</v>
      </c>
      <c r="D287" s="5">
        <f>'Thông tin khách hàng'!$B$4+B287-1</f>
        <v>24</v>
      </c>
      <c r="E287" s="46">
        <f t="shared" si="2"/>
        <v>6497649593</v>
      </c>
      <c r="F287" s="5">
        <f>TP*VLOOKUP('Thông tin khách hàng'!$E$10,$X$2:$Z$5,3,FALSE)*OFFSET($S287,0,VLOOKUP('Thông tin khách hàng'!$E$10,$X$2:$Z$5,2,FALSE))</f>
        <v>0</v>
      </c>
      <c r="G287" s="5">
        <f>EP*VLOOKUP('Thông tin khách hàng'!$E$10,$X$2:$Z$5,3,FALSE)*OFFSET($S287,0,VLOOKUP('Thông tin khách hàng'!$E$10,$X$2:$Z$5,2,FALSE))</f>
        <v>0</v>
      </c>
      <c r="H287" s="5">
        <f>F287*HLOOKUP(B287,Assumption!$A$10:$G$12,2,TRUE)+G287*HLOOKUP(B287,Assumption!$A$10:$G$12,3,TRUE)</f>
        <v>0</v>
      </c>
      <c r="I287" s="5">
        <f t="shared" si="3"/>
        <v>0</v>
      </c>
      <c r="J287" s="47">
        <f>VLOOKUP(D287,Assumption!$O$3:$Q$103,IF('Thông tin khách hàng'!$B$3="Nam",2,3),FALSE)/12*P287</f>
        <v>0</v>
      </c>
      <c r="K287" s="5">
        <v>20000.0</v>
      </c>
      <c r="L287" s="46">
        <f t="shared" si="4"/>
        <v>36738542</v>
      </c>
      <c r="M287" s="46">
        <f t="shared" si="5"/>
        <v>6534368135</v>
      </c>
      <c r="N287" s="47">
        <f>HLOOKUP(ROUND(AVERAGE(M275:M286)/10^6,0),Assumption!$B$2:$E$3,2,TRUE)*MAX((AVERAGE(M275:M286)-250*10^6),0)</f>
        <v>34845101.09</v>
      </c>
      <c r="O287" s="46">
        <f t="shared" si="6"/>
        <v>6569213236</v>
      </c>
      <c r="P287" s="46">
        <f>IF(A287=1,SA,MAX(0,SA-M286))</f>
        <v>0</v>
      </c>
      <c r="S287" s="5">
        <v>0.0</v>
      </c>
      <c r="T287" s="5">
        <v>0.0</v>
      </c>
      <c r="U287" s="5">
        <v>0.0</v>
      </c>
      <c r="V287" s="48">
        <v>1.0</v>
      </c>
    </row>
    <row r="288" ht="15.75" customHeight="1">
      <c r="A288" s="5">
        <v>286.0</v>
      </c>
      <c r="B288" s="5">
        <v>24.0</v>
      </c>
      <c r="C288" s="5">
        <f t="shared" si="1"/>
        <v>10</v>
      </c>
      <c r="D288" s="5">
        <f>'Thông tin khách hàng'!$B$4+B288-1</f>
        <v>24</v>
      </c>
      <c r="E288" s="46">
        <f t="shared" si="2"/>
        <v>6569213236</v>
      </c>
      <c r="F288" s="5">
        <f>TP*VLOOKUP('Thông tin khách hàng'!$E$10,$X$2:$Z$5,3,FALSE)*OFFSET($S288,0,VLOOKUP('Thông tin khách hàng'!$E$10,$X$2:$Z$5,2,FALSE))</f>
        <v>0</v>
      </c>
      <c r="G288" s="5">
        <f>EP*VLOOKUP('Thông tin khách hàng'!$E$10,$X$2:$Z$5,3,FALSE)*OFFSET($S288,0,VLOOKUP('Thông tin khách hàng'!$E$10,$X$2:$Z$5,2,FALSE))</f>
        <v>0</v>
      </c>
      <c r="H288" s="5">
        <f>F288*HLOOKUP(B288,Assumption!$A$10:$G$12,2,TRUE)+G288*HLOOKUP(B288,Assumption!$A$10:$G$12,3,TRUE)</f>
        <v>0</v>
      </c>
      <c r="I288" s="5">
        <f t="shared" si="3"/>
        <v>0</v>
      </c>
      <c r="J288" s="47">
        <f>VLOOKUP(D288,Assumption!$O$3:$Q$103,IF('Thông tin khách hàng'!$B$3="Nam",2,3),FALSE)/12*P288</f>
        <v>0</v>
      </c>
      <c r="K288" s="5">
        <v>20000.0</v>
      </c>
      <c r="L288" s="46">
        <f t="shared" si="4"/>
        <v>37143174</v>
      </c>
      <c r="M288" s="46">
        <f t="shared" si="5"/>
        <v>6606336410</v>
      </c>
      <c r="N288" s="47">
        <f>HLOOKUP(ROUND(AVERAGE(M276:M287)/10^6,0),Assumption!$B$2:$E$3,2,TRUE)*MAX((AVERAGE(M276:M287)-250*10^6),0)</f>
        <v>35274169.56</v>
      </c>
      <c r="O288" s="46">
        <f t="shared" si="6"/>
        <v>6641610579</v>
      </c>
      <c r="P288" s="46">
        <f>IF(A288=1,SA,MAX(0,SA-M287))</f>
        <v>0</v>
      </c>
      <c r="S288" s="5">
        <v>0.0</v>
      </c>
      <c r="T288" s="5">
        <v>0.0</v>
      </c>
      <c r="U288" s="5">
        <v>1.0</v>
      </c>
      <c r="V288" s="48">
        <v>1.0</v>
      </c>
    </row>
    <row r="289" ht="15.75" customHeight="1">
      <c r="A289" s="5">
        <v>287.0</v>
      </c>
      <c r="B289" s="5">
        <v>24.0</v>
      </c>
      <c r="C289" s="5">
        <f t="shared" si="1"/>
        <v>11</v>
      </c>
      <c r="D289" s="5">
        <f>'Thông tin khách hàng'!$B$4+B289-1</f>
        <v>24</v>
      </c>
      <c r="E289" s="46">
        <f t="shared" si="2"/>
        <v>6641610579</v>
      </c>
      <c r="F289" s="5">
        <f>TP*VLOOKUP('Thông tin khách hàng'!$E$10,$X$2:$Z$5,3,FALSE)*OFFSET($S289,0,VLOOKUP('Thông tin khách hàng'!$E$10,$X$2:$Z$5,2,FALSE))</f>
        <v>0</v>
      </c>
      <c r="G289" s="5">
        <f>EP*VLOOKUP('Thông tin khách hàng'!$E$10,$X$2:$Z$5,3,FALSE)*OFFSET($S289,0,VLOOKUP('Thông tin khách hàng'!$E$10,$X$2:$Z$5,2,FALSE))</f>
        <v>0</v>
      </c>
      <c r="H289" s="5">
        <f>F289*HLOOKUP(B289,Assumption!$A$10:$G$12,2,TRUE)+G289*HLOOKUP(B289,Assumption!$A$10:$G$12,3,TRUE)</f>
        <v>0</v>
      </c>
      <c r="I289" s="5">
        <f t="shared" si="3"/>
        <v>0</v>
      </c>
      <c r="J289" s="47">
        <f>VLOOKUP(D289,Assumption!$O$3:$Q$103,IF('Thông tin khách hàng'!$B$3="Nam",2,3),FALSE)/12*P289</f>
        <v>0</v>
      </c>
      <c r="K289" s="5">
        <v>20000.0</v>
      </c>
      <c r="L289" s="46">
        <f t="shared" si="4"/>
        <v>37552519</v>
      </c>
      <c r="M289" s="46">
        <f t="shared" si="5"/>
        <v>6679143098</v>
      </c>
      <c r="N289" s="47">
        <f>HLOOKUP(ROUND(AVERAGE(M277:M288)/10^6,0),Assumption!$B$2:$E$3,2,TRUE)*MAX((AVERAGE(M277:M288)-250*10^6),0)</f>
        <v>35708072.95</v>
      </c>
      <c r="O289" s="46">
        <f t="shared" si="6"/>
        <v>6714851171</v>
      </c>
      <c r="P289" s="46">
        <f>IF(A289=1,SA,MAX(0,SA-M288))</f>
        <v>0</v>
      </c>
      <c r="S289" s="5">
        <v>0.0</v>
      </c>
      <c r="T289" s="5">
        <v>0.0</v>
      </c>
      <c r="U289" s="5">
        <v>0.0</v>
      </c>
      <c r="V289" s="48">
        <v>1.0</v>
      </c>
    </row>
    <row r="290" ht="15.75" customHeight="1">
      <c r="A290" s="5">
        <v>288.0</v>
      </c>
      <c r="B290" s="5">
        <v>24.0</v>
      </c>
      <c r="C290" s="5">
        <f t="shared" si="1"/>
        <v>12</v>
      </c>
      <c r="D290" s="5">
        <f>'Thông tin khách hàng'!$B$4+B290-1</f>
        <v>24</v>
      </c>
      <c r="E290" s="46">
        <f t="shared" si="2"/>
        <v>6714851171</v>
      </c>
      <c r="F290" s="5">
        <f>TP*VLOOKUP('Thông tin khách hàng'!$E$10,$X$2:$Z$5,3,FALSE)*OFFSET($S290,0,VLOOKUP('Thông tin khách hàng'!$E$10,$X$2:$Z$5,2,FALSE))</f>
        <v>0</v>
      </c>
      <c r="G290" s="5">
        <f>EP*VLOOKUP('Thông tin khách hàng'!$E$10,$X$2:$Z$5,3,FALSE)*OFFSET($S290,0,VLOOKUP('Thông tin khách hàng'!$E$10,$X$2:$Z$5,2,FALSE))</f>
        <v>0</v>
      </c>
      <c r="H290" s="5">
        <f>F290*HLOOKUP(B290,Assumption!$A$10:$G$12,2,TRUE)+G290*HLOOKUP(B290,Assumption!$A$10:$G$12,3,TRUE)</f>
        <v>0</v>
      </c>
      <c r="I290" s="5">
        <f t="shared" si="3"/>
        <v>0</v>
      </c>
      <c r="J290" s="47">
        <f>VLOOKUP(D290,Assumption!$O$3:$Q$103,IF('Thông tin khách hàng'!$B$3="Nam",2,3),FALSE)/12*P290</f>
        <v>0</v>
      </c>
      <c r="K290" s="5">
        <v>20000.0</v>
      </c>
      <c r="L290" s="46">
        <f t="shared" si="4"/>
        <v>37966632</v>
      </c>
      <c r="M290" s="46">
        <f t="shared" si="5"/>
        <v>6752797803</v>
      </c>
      <c r="N290" s="47">
        <f>HLOOKUP(ROUND(AVERAGE(M278:M289)/10^6,0),Assumption!$B$2:$E$3,2,TRUE)*MAX((AVERAGE(M278:M289)-250*10^6),0)</f>
        <v>36146865.74</v>
      </c>
      <c r="O290" s="46">
        <f t="shared" si="6"/>
        <v>6788944669</v>
      </c>
      <c r="P290" s="46">
        <f>IF(A290=1,SA,MAX(0,SA-M289))</f>
        <v>0</v>
      </c>
      <c r="S290" s="5">
        <v>0.0</v>
      </c>
      <c r="T290" s="5">
        <v>0.0</v>
      </c>
      <c r="U290" s="5">
        <v>0.0</v>
      </c>
      <c r="V290" s="48">
        <v>1.0</v>
      </c>
    </row>
    <row r="291" ht="15.75" customHeight="1">
      <c r="A291" s="5">
        <v>289.0</v>
      </c>
      <c r="B291" s="5">
        <v>25.0</v>
      </c>
      <c r="C291" s="5">
        <f t="shared" si="1"/>
        <v>1</v>
      </c>
      <c r="D291" s="5">
        <f>'Thông tin khách hàng'!$B$4+B291-1</f>
        <v>25</v>
      </c>
      <c r="E291" s="46">
        <f t="shared" si="2"/>
        <v>6788944669</v>
      </c>
      <c r="F291" s="5">
        <f>TP*VLOOKUP('Thông tin khách hàng'!$E$10,$X$2:$Z$5,3,FALSE)*OFFSET($S291,0,VLOOKUP('Thông tin khách hàng'!$E$10,$X$2:$Z$5,2,FALSE))</f>
        <v>15000000</v>
      </c>
      <c r="G291" s="5">
        <f>EP*VLOOKUP('Thông tin khách hàng'!$E$10,$X$2:$Z$5,3,FALSE)*OFFSET($S291,0,VLOOKUP('Thông tin khách hàng'!$E$10,$X$2:$Z$5,2,FALSE))</f>
        <v>15000000</v>
      </c>
      <c r="H291" s="5">
        <f>F291*HLOOKUP(B291,Assumption!$A$10:$G$12,2,TRUE)+G291*HLOOKUP(B291,Assumption!$A$10:$G$12,3,TRUE)</f>
        <v>750000</v>
      </c>
      <c r="I291" s="5">
        <f t="shared" si="3"/>
        <v>29250000</v>
      </c>
      <c r="J291" s="47">
        <f>VLOOKUP(D291,Assumption!$O$3:$Q$103,IF('Thông tin khách hàng'!$B$3="Nam",2,3),FALSE)/12*P291</f>
        <v>0</v>
      </c>
      <c r="K291" s="5">
        <v>20000.0</v>
      </c>
      <c r="L291" s="46">
        <f t="shared" si="4"/>
        <v>38550951</v>
      </c>
      <c r="M291" s="46">
        <f t="shared" si="5"/>
        <v>6856725620</v>
      </c>
      <c r="N291" s="47">
        <f>HLOOKUP(ROUND(AVERAGE(M279:M290)/10^6,0),Assumption!$B$2:$E$3,2,TRUE)*MAX((AVERAGE(M279:M290)-250*10^6),0)</f>
        <v>36590603.03</v>
      </c>
      <c r="O291" s="46">
        <f t="shared" si="6"/>
        <v>6893316223</v>
      </c>
      <c r="P291" s="46">
        <f>IF(A291=1,SA,MAX(0,SA-M290))</f>
        <v>0</v>
      </c>
      <c r="S291" s="5">
        <v>1.0</v>
      </c>
      <c r="T291" s="5">
        <v>1.0</v>
      </c>
      <c r="U291" s="5">
        <v>1.0</v>
      </c>
      <c r="V291" s="48">
        <v>1.0</v>
      </c>
    </row>
    <row r="292" ht="15.75" customHeight="1">
      <c r="A292" s="5">
        <v>290.0</v>
      </c>
      <c r="B292" s="5">
        <v>25.0</v>
      </c>
      <c r="C292" s="5">
        <f t="shared" si="1"/>
        <v>2</v>
      </c>
      <c r="D292" s="5">
        <f>'Thông tin khách hàng'!$B$4+B292-1</f>
        <v>25</v>
      </c>
      <c r="E292" s="46">
        <f t="shared" si="2"/>
        <v>6893316223</v>
      </c>
      <c r="F292" s="5">
        <f>TP*VLOOKUP('Thông tin khách hàng'!$E$10,$X$2:$Z$5,3,FALSE)*OFFSET($S292,0,VLOOKUP('Thông tin khách hàng'!$E$10,$X$2:$Z$5,2,FALSE))</f>
        <v>0</v>
      </c>
      <c r="G292" s="5">
        <f>EP*VLOOKUP('Thông tin khách hàng'!$E$10,$X$2:$Z$5,3,FALSE)*OFFSET($S292,0,VLOOKUP('Thông tin khách hàng'!$E$10,$X$2:$Z$5,2,FALSE))</f>
        <v>0</v>
      </c>
      <c r="H292" s="5">
        <f>F292*HLOOKUP(B292,Assumption!$A$10:$G$12,2,TRUE)+G292*HLOOKUP(B292,Assumption!$A$10:$G$12,3,TRUE)</f>
        <v>0</v>
      </c>
      <c r="I292" s="5">
        <f t="shared" si="3"/>
        <v>0</v>
      </c>
      <c r="J292" s="47">
        <f>VLOOKUP(D292,Assumption!$O$3:$Q$103,IF('Thông tin khách hàng'!$B$3="Nam",2,3),FALSE)/12*P292</f>
        <v>0</v>
      </c>
      <c r="K292" s="5">
        <v>20000.0</v>
      </c>
      <c r="L292" s="46">
        <f t="shared" si="4"/>
        <v>38975699</v>
      </c>
      <c r="M292" s="46">
        <f t="shared" si="5"/>
        <v>6932271922</v>
      </c>
      <c r="N292" s="47">
        <f>HLOOKUP(ROUND(AVERAGE(M280:M291)/10^6,0),Assumption!$B$2:$E$3,2,TRUE)*MAX((AVERAGE(M280:M291)-250*10^6),0)</f>
        <v>37039340.54</v>
      </c>
      <c r="O292" s="46">
        <f t="shared" si="6"/>
        <v>6969311262</v>
      </c>
      <c r="P292" s="46">
        <f>IF(A292=1,SA,MAX(0,SA-M291))</f>
        <v>0</v>
      </c>
      <c r="S292" s="5">
        <v>0.0</v>
      </c>
      <c r="T292" s="5">
        <v>0.0</v>
      </c>
      <c r="U292" s="5">
        <v>0.0</v>
      </c>
      <c r="V292" s="48">
        <v>1.0</v>
      </c>
    </row>
    <row r="293" ht="15.75" customHeight="1">
      <c r="A293" s="5">
        <v>291.0</v>
      </c>
      <c r="B293" s="5">
        <v>25.0</v>
      </c>
      <c r="C293" s="5">
        <f t="shared" si="1"/>
        <v>3</v>
      </c>
      <c r="D293" s="5">
        <f>'Thông tin khách hàng'!$B$4+B293-1</f>
        <v>25</v>
      </c>
      <c r="E293" s="46">
        <f t="shared" si="2"/>
        <v>6969311262</v>
      </c>
      <c r="F293" s="5">
        <f>TP*VLOOKUP('Thông tin khách hàng'!$E$10,$X$2:$Z$5,3,FALSE)*OFFSET($S293,0,VLOOKUP('Thông tin khách hàng'!$E$10,$X$2:$Z$5,2,FALSE))</f>
        <v>0</v>
      </c>
      <c r="G293" s="5">
        <f>EP*VLOOKUP('Thông tin khách hàng'!$E$10,$X$2:$Z$5,3,FALSE)*OFFSET($S293,0,VLOOKUP('Thông tin khách hàng'!$E$10,$X$2:$Z$5,2,FALSE))</f>
        <v>0</v>
      </c>
      <c r="H293" s="5">
        <f>F293*HLOOKUP(B293,Assumption!$A$10:$G$12,2,TRUE)+G293*HLOOKUP(B293,Assumption!$A$10:$G$12,3,TRUE)</f>
        <v>0</v>
      </c>
      <c r="I293" s="5">
        <f t="shared" si="3"/>
        <v>0</v>
      </c>
      <c r="J293" s="47">
        <f>VLOOKUP(D293,Assumption!$O$3:$Q$103,IF('Thông tin khách hàng'!$B$3="Nam",2,3),FALSE)/12*P293</f>
        <v>0</v>
      </c>
      <c r="K293" s="5">
        <v>20000.0</v>
      </c>
      <c r="L293" s="46">
        <f t="shared" si="4"/>
        <v>39405386</v>
      </c>
      <c r="M293" s="46">
        <f t="shared" si="5"/>
        <v>7008696648</v>
      </c>
      <c r="N293" s="47">
        <f>HLOOKUP(ROUND(AVERAGE(M281:M292)/10^6,0),Assumption!$B$2:$E$3,2,TRUE)*MAX((AVERAGE(M281:M292)-250*10^6),0)</f>
        <v>37493134.6</v>
      </c>
      <c r="O293" s="46">
        <f t="shared" si="6"/>
        <v>7046189783</v>
      </c>
      <c r="P293" s="46">
        <f>IF(A293=1,SA,MAX(0,SA-M292))</f>
        <v>0</v>
      </c>
      <c r="S293" s="5">
        <v>0.0</v>
      </c>
      <c r="T293" s="5">
        <v>0.0</v>
      </c>
      <c r="U293" s="5">
        <v>0.0</v>
      </c>
      <c r="V293" s="48">
        <v>1.0</v>
      </c>
    </row>
    <row r="294" ht="15.75" customHeight="1">
      <c r="A294" s="5">
        <v>292.0</v>
      </c>
      <c r="B294" s="5">
        <v>25.0</v>
      </c>
      <c r="C294" s="5">
        <f t="shared" si="1"/>
        <v>4</v>
      </c>
      <c r="D294" s="5">
        <f>'Thông tin khách hàng'!$B$4+B294-1</f>
        <v>25</v>
      </c>
      <c r="E294" s="46">
        <f t="shared" si="2"/>
        <v>7046189783</v>
      </c>
      <c r="F294" s="5">
        <f>TP*VLOOKUP('Thông tin khách hàng'!$E$10,$X$2:$Z$5,3,FALSE)*OFFSET($S294,0,VLOOKUP('Thông tin khách hàng'!$E$10,$X$2:$Z$5,2,FALSE))</f>
        <v>0</v>
      </c>
      <c r="G294" s="5">
        <f>EP*VLOOKUP('Thông tin khách hàng'!$E$10,$X$2:$Z$5,3,FALSE)*OFFSET($S294,0,VLOOKUP('Thông tin khách hàng'!$E$10,$X$2:$Z$5,2,FALSE))</f>
        <v>0</v>
      </c>
      <c r="H294" s="5">
        <f>F294*HLOOKUP(B294,Assumption!$A$10:$G$12,2,TRUE)+G294*HLOOKUP(B294,Assumption!$A$10:$G$12,3,TRUE)</f>
        <v>0</v>
      </c>
      <c r="I294" s="5">
        <f t="shared" si="3"/>
        <v>0</v>
      </c>
      <c r="J294" s="47">
        <f>VLOOKUP(D294,Assumption!$O$3:$Q$103,IF('Thông tin khách hàng'!$B$3="Nam",2,3),FALSE)/12*P294</f>
        <v>0</v>
      </c>
      <c r="K294" s="5">
        <v>20000.0</v>
      </c>
      <c r="L294" s="46">
        <f t="shared" si="4"/>
        <v>39840068</v>
      </c>
      <c r="M294" s="46">
        <f t="shared" si="5"/>
        <v>7086009851</v>
      </c>
      <c r="N294" s="47">
        <f>HLOOKUP(ROUND(AVERAGE(M282:M293)/10^6,0),Assumption!$B$2:$E$3,2,TRUE)*MAX((AVERAGE(M282:M293)-250*10^6),0)</f>
        <v>37952042.2</v>
      </c>
      <c r="O294" s="46">
        <f t="shared" si="6"/>
        <v>7123961893</v>
      </c>
      <c r="P294" s="46">
        <f>IF(A294=1,SA,MAX(0,SA-M293))</f>
        <v>0</v>
      </c>
      <c r="S294" s="5">
        <v>0.0</v>
      </c>
      <c r="T294" s="5">
        <v>0.0</v>
      </c>
      <c r="U294" s="5">
        <v>1.0</v>
      </c>
      <c r="V294" s="48">
        <v>1.0</v>
      </c>
    </row>
    <row r="295" ht="15.75" customHeight="1">
      <c r="A295" s="5">
        <v>293.0</v>
      </c>
      <c r="B295" s="5">
        <v>25.0</v>
      </c>
      <c r="C295" s="5">
        <f t="shared" si="1"/>
        <v>5</v>
      </c>
      <c r="D295" s="5">
        <f>'Thông tin khách hàng'!$B$4+B295-1</f>
        <v>25</v>
      </c>
      <c r="E295" s="46">
        <f t="shared" si="2"/>
        <v>7123961893</v>
      </c>
      <c r="F295" s="5">
        <f>TP*VLOOKUP('Thông tin khách hàng'!$E$10,$X$2:$Z$5,3,FALSE)*OFFSET($S295,0,VLOOKUP('Thông tin khách hàng'!$E$10,$X$2:$Z$5,2,FALSE))</f>
        <v>0</v>
      </c>
      <c r="G295" s="5">
        <f>EP*VLOOKUP('Thông tin khách hàng'!$E$10,$X$2:$Z$5,3,FALSE)*OFFSET($S295,0,VLOOKUP('Thông tin khách hàng'!$E$10,$X$2:$Z$5,2,FALSE))</f>
        <v>0</v>
      </c>
      <c r="H295" s="5">
        <f>F295*HLOOKUP(B295,Assumption!$A$10:$G$12,2,TRUE)+G295*HLOOKUP(B295,Assumption!$A$10:$G$12,3,TRUE)</f>
        <v>0</v>
      </c>
      <c r="I295" s="5">
        <f t="shared" si="3"/>
        <v>0</v>
      </c>
      <c r="J295" s="47">
        <f>VLOOKUP(D295,Assumption!$O$3:$Q$103,IF('Thông tin khách hàng'!$B$3="Nam",2,3),FALSE)/12*P295</f>
        <v>0</v>
      </c>
      <c r="K295" s="5">
        <v>20000.0</v>
      </c>
      <c r="L295" s="46">
        <f t="shared" si="4"/>
        <v>40279803</v>
      </c>
      <c r="M295" s="46">
        <f t="shared" si="5"/>
        <v>7164221696</v>
      </c>
      <c r="N295" s="47">
        <f>HLOOKUP(ROUND(AVERAGE(M283:M294)/10^6,0),Assumption!$B$2:$E$3,2,TRUE)*MAX((AVERAGE(M283:M294)-250*10^6),0)</f>
        <v>38416120.96</v>
      </c>
      <c r="O295" s="46">
        <f t="shared" si="6"/>
        <v>7202637817</v>
      </c>
      <c r="P295" s="46">
        <f>IF(A295=1,SA,MAX(0,SA-M294))</f>
        <v>0</v>
      </c>
      <c r="S295" s="5">
        <v>0.0</v>
      </c>
      <c r="T295" s="5">
        <v>0.0</v>
      </c>
      <c r="U295" s="5">
        <v>0.0</v>
      </c>
      <c r="V295" s="48">
        <v>1.0</v>
      </c>
    </row>
    <row r="296" ht="15.75" customHeight="1">
      <c r="A296" s="5">
        <v>294.0</v>
      </c>
      <c r="B296" s="5">
        <v>25.0</v>
      </c>
      <c r="C296" s="5">
        <f t="shared" si="1"/>
        <v>6</v>
      </c>
      <c r="D296" s="5">
        <f>'Thông tin khách hàng'!$B$4+B296-1</f>
        <v>25</v>
      </c>
      <c r="E296" s="46">
        <f t="shared" si="2"/>
        <v>7202637817</v>
      </c>
      <c r="F296" s="5">
        <f>TP*VLOOKUP('Thông tin khách hàng'!$E$10,$X$2:$Z$5,3,FALSE)*OFFSET($S296,0,VLOOKUP('Thông tin khách hàng'!$E$10,$X$2:$Z$5,2,FALSE))</f>
        <v>0</v>
      </c>
      <c r="G296" s="5">
        <f>EP*VLOOKUP('Thông tin khách hàng'!$E$10,$X$2:$Z$5,3,FALSE)*OFFSET($S296,0,VLOOKUP('Thông tin khách hàng'!$E$10,$X$2:$Z$5,2,FALSE))</f>
        <v>0</v>
      </c>
      <c r="H296" s="5">
        <f>F296*HLOOKUP(B296,Assumption!$A$10:$G$12,2,TRUE)+G296*HLOOKUP(B296,Assumption!$A$10:$G$12,3,TRUE)</f>
        <v>0</v>
      </c>
      <c r="I296" s="5">
        <f t="shared" si="3"/>
        <v>0</v>
      </c>
      <c r="J296" s="47">
        <f>VLOOKUP(D296,Assumption!$O$3:$Q$103,IF('Thông tin khách hàng'!$B$3="Nam",2,3),FALSE)/12*P296</f>
        <v>0</v>
      </c>
      <c r="K296" s="5">
        <v>20000.0</v>
      </c>
      <c r="L296" s="46">
        <f t="shared" si="4"/>
        <v>40724648</v>
      </c>
      <c r="M296" s="46">
        <f t="shared" si="5"/>
        <v>7243342465</v>
      </c>
      <c r="N296" s="47">
        <f>HLOOKUP(ROUND(AVERAGE(M284:M295)/10^6,0),Assumption!$B$2:$E$3,2,TRUE)*MAX((AVERAGE(M284:M295)-250*10^6),0)</f>
        <v>38885429.14</v>
      </c>
      <c r="O296" s="46">
        <f t="shared" si="6"/>
        <v>7282227894</v>
      </c>
      <c r="P296" s="46">
        <f>IF(A296=1,SA,MAX(0,SA-M295))</f>
        <v>0</v>
      </c>
      <c r="S296" s="5">
        <v>0.0</v>
      </c>
      <c r="T296" s="5">
        <v>0.0</v>
      </c>
      <c r="U296" s="5">
        <v>0.0</v>
      </c>
      <c r="V296" s="48">
        <v>1.0</v>
      </c>
    </row>
    <row r="297" ht="15.75" customHeight="1">
      <c r="A297" s="5">
        <v>295.0</v>
      </c>
      <c r="B297" s="5">
        <v>25.0</v>
      </c>
      <c r="C297" s="5">
        <f t="shared" si="1"/>
        <v>7</v>
      </c>
      <c r="D297" s="5">
        <f>'Thông tin khách hàng'!$B$4+B297-1</f>
        <v>25</v>
      </c>
      <c r="E297" s="46">
        <f t="shared" si="2"/>
        <v>7282227894</v>
      </c>
      <c r="F297" s="5">
        <f>TP*VLOOKUP('Thông tin khách hàng'!$E$10,$X$2:$Z$5,3,FALSE)*OFFSET($S297,0,VLOOKUP('Thông tin khách hàng'!$E$10,$X$2:$Z$5,2,FALSE))</f>
        <v>15000000</v>
      </c>
      <c r="G297" s="5">
        <f>EP*VLOOKUP('Thông tin khách hàng'!$E$10,$X$2:$Z$5,3,FALSE)*OFFSET($S297,0,VLOOKUP('Thông tin khách hàng'!$E$10,$X$2:$Z$5,2,FALSE))</f>
        <v>15000000</v>
      </c>
      <c r="H297" s="5">
        <f>F297*HLOOKUP(B297,Assumption!$A$10:$G$12,2,TRUE)+G297*HLOOKUP(B297,Assumption!$A$10:$G$12,3,TRUE)</f>
        <v>750000</v>
      </c>
      <c r="I297" s="5">
        <f t="shared" si="3"/>
        <v>29250000</v>
      </c>
      <c r="J297" s="47">
        <f>VLOOKUP(D297,Assumption!$O$3:$Q$103,IF('Thông tin khách hàng'!$B$3="Nam",2,3),FALSE)/12*P297</f>
        <v>0</v>
      </c>
      <c r="K297" s="5">
        <v>20000.0</v>
      </c>
      <c r="L297" s="46">
        <f t="shared" si="4"/>
        <v>41340046</v>
      </c>
      <c r="M297" s="46">
        <f t="shared" si="5"/>
        <v>7352797940</v>
      </c>
      <c r="N297" s="47">
        <f>HLOOKUP(ROUND(AVERAGE(M285:M296)/10^6,0),Assumption!$B$2:$E$3,2,TRUE)*MAX((AVERAGE(M285:M296)-250*10^6),0)</f>
        <v>39360025.69</v>
      </c>
      <c r="O297" s="46">
        <f t="shared" si="6"/>
        <v>7392157966</v>
      </c>
      <c r="P297" s="46">
        <f>IF(A297=1,SA,MAX(0,SA-M296))</f>
        <v>0</v>
      </c>
      <c r="S297" s="5">
        <v>0.0</v>
      </c>
      <c r="T297" s="5">
        <v>1.0</v>
      </c>
      <c r="U297" s="5">
        <v>1.0</v>
      </c>
      <c r="V297" s="48">
        <v>1.0</v>
      </c>
    </row>
    <row r="298" ht="15.75" customHeight="1">
      <c r="A298" s="5">
        <v>296.0</v>
      </c>
      <c r="B298" s="5">
        <v>25.0</v>
      </c>
      <c r="C298" s="5">
        <f t="shared" si="1"/>
        <v>8</v>
      </c>
      <c r="D298" s="5">
        <f>'Thông tin khách hàng'!$B$4+B298-1</f>
        <v>25</v>
      </c>
      <c r="E298" s="46">
        <f t="shared" si="2"/>
        <v>7392157966</v>
      </c>
      <c r="F298" s="5">
        <f>TP*VLOOKUP('Thông tin khách hàng'!$E$10,$X$2:$Z$5,3,FALSE)*OFFSET($S298,0,VLOOKUP('Thông tin khách hàng'!$E$10,$X$2:$Z$5,2,FALSE))</f>
        <v>0</v>
      </c>
      <c r="G298" s="5">
        <f>EP*VLOOKUP('Thông tin khách hàng'!$E$10,$X$2:$Z$5,3,FALSE)*OFFSET($S298,0,VLOOKUP('Thông tin khách hàng'!$E$10,$X$2:$Z$5,2,FALSE))</f>
        <v>0</v>
      </c>
      <c r="H298" s="5">
        <f>F298*HLOOKUP(B298,Assumption!$A$10:$G$12,2,TRUE)+G298*HLOOKUP(B298,Assumption!$A$10:$G$12,3,TRUE)</f>
        <v>0</v>
      </c>
      <c r="I298" s="5">
        <f t="shared" si="3"/>
        <v>0</v>
      </c>
      <c r="J298" s="47">
        <f>VLOOKUP(D298,Assumption!$O$3:$Q$103,IF('Thông tin khách hàng'!$B$3="Nam",2,3),FALSE)/12*P298</f>
        <v>0</v>
      </c>
      <c r="K298" s="5">
        <v>20000.0</v>
      </c>
      <c r="L298" s="46">
        <f t="shared" si="4"/>
        <v>41796223</v>
      </c>
      <c r="M298" s="46">
        <f t="shared" si="5"/>
        <v>7433934189</v>
      </c>
      <c r="N298" s="47">
        <f>HLOOKUP(ROUND(AVERAGE(M286:M297)/10^6,0),Assumption!$B$2:$E$3,2,TRUE)*MAX((AVERAGE(M286:M297)-250*10^6),0)</f>
        <v>39839970.18</v>
      </c>
      <c r="O298" s="46">
        <f t="shared" si="6"/>
        <v>7473774159</v>
      </c>
      <c r="P298" s="46">
        <f>IF(A298=1,SA,MAX(0,SA-M297))</f>
        <v>0</v>
      </c>
      <c r="S298" s="5">
        <v>0.0</v>
      </c>
      <c r="T298" s="5">
        <v>0.0</v>
      </c>
      <c r="U298" s="5">
        <v>0.0</v>
      </c>
      <c r="V298" s="48">
        <v>1.0</v>
      </c>
    </row>
    <row r="299" ht="15.75" customHeight="1">
      <c r="A299" s="5">
        <v>297.0</v>
      </c>
      <c r="B299" s="5">
        <v>25.0</v>
      </c>
      <c r="C299" s="5">
        <f t="shared" si="1"/>
        <v>9</v>
      </c>
      <c r="D299" s="5">
        <f>'Thông tin khách hàng'!$B$4+B299-1</f>
        <v>25</v>
      </c>
      <c r="E299" s="46">
        <f t="shared" si="2"/>
        <v>7473774159</v>
      </c>
      <c r="F299" s="5">
        <f>TP*VLOOKUP('Thông tin khách hàng'!$E$10,$X$2:$Z$5,3,FALSE)*OFFSET($S299,0,VLOOKUP('Thông tin khách hàng'!$E$10,$X$2:$Z$5,2,FALSE))</f>
        <v>0</v>
      </c>
      <c r="G299" s="5">
        <f>EP*VLOOKUP('Thông tin khách hàng'!$E$10,$X$2:$Z$5,3,FALSE)*OFFSET($S299,0,VLOOKUP('Thông tin khách hàng'!$E$10,$X$2:$Z$5,2,FALSE))</f>
        <v>0</v>
      </c>
      <c r="H299" s="5">
        <f>F299*HLOOKUP(B299,Assumption!$A$10:$G$12,2,TRUE)+G299*HLOOKUP(B299,Assumption!$A$10:$G$12,3,TRUE)</f>
        <v>0</v>
      </c>
      <c r="I299" s="5">
        <f t="shared" si="3"/>
        <v>0</v>
      </c>
      <c r="J299" s="47">
        <f>VLOOKUP(D299,Assumption!$O$3:$Q$103,IF('Thông tin khách hàng'!$B$3="Nam",2,3),FALSE)/12*P299</f>
        <v>0</v>
      </c>
      <c r="K299" s="5">
        <v>20000.0</v>
      </c>
      <c r="L299" s="46">
        <f t="shared" si="4"/>
        <v>42257693</v>
      </c>
      <c r="M299" s="46">
        <f t="shared" si="5"/>
        <v>7516011852</v>
      </c>
      <c r="N299" s="47">
        <f>HLOOKUP(ROUND(AVERAGE(M287:M298)/10^6,0),Assumption!$B$2:$E$3,2,TRUE)*MAX((AVERAGE(M287:M298)-250*10^6),0)</f>
        <v>40325322.89</v>
      </c>
      <c r="O299" s="46">
        <f t="shared" si="6"/>
        <v>7556337175</v>
      </c>
      <c r="P299" s="46">
        <f>IF(A299=1,SA,MAX(0,SA-M298))</f>
        <v>0</v>
      </c>
      <c r="S299" s="5">
        <v>0.0</v>
      </c>
      <c r="T299" s="5">
        <v>0.0</v>
      </c>
      <c r="U299" s="5">
        <v>0.0</v>
      </c>
      <c r="V299" s="48">
        <v>1.0</v>
      </c>
    </row>
    <row r="300" ht="15.75" customHeight="1">
      <c r="A300" s="5">
        <v>298.0</v>
      </c>
      <c r="B300" s="5">
        <v>25.0</v>
      </c>
      <c r="C300" s="5">
        <f t="shared" si="1"/>
        <v>10</v>
      </c>
      <c r="D300" s="5">
        <f>'Thông tin khách hàng'!$B$4+B300-1</f>
        <v>25</v>
      </c>
      <c r="E300" s="46">
        <f t="shared" si="2"/>
        <v>7556337175</v>
      </c>
      <c r="F300" s="5">
        <f>TP*VLOOKUP('Thông tin khách hàng'!$E$10,$X$2:$Z$5,3,FALSE)*OFFSET($S300,0,VLOOKUP('Thông tin khách hàng'!$E$10,$X$2:$Z$5,2,FALSE))</f>
        <v>0</v>
      </c>
      <c r="G300" s="5">
        <f>EP*VLOOKUP('Thông tin khách hàng'!$E$10,$X$2:$Z$5,3,FALSE)*OFFSET($S300,0,VLOOKUP('Thông tin khách hàng'!$E$10,$X$2:$Z$5,2,FALSE))</f>
        <v>0</v>
      </c>
      <c r="H300" s="5">
        <f>F300*HLOOKUP(B300,Assumption!$A$10:$G$12,2,TRUE)+G300*HLOOKUP(B300,Assumption!$A$10:$G$12,3,TRUE)</f>
        <v>0</v>
      </c>
      <c r="I300" s="5">
        <f t="shared" si="3"/>
        <v>0</v>
      </c>
      <c r="J300" s="47">
        <f>VLOOKUP(D300,Assumption!$O$3:$Q$103,IF('Thông tin khách hàng'!$B$3="Nam",2,3),FALSE)/12*P300</f>
        <v>0</v>
      </c>
      <c r="K300" s="5">
        <v>20000.0</v>
      </c>
      <c r="L300" s="46">
        <f t="shared" si="4"/>
        <v>42724516</v>
      </c>
      <c r="M300" s="46">
        <f t="shared" si="5"/>
        <v>7599041691</v>
      </c>
      <c r="N300" s="47">
        <f>HLOOKUP(ROUND(AVERAGE(M288:M299)/10^6,0),Assumption!$B$2:$E$3,2,TRUE)*MAX((AVERAGE(M288:M299)-250*10^6),0)</f>
        <v>40816144.75</v>
      </c>
      <c r="O300" s="46">
        <f t="shared" si="6"/>
        <v>7639857836</v>
      </c>
      <c r="P300" s="46">
        <f>IF(A300=1,SA,MAX(0,SA-M299))</f>
        <v>0</v>
      </c>
      <c r="S300" s="5">
        <v>0.0</v>
      </c>
      <c r="T300" s="5">
        <v>0.0</v>
      </c>
      <c r="U300" s="5">
        <v>1.0</v>
      </c>
      <c r="V300" s="48">
        <v>1.0</v>
      </c>
    </row>
    <row r="301" ht="15.75" customHeight="1">
      <c r="A301" s="5">
        <v>299.0</v>
      </c>
      <c r="B301" s="5">
        <v>25.0</v>
      </c>
      <c r="C301" s="5">
        <f t="shared" si="1"/>
        <v>11</v>
      </c>
      <c r="D301" s="5">
        <f>'Thông tin khách hàng'!$B$4+B301-1</f>
        <v>25</v>
      </c>
      <c r="E301" s="46">
        <f t="shared" si="2"/>
        <v>7639857836</v>
      </c>
      <c r="F301" s="5">
        <f>TP*VLOOKUP('Thông tin khách hàng'!$E$10,$X$2:$Z$5,3,FALSE)*OFFSET($S301,0,VLOOKUP('Thông tin khách hàng'!$E$10,$X$2:$Z$5,2,FALSE))</f>
        <v>0</v>
      </c>
      <c r="G301" s="5">
        <f>EP*VLOOKUP('Thông tin khách hàng'!$E$10,$X$2:$Z$5,3,FALSE)*OFFSET($S301,0,VLOOKUP('Thông tin khách hàng'!$E$10,$X$2:$Z$5,2,FALSE))</f>
        <v>0</v>
      </c>
      <c r="H301" s="5">
        <f>F301*HLOOKUP(B301,Assumption!$A$10:$G$12,2,TRUE)+G301*HLOOKUP(B301,Assumption!$A$10:$G$12,3,TRUE)</f>
        <v>0</v>
      </c>
      <c r="I301" s="5">
        <f t="shared" si="3"/>
        <v>0</v>
      </c>
      <c r="J301" s="47">
        <f>VLOOKUP(D301,Assumption!$O$3:$Q$103,IF('Thông tin khách hàng'!$B$3="Nam",2,3),FALSE)/12*P301</f>
        <v>0</v>
      </c>
      <c r="K301" s="5">
        <v>20000.0</v>
      </c>
      <c r="L301" s="46">
        <f t="shared" si="4"/>
        <v>43196754</v>
      </c>
      <c r="M301" s="46">
        <f t="shared" si="5"/>
        <v>7683034590</v>
      </c>
      <c r="N301" s="47">
        <f>HLOOKUP(ROUND(AVERAGE(M289:M300)/10^6,0),Assumption!$B$2:$E$3,2,TRUE)*MAX((AVERAGE(M289:M300)-250*10^6),0)</f>
        <v>41312497.39</v>
      </c>
      <c r="O301" s="46">
        <f t="shared" si="6"/>
        <v>7724347087</v>
      </c>
      <c r="P301" s="46">
        <f>IF(A301=1,SA,MAX(0,SA-M300))</f>
        <v>0</v>
      </c>
      <c r="S301" s="5">
        <v>0.0</v>
      </c>
      <c r="T301" s="5">
        <v>0.0</v>
      </c>
      <c r="U301" s="5">
        <v>0.0</v>
      </c>
      <c r="V301" s="48">
        <v>1.0</v>
      </c>
    </row>
    <row r="302" ht="15.75" customHeight="1">
      <c r="A302" s="5">
        <v>300.0</v>
      </c>
      <c r="B302" s="5">
        <v>25.0</v>
      </c>
      <c r="C302" s="5">
        <f t="shared" si="1"/>
        <v>12</v>
      </c>
      <c r="D302" s="5">
        <f>'Thông tin khách hàng'!$B$4+B302-1</f>
        <v>25</v>
      </c>
      <c r="E302" s="46">
        <f t="shared" si="2"/>
        <v>7724347087</v>
      </c>
      <c r="F302" s="5">
        <f>TP*VLOOKUP('Thông tin khách hàng'!$E$10,$X$2:$Z$5,3,FALSE)*OFFSET($S302,0,VLOOKUP('Thông tin khách hàng'!$E$10,$X$2:$Z$5,2,FALSE))</f>
        <v>0</v>
      </c>
      <c r="G302" s="5">
        <f>EP*VLOOKUP('Thông tin khách hàng'!$E$10,$X$2:$Z$5,3,FALSE)*OFFSET($S302,0,VLOOKUP('Thông tin khách hàng'!$E$10,$X$2:$Z$5,2,FALSE))</f>
        <v>0</v>
      </c>
      <c r="H302" s="5">
        <f>F302*HLOOKUP(B302,Assumption!$A$10:$G$12,2,TRUE)+G302*HLOOKUP(B302,Assumption!$A$10:$G$12,3,TRUE)</f>
        <v>0</v>
      </c>
      <c r="I302" s="5">
        <f t="shared" si="3"/>
        <v>0</v>
      </c>
      <c r="J302" s="47">
        <f>VLOOKUP(D302,Assumption!$O$3:$Q$103,IF('Thông tin khách hàng'!$B$3="Nam",2,3),FALSE)/12*P302</f>
        <v>0</v>
      </c>
      <c r="K302" s="5">
        <v>20000.0</v>
      </c>
      <c r="L302" s="46">
        <f t="shared" si="4"/>
        <v>43674468</v>
      </c>
      <c r="M302" s="46">
        <f t="shared" si="5"/>
        <v>7768001555</v>
      </c>
      <c r="N302" s="47">
        <f>HLOOKUP(ROUND(AVERAGE(M290:M301)/10^6,0),Assumption!$B$2:$E$3,2,TRUE)*MAX((AVERAGE(M290:M301)-250*10^6),0)</f>
        <v>41814443.13</v>
      </c>
      <c r="O302" s="46">
        <f t="shared" si="6"/>
        <v>7809815998</v>
      </c>
      <c r="P302" s="46">
        <f>IF(A302=1,SA,MAX(0,SA-M301))</f>
        <v>0</v>
      </c>
      <c r="S302" s="5">
        <v>0.0</v>
      </c>
      <c r="T302" s="5">
        <v>0.0</v>
      </c>
      <c r="U302" s="5">
        <v>0.0</v>
      </c>
      <c r="V302" s="48">
        <v>1.0</v>
      </c>
    </row>
    <row r="303" ht="15.75" customHeight="1">
      <c r="A303" s="5">
        <v>301.0</v>
      </c>
      <c r="B303" s="5">
        <v>26.0</v>
      </c>
      <c r="C303" s="5">
        <f t="shared" si="1"/>
        <v>1</v>
      </c>
      <c r="D303" s="5">
        <f>'Thông tin khách hàng'!$B$4+B303-1</f>
        <v>26</v>
      </c>
      <c r="E303" s="46">
        <f t="shared" si="2"/>
        <v>7809815998</v>
      </c>
      <c r="F303" s="5">
        <f>TP*VLOOKUP('Thông tin khách hàng'!$E$10,$X$2:$Z$5,3,FALSE)*OFFSET($S303,0,VLOOKUP('Thông tin khách hàng'!$E$10,$X$2:$Z$5,2,FALSE))</f>
        <v>15000000</v>
      </c>
      <c r="G303" s="5">
        <f>EP*VLOOKUP('Thông tin khách hàng'!$E$10,$X$2:$Z$5,3,FALSE)*OFFSET($S303,0,VLOOKUP('Thông tin khách hàng'!$E$10,$X$2:$Z$5,2,FALSE))</f>
        <v>15000000</v>
      </c>
      <c r="H303" s="5">
        <f>F303*HLOOKUP(B303,Assumption!$A$10:$G$12,2,TRUE)+G303*HLOOKUP(B303,Assumption!$A$10:$G$12,3,TRUE)</f>
        <v>750000</v>
      </c>
      <c r="I303" s="5">
        <f t="shared" si="3"/>
        <v>29250000</v>
      </c>
      <c r="J303" s="47">
        <f>VLOOKUP(D303,Assumption!$O$3:$Q$103,IF('Thông tin khách hàng'!$B$3="Nam",2,3),FALSE)/12*P303</f>
        <v>0</v>
      </c>
      <c r="K303" s="5">
        <v>20000.0</v>
      </c>
      <c r="L303" s="46">
        <f t="shared" si="4"/>
        <v>44323106</v>
      </c>
      <c r="M303" s="46">
        <f t="shared" si="5"/>
        <v>7883369104</v>
      </c>
      <c r="N303" s="47">
        <f>HLOOKUP(ROUND(AVERAGE(M291:M302)/10^6,0),Assumption!$B$2:$E$3,2,TRUE)*MAX((AVERAGE(M291:M302)-250*10^6),0)</f>
        <v>42322045.01</v>
      </c>
      <c r="O303" s="46">
        <f t="shared" si="6"/>
        <v>7925691149</v>
      </c>
      <c r="P303" s="46">
        <f>IF(A303=1,SA,MAX(0,SA-M302))</f>
        <v>0</v>
      </c>
      <c r="S303" s="5">
        <v>1.0</v>
      </c>
      <c r="T303" s="5">
        <v>1.0</v>
      </c>
      <c r="U303" s="5">
        <v>1.0</v>
      </c>
      <c r="V303" s="48">
        <v>1.0</v>
      </c>
    </row>
    <row r="304" ht="15.75" customHeight="1">
      <c r="A304" s="5">
        <v>302.0</v>
      </c>
      <c r="B304" s="5">
        <v>26.0</v>
      </c>
      <c r="C304" s="5">
        <f t="shared" si="1"/>
        <v>2</v>
      </c>
      <c r="D304" s="5">
        <f>'Thông tin khách hàng'!$B$4+B304-1</f>
        <v>26</v>
      </c>
      <c r="E304" s="46">
        <f t="shared" si="2"/>
        <v>7925691149</v>
      </c>
      <c r="F304" s="5">
        <f>TP*VLOOKUP('Thông tin khách hàng'!$E$10,$X$2:$Z$5,3,FALSE)*OFFSET($S304,0,VLOOKUP('Thông tin khách hàng'!$E$10,$X$2:$Z$5,2,FALSE))</f>
        <v>0</v>
      </c>
      <c r="G304" s="5">
        <f>EP*VLOOKUP('Thông tin khách hàng'!$E$10,$X$2:$Z$5,3,FALSE)*OFFSET($S304,0,VLOOKUP('Thông tin khách hàng'!$E$10,$X$2:$Z$5,2,FALSE))</f>
        <v>0</v>
      </c>
      <c r="H304" s="5">
        <f>F304*HLOOKUP(B304,Assumption!$A$10:$G$12,2,TRUE)+G304*HLOOKUP(B304,Assumption!$A$10:$G$12,3,TRUE)</f>
        <v>0</v>
      </c>
      <c r="I304" s="5">
        <f t="shared" si="3"/>
        <v>0</v>
      </c>
      <c r="J304" s="47">
        <f>VLOOKUP(D304,Assumption!$O$3:$Q$103,IF('Thông tin khách hàng'!$B$3="Nam",2,3),FALSE)/12*P304</f>
        <v>0</v>
      </c>
      <c r="K304" s="5">
        <v>20000.0</v>
      </c>
      <c r="L304" s="46">
        <f t="shared" si="4"/>
        <v>44812897</v>
      </c>
      <c r="M304" s="46">
        <f t="shared" si="5"/>
        <v>7970484046</v>
      </c>
      <c r="N304" s="47">
        <f>HLOOKUP(ROUND(AVERAGE(M292:M303)/10^6,0),Assumption!$B$2:$E$3,2,TRUE)*MAX((AVERAGE(M292:M303)-250*10^6),0)</f>
        <v>42835366.75</v>
      </c>
      <c r="O304" s="46">
        <f t="shared" si="6"/>
        <v>8013319413</v>
      </c>
      <c r="P304" s="46">
        <f>IF(A304=1,SA,MAX(0,SA-M303))</f>
        <v>0</v>
      </c>
      <c r="S304" s="5">
        <v>0.0</v>
      </c>
      <c r="T304" s="5">
        <v>0.0</v>
      </c>
      <c r="U304" s="5">
        <v>0.0</v>
      </c>
      <c r="V304" s="48">
        <v>1.0</v>
      </c>
    </row>
    <row r="305" ht="15.75" customHeight="1">
      <c r="A305" s="5">
        <v>303.0</v>
      </c>
      <c r="B305" s="5">
        <v>26.0</v>
      </c>
      <c r="C305" s="5">
        <f t="shared" si="1"/>
        <v>3</v>
      </c>
      <c r="D305" s="5">
        <f>'Thông tin khách hàng'!$B$4+B305-1</f>
        <v>26</v>
      </c>
      <c r="E305" s="46">
        <f t="shared" si="2"/>
        <v>8013319413</v>
      </c>
      <c r="F305" s="5">
        <f>TP*VLOOKUP('Thông tin khách hàng'!$E$10,$X$2:$Z$5,3,FALSE)*OFFSET($S305,0,VLOOKUP('Thông tin khách hàng'!$E$10,$X$2:$Z$5,2,FALSE))</f>
        <v>0</v>
      </c>
      <c r="G305" s="5">
        <f>EP*VLOOKUP('Thông tin khách hàng'!$E$10,$X$2:$Z$5,3,FALSE)*OFFSET($S305,0,VLOOKUP('Thông tin khách hàng'!$E$10,$X$2:$Z$5,2,FALSE))</f>
        <v>0</v>
      </c>
      <c r="H305" s="5">
        <f>F305*HLOOKUP(B305,Assumption!$A$10:$G$12,2,TRUE)+G305*HLOOKUP(B305,Assumption!$A$10:$G$12,3,TRUE)</f>
        <v>0</v>
      </c>
      <c r="I305" s="5">
        <f t="shared" si="3"/>
        <v>0</v>
      </c>
      <c r="J305" s="47">
        <f>VLOOKUP(D305,Assumption!$O$3:$Q$103,IF('Thông tin khách hàng'!$B$3="Nam",2,3),FALSE)/12*P305</f>
        <v>0</v>
      </c>
      <c r="K305" s="5">
        <v>20000.0</v>
      </c>
      <c r="L305" s="46">
        <f t="shared" si="4"/>
        <v>45308360</v>
      </c>
      <c r="M305" s="46">
        <f t="shared" si="5"/>
        <v>8058607773</v>
      </c>
      <c r="N305" s="47">
        <f>HLOOKUP(ROUND(AVERAGE(M293:M304)/10^6,0),Assumption!$B$2:$E$3,2,TRUE)*MAX((AVERAGE(M293:M304)-250*10^6),0)</f>
        <v>43354472.81</v>
      </c>
      <c r="O305" s="46">
        <f t="shared" si="6"/>
        <v>8101962246</v>
      </c>
      <c r="P305" s="46">
        <f>IF(A305=1,SA,MAX(0,SA-M304))</f>
        <v>0</v>
      </c>
      <c r="S305" s="5">
        <v>0.0</v>
      </c>
      <c r="T305" s="5">
        <v>0.0</v>
      </c>
      <c r="U305" s="5">
        <v>0.0</v>
      </c>
      <c r="V305" s="48">
        <v>1.0</v>
      </c>
    </row>
    <row r="306" ht="15.75" customHeight="1">
      <c r="A306" s="5">
        <v>304.0</v>
      </c>
      <c r="B306" s="5">
        <v>26.0</v>
      </c>
      <c r="C306" s="5">
        <f t="shared" si="1"/>
        <v>4</v>
      </c>
      <c r="D306" s="5">
        <f>'Thông tin khách hàng'!$B$4+B306-1</f>
        <v>26</v>
      </c>
      <c r="E306" s="46">
        <f t="shared" si="2"/>
        <v>8101962246</v>
      </c>
      <c r="F306" s="5">
        <f>TP*VLOOKUP('Thông tin khách hàng'!$E$10,$X$2:$Z$5,3,FALSE)*OFFSET($S306,0,VLOOKUP('Thông tin khách hàng'!$E$10,$X$2:$Z$5,2,FALSE))</f>
        <v>0</v>
      </c>
      <c r="G306" s="5">
        <f>EP*VLOOKUP('Thông tin khách hàng'!$E$10,$X$2:$Z$5,3,FALSE)*OFFSET($S306,0,VLOOKUP('Thông tin khách hàng'!$E$10,$X$2:$Z$5,2,FALSE))</f>
        <v>0</v>
      </c>
      <c r="H306" s="5">
        <f>F306*HLOOKUP(B306,Assumption!$A$10:$G$12,2,TRUE)+G306*HLOOKUP(B306,Assumption!$A$10:$G$12,3,TRUE)</f>
        <v>0</v>
      </c>
      <c r="I306" s="5">
        <f t="shared" si="3"/>
        <v>0</v>
      </c>
      <c r="J306" s="47">
        <f>VLOOKUP(D306,Assumption!$O$3:$Q$103,IF('Thông tin khách hàng'!$B$3="Nam",2,3),FALSE)/12*P306</f>
        <v>0</v>
      </c>
      <c r="K306" s="5">
        <v>20000.0</v>
      </c>
      <c r="L306" s="46">
        <f t="shared" si="4"/>
        <v>45809559</v>
      </c>
      <c r="M306" s="46">
        <f t="shared" si="5"/>
        <v>8147751805</v>
      </c>
      <c r="N306" s="47">
        <f>HLOOKUP(ROUND(AVERAGE(M294:M305)/10^6,0),Assumption!$B$2:$E$3,2,TRUE)*MAX((AVERAGE(M294:M305)-250*10^6),0)</f>
        <v>43879428.38</v>
      </c>
      <c r="O306" s="46">
        <f t="shared" si="6"/>
        <v>8191631233</v>
      </c>
      <c r="P306" s="46">
        <f>IF(A306=1,SA,MAX(0,SA-M305))</f>
        <v>0</v>
      </c>
      <c r="S306" s="5">
        <v>0.0</v>
      </c>
      <c r="T306" s="5">
        <v>0.0</v>
      </c>
      <c r="U306" s="5">
        <v>1.0</v>
      </c>
      <c r="V306" s="48">
        <v>1.0</v>
      </c>
    </row>
    <row r="307" ht="15.75" customHeight="1">
      <c r="A307" s="5">
        <v>305.0</v>
      </c>
      <c r="B307" s="5">
        <v>26.0</v>
      </c>
      <c r="C307" s="5">
        <f t="shared" si="1"/>
        <v>5</v>
      </c>
      <c r="D307" s="5">
        <f>'Thông tin khách hàng'!$B$4+B307-1</f>
        <v>26</v>
      </c>
      <c r="E307" s="46">
        <f t="shared" si="2"/>
        <v>8191631233</v>
      </c>
      <c r="F307" s="5">
        <f>TP*VLOOKUP('Thông tin khách hàng'!$E$10,$X$2:$Z$5,3,FALSE)*OFFSET($S307,0,VLOOKUP('Thông tin khách hàng'!$E$10,$X$2:$Z$5,2,FALSE))</f>
        <v>0</v>
      </c>
      <c r="G307" s="5">
        <f>EP*VLOOKUP('Thông tin khách hàng'!$E$10,$X$2:$Z$5,3,FALSE)*OFFSET($S307,0,VLOOKUP('Thông tin khách hàng'!$E$10,$X$2:$Z$5,2,FALSE))</f>
        <v>0</v>
      </c>
      <c r="H307" s="5">
        <f>F307*HLOOKUP(B307,Assumption!$A$10:$G$12,2,TRUE)+G307*HLOOKUP(B307,Assumption!$A$10:$G$12,3,TRUE)</f>
        <v>0</v>
      </c>
      <c r="I307" s="5">
        <f t="shared" si="3"/>
        <v>0</v>
      </c>
      <c r="J307" s="47">
        <f>VLOOKUP(D307,Assumption!$O$3:$Q$103,IF('Thông tin khách hàng'!$B$3="Nam",2,3),FALSE)/12*P307</f>
        <v>0</v>
      </c>
      <c r="K307" s="5">
        <v>20000.0</v>
      </c>
      <c r="L307" s="46">
        <f t="shared" si="4"/>
        <v>46316561</v>
      </c>
      <c r="M307" s="46">
        <f t="shared" si="5"/>
        <v>8237927794</v>
      </c>
      <c r="N307" s="47">
        <f>HLOOKUP(ROUND(AVERAGE(M295:M306)/10^6,0),Assumption!$B$2:$E$3,2,TRUE)*MAX((AVERAGE(M295:M306)-250*10^6),0)</f>
        <v>44410299.35</v>
      </c>
      <c r="O307" s="46">
        <f t="shared" si="6"/>
        <v>8282338094</v>
      </c>
      <c r="P307" s="46">
        <f>IF(A307=1,SA,MAX(0,SA-M306))</f>
        <v>0</v>
      </c>
      <c r="S307" s="5">
        <v>0.0</v>
      </c>
      <c r="T307" s="5">
        <v>0.0</v>
      </c>
      <c r="U307" s="5">
        <v>0.0</v>
      </c>
      <c r="V307" s="48">
        <v>1.0</v>
      </c>
    </row>
    <row r="308" ht="15.75" customHeight="1">
      <c r="A308" s="5">
        <v>306.0</v>
      </c>
      <c r="B308" s="5">
        <v>26.0</v>
      </c>
      <c r="C308" s="5">
        <f t="shared" si="1"/>
        <v>6</v>
      </c>
      <c r="D308" s="5">
        <f>'Thông tin khách hàng'!$B$4+B308-1</f>
        <v>26</v>
      </c>
      <c r="E308" s="46">
        <f t="shared" si="2"/>
        <v>8282338094</v>
      </c>
      <c r="F308" s="5">
        <f>TP*VLOOKUP('Thông tin khách hàng'!$E$10,$X$2:$Z$5,3,FALSE)*OFFSET($S308,0,VLOOKUP('Thông tin khách hàng'!$E$10,$X$2:$Z$5,2,FALSE))</f>
        <v>0</v>
      </c>
      <c r="G308" s="5">
        <f>EP*VLOOKUP('Thông tin khách hàng'!$E$10,$X$2:$Z$5,3,FALSE)*OFFSET($S308,0,VLOOKUP('Thông tin khách hàng'!$E$10,$X$2:$Z$5,2,FALSE))</f>
        <v>0</v>
      </c>
      <c r="H308" s="5">
        <f>F308*HLOOKUP(B308,Assumption!$A$10:$G$12,2,TRUE)+G308*HLOOKUP(B308,Assumption!$A$10:$G$12,3,TRUE)</f>
        <v>0</v>
      </c>
      <c r="I308" s="5">
        <f t="shared" si="3"/>
        <v>0</v>
      </c>
      <c r="J308" s="47">
        <f>VLOOKUP(D308,Assumption!$O$3:$Q$103,IF('Thông tin khách hàng'!$B$3="Nam",2,3),FALSE)/12*P308</f>
        <v>0</v>
      </c>
      <c r="K308" s="5">
        <v>20000.0</v>
      </c>
      <c r="L308" s="46">
        <f t="shared" si="4"/>
        <v>46829431</v>
      </c>
      <c r="M308" s="46">
        <f t="shared" si="5"/>
        <v>8329147525</v>
      </c>
      <c r="N308" s="47">
        <f>HLOOKUP(ROUND(AVERAGE(M296:M307)/10^6,0),Assumption!$B$2:$E$3,2,TRUE)*MAX((AVERAGE(M296:M307)-250*10^6),0)</f>
        <v>44947152.4</v>
      </c>
      <c r="O308" s="46">
        <f t="shared" si="6"/>
        <v>8374094677</v>
      </c>
      <c r="P308" s="46">
        <f>IF(A308=1,SA,MAX(0,SA-M307))</f>
        <v>0</v>
      </c>
      <c r="S308" s="5">
        <v>0.0</v>
      </c>
      <c r="T308" s="5">
        <v>0.0</v>
      </c>
      <c r="U308" s="5">
        <v>0.0</v>
      </c>
      <c r="V308" s="48">
        <v>1.0</v>
      </c>
    </row>
    <row r="309" ht="15.75" customHeight="1">
      <c r="A309" s="5">
        <v>307.0</v>
      </c>
      <c r="B309" s="5">
        <v>26.0</v>
      </c>
      <c r="C309" s="5">
        <f t="shared" si="1"/>
        <v>7</v>
      </c>
      <c r="D309" s="5">
        <f>'Thông tin khách hàng'!$B$4+B309-1</f>
        <v>26</v>
      </c>
      <c r="E309" s="46">
        <f t="shared" si="2"/>
        <v>8374094677</v>
      </c>
      <c r="F309" s="5">
        <f>TP*VLOOKUP('Thông tin khách hàng'!$E$10,$X$2:$Z$5,3,FALSE)*OFFSET($S309,0,VLOOKUP('Thông tin khách hàng'!$E$10,$X$2:$Z$5,2,FALSE))</f>
        <v>15000000</v>
      </c>
      <c r="G309" s="5">
        <f>EP*VLOOKUP('Thông tin khách hàng'!$E$10,$X$2:$Z$5,3,FALSE)*OFFSET($S309,0,VLOOKUP('Thông tin khách hàng'!$E$10,$X$2:$Z$5,2,FALSE))</f>
        <v>15000000</v>
      </c>
      <c r="H309" s="5">
        <f>F309*HLOOKUP(B309,Assumption!$A$10:$G$12,2,TRUE)+G309*HLOOKUP(B309,Assumption!$A$10:$G$12,3,TRUE)</f>
        <v>750000</v>
      </c>
      <c r="I309" s="5">
        <f t="shared" si="3"/>
        <v>29250000</v>
      </c>
      <c r="J309" s="47">
        <f>VLOOKUP(D309,Assumption!$O$3:$Q$103,IF('Thông tin khách hàng'!$B$3="Nam",2,3),FALSE)/12*P309</f>
        <v>0</v>
      </c>
      <c r="K309" s="5">
        <v>20000.0</v>
      </c>
      <c r="L309" s="46">
        <f t="shared" si="4"/>
        <v>47513619</v>
      </c>
      <c r="M309" s="46">
        <f t="shared" si="5"/>
        <v>8450838296</v>
      </c>
      <c r="N309" s="47">
        <f>HLOOKUP(ROUND(AVERAGE(M297:M308)/10^6,0),Assumption!$B$2:$E$3,2,TRUE)*MAX((AVERAGE(M297:M308)-250*10^6),0)</f>
        <v>45490054.93</v>
      </c>
      <c r="O309" s="46">
        <f t="shared" si="6"/>
        <v>8496328351</v>
      </c>
      <c r="P309" s="46">
        <f>IF(A309=1,SA,MAX(0,SA-M308))</f>
        <v>0</v>
      </c>
      <c r="S309" s="5">
        <v>0.0</v>
      </c>
      <c r="T309" s="5">
        <v>1.0</v>
      </c>
      <c r="U309" s="5">
        <v>1.0</v>
      </c>
      <c r="V309" s="48">
        <v>1.0</v>
      </c>
    </row>
    <row r="310" ht="15.75" customHeight="1">
      <c r="A310" s="5">
        <v>308.0</v>
      </c>
      <c r="B310" s="5">
        <v>26.0</v>
      </c>
      <c r="C310" s="5">
        <f t="shared" si="1"/>
        <v>8</v>
      </c>
      <c r="D310" s="5">
        <f>'Thông tin khách hàng'!$B$4+B310-1</f>
        <v>26</v>
      </c>
      <c r="E310" s="46">
        <f t="shared" si="2"/>
        <v>8496328351</v>
      </c>
      <c r="F310" s="5">
        <f>TP*VLOOKUP('Thông tin khách hàng'!$E$10,$X$2:$Z$5,3,FALSE)*OFFSET($S310,0,VLOOKUP('Thông tin khách hàng'!$E$10,$X$2:$Z$5,2,FALSE))</f>
        <v>0</v>
      </c>
      <c r="G310" s="5">
        <f>EP*VLOOKUP('Thông tin khách hàng'!$E$10,$X$2:$Z$5,3,FALSE)*OFFSET($S310,0,VLOOKUP('Thông tin khách hàng'!$E$10,$X$2:$Z$5,2,FALSE))</f>
        <v>0</v>
      </c>
      <c r="H310" s="5">
        <f>F310*HLOOKUP(B310,Assumption!$A$10:$G$12,2,TRUE)+G310*HLOOKUP(B310,Assumption!$A$10:$G$12,3,TRUE)</f>
        <v>0</v>
      </c>
      <c r="I310" s="5">
        <f t="shared" si="3"/>
        <v>0</v>
      </c>
      <c r="J310" s="47">
        <f>VLOOKUP(D310,Assumption!$O$3:$Q$103,IF('Thông tin khách hàng'!$B$3="Nam",2,3),FALSE)/12*P310</f>
        <v>0</v>
      </c>
      <c r="K310" s="5">
        <v>20000.0</v>
      </c>
      <c r="L310" s="46">
        <f t="shared" si="4"/>
        <v>48039363</v>
      </c>
      <c r="M310" s="46">
        <f t="shared" si="5"/>
        <v>8544347714</v>
      </c>
      <c r="N310" s="47">
        <f>HLOOKUP(ROUND(AVERAGE(M298:M309)/10^6,0),Assumption!$B$2:$E$3,2,TRUE)*MAX((AVERAGE(M298:M309)-250*10^6),0)</f>
        <v>46039075.11</v>
      </c>
      <c r="O310" s="46">
        <f t="shared" si="6"/>
        <v>8590386789</v>
      </c>
      <c r="P310" s="46">
        <f>IF(A310=1,SA,MAX(0,SA-M309))</f>
        <v>0</v>
      </c>
      <c r="S310" s="5">
        <v>0.0</v>
      </c>
      <c r="T310" s="5">
        <v>0.0</v>
      </c>
      <c r="U310" s="5">
        <v>0.0</v>
      </c>
      <c r="V310" s="48">
        <v>1.0</v>
      </c>
    </row>
    <row r="311" ht="15.75" customHeight="1">
      <c r="A311" s="5">
        <v>309.0</v>
      </c>
      <c r="B311" s="5">
        <v>26.0</v>
      </c>
      <c r="C311" s="5">
        <f t="shared" si="1"/>
        <v>9</v>
      </c>
      <c r="D311" s="5">
        <f>'Thông tin khách hàng'!$B$4+B311-1</f>
        <v>26</v>
      </c>
      <c r="E311" s="46">
        <f t="shared" si="2"/>
        <v>8590386789</v>
      </c>
      <c r="F311" s="5">
        <f>TP*VLOOKUP('Thông tin khách hàng'!$E$10,$X$2:$Z$5,3,FALSE)*OFFSET($S311,0,VLOOKUP('Thông tin khách hàng'!$E$10,$X$2:$Z$5,2,FALSE))</f>
        <v>0</v>
      </c>
      <c r="G311" s="5">
        <f>EP*VLOOKUP('Thông tin khách hàng'!$E$10,$X$2:$Z$5,3,FALSE)*OFFSET($S311,0,VLOOKUP('Thông tin khách hàng'!$E$10,$X$2:$Z$5,2,FALSE))</f>
        <v>0</v>
      </c>
      <c r="H311" s="5">
        <f>F311*HLOOKUP(B311,Assumption!$A$10:$G$12,2,TRUE)+G311*HLOOKUP(B311,Assumption!$A$10:$G$12,3,TRUE)</f>
        <v>0</v>
      </c>
      <c r="I311" s="5">
        <f t="shared" si="3"/>
        <v>0</v>
      </c>
      <c r="J311" s="47">
        <f>VLOOKUP(D311,Assumption!$O$3:$Q$103,IF('Thông tin khách hàng'!$B$3="Nam",2,3),FALSE)/12*P311</f>
        <v>0</v>
      </c>
      <c r="K311" s="5">
        <v>20000.0</v>
      </c>
      <c r="L311" s="46">
        <f t="shared" si="4"/>
        <v>48571183</v>
      </c>
      <c r="M311" s="46">
        <f t="shared" si="5"/>
        <v>8638937972</v>
      </c>
      <c r="N311" s="47">
        <f>HLOOKUP(ROUND(AVERAGE(M299:M310)/10^6,0),Assumption!$B$2:$E$3,2,TRUE)*MAX((AVERAGE(M299:M310)-250*10^6),0)</f>
        <v>46594281.87</v>
      </c>
      <c r="O311" s="46">
        <f t="shared" si="6"/>
        <v>8685532254</v>
      </c>
      <c r="P311" s="46">
        <f>IF(A311=1,SA,MAX(0,SA-M310))</f>
        <v>0</v>
      </c>
      <c r="S311" s="5">
        <v>0.0</v>
      </c>
      <c r="T311" s="5">
        <v>0.0</v>
      </c>
      <c r="U311" s="5">
        <v>0.0</v>
      </c>
      <c r="V311" s="48">
        <v>1.0</v>
      </c>
    </row>
    <row r="312" ht="15.75" customHeight="1">
      <c r="A312" s="5">
        <v>310.0</v>
      </c>
      <c r="B312" s="5">
        <v>26.0</v>
      </c>
      <c r="C312" s="5">
        <f t="shared" si="1"/>
        <v>10</v>
      </c>
      <c r="D312" s="5">
        <f>'Thông tin khách hàng'!$B$4+B312-1</f>
        <v>26</v>
      </c>
      <c r="E312" s="46">
        <f t="shared" si="2"/>
        <v>8685532254</v>
      </c>
      <c r="F312" s="5">
        <f>TP*VLOOKUP('Thông tin khách hàng'!$E$10,$X$2:$Z$5,3,FALSE)*OFFSET($S312,0,VLOOKUP('Thông tin khách hàng'!$E$10,$X$2:$Z$5,2,FALSE))</f>
        <v>0</v>
      </c>
      <c r="G312" s="5">
        <f>EP*VLOOKUP('Thông tin khách hàng'!$E$10,$X$2:$Z$5,3,FALSE)*OFFSET($S312,0,VLOOKUP('Thông tin khách hàng'!$E$10,$X$2:$Z$5,2,FALSE))</f>
        <v>0</v>
      </c>
      <c r="H312" s="5">
        <f>F312*HLOOKUP(B312,Assumption!$A$10:$G$12,2,TRUE)+G312*HLOOKUP(B312,Assumption!$A$10:$G$12,3,TRUE)</f>
        <v>0</v>
      </c>
      <c r="I312" s="5">
        <f t="shared" si="3"/>
        <v>0</v>
      </c>
      <c r="J312" s="47">
        <f>VLOOKUP(D312,Assumption!$O$3:$Q$103,IF('Thông tin khách hàng'!$B$3="Nam",2,3),FALSE)/12*P312</f>
        <v>0</v>
      </c>
      <c r="K312" s="5">
        <v>20000.0</v>
      </c>
      <c r="L312" s="46">
        <f t="shared" si="4"/>
        <v>49109149</v>
      </c>
      <c r="M312" s="46">
        <f t="shared" si="5"/>
        <v>8734621403</v>
      </c>
      <c r="N312" s="47">
        <f>HLOOKUP(ROUND(AVERAGE(M300:M311)/10^6,0),Assumption!$B$2:$E$3,2,TRUE)*MAX((AVERAGE(M300:M311)-250*10^6),0)</f>
        <v>47155744.93</v>
      </c>
      <c r="O312" s="46">
        <f t="shared" si="6"/>
        <v>8781777148</v>
      </c>
      <c r="P312" s="46">
        <f>IF(A312=1,SA,MAX(0,SA-M311))</f>
        <v>0</v>
      </c>
      <c r="S312" s="5">
        <v>0.0</v>
      </c>
      <c r="T312" s="5">
        <v>0.0</v>
      </c>
      <c r="U312" s="5">
        <v>1.0</v>
      </c>
      <c r="V312" s="48">
        <v>1.0</v>
      </c>
    </row>
    <row r="313" ht="15.75" customHeight="1">
      <c r="A313" s="5">
        <v>311.0</v>
      </c>
      <c r="B313" s="5">
        <v>26.0</v>
      </c>
      <c r="C313" s="5">
        <f t="shared" si="1"/>
        <v>11</v>
      </c>
      <c r="D313" s="5">
        <f>'Thông tin khách hàng'!$B$4+B313-1</f>
        <v>26</v>
      </c>
      <c r="E313" s="46">
        <f t="shared" si="2"/>
        <v>8781777148</v>
      </c>
      <c r="F313" s="5">
        <f>TP*VLOOKUP('Thông tin khách hàng'!$E$10,$X$2:$Z$5,3,FALSE)*OFFSET($S313,0,VLOOKUP('Thông tin khách hàng'!$E$10,$X$2:$Z$5,2,FALSE))</f>
        <v>0</v>
      </c>
      <c r="G313" s="5">
        <f>EP*VLOOKUP('Thông tin khách hàng'!$E$10,$X$2:$Z$5,3,FALSE)*OFFSET($S313,0,VLOOKUP('Thông tin khách hàng'!$E$10,$X$2:$Z$5,2,FALSE))</f>
        <v>0</v>
      </c>
      <c r="H313" s="5">
        <f>F313*HLOOKUP(B313,Assumption!$A$10:$G$12,2,TRUE)+G313*HLOOKUP(B313,Assumption!$A$10:$G$12,3,TRUE)</f>
        <v>0</v>
      </c>
      <c r="I313" s="5">
        <f t="shared" si="3"/>
        <v>0</v>
      </c>
      <c r="J313" s="47">
        <f>VLOOKUP(D313,Assumption!$O$3:$Q$103,IF('Thông tin khách hàng'!$B$3="Nam",2,3),FALSE)/12*P313</f>
        <v>0</v>
      </c>
      <c r="K313" s="5">
        <v>20000.0</v>
      </c>
      <c r="L313" s="46">
        <f t="shared" si="4"/>
        <v>49653332</v>
      </c>
      <c r="M313" s="46">
        <f t="shared" si="5"/>
        <v>8831410480</v>
      </c>
      <c r="N313" s="47">
        <f>HLOOKUP(ROUND(AVERAGE(M301:M312)/10^6,0),Assumption!$B$2:$E$3,2,TRUE)*MAX((AVERAGE(M301:M312)-250*10^6),0)</f>
        <v>47723534.79</v>
      </c>
      <c r="O313" s="46">
        <f t="shared" si="6"/>
        <v>8879134015</v>
      </c>
      <c r="P313" s="46">
        <f>IF(A313=1,SA,MAX(0,SA-M312))</f>
        <v>0</v>
      </c>
      <c r="S313" s="5">
        <v>0.0</v>
      </c>
      <c r="T313" s="5">
        <v>0.0</v>
      </c>
      <c r="U313" s="5">
        <v>0.0</v>
      </c>
      <c r="V313" s="48">
        <v>1.0</v>
      </c>
    </row>
    <row r="314" ht="15.75" customHeight="1">
      <c r="A314" s="5">
        <v>312.0</v>
      </c>
      <c r="B314" s="5">
        <v>26.0</v>
      </c>
      <c r="C314" s="5">
        <f t="shared" si="1"/>
        <v>12</v>
      </c>
      <c r="D314" s="5">
        <f>'Thông tin khách hàng'!$B$4+B314-1</f>
        <v>26</v>
      </c>
      <c r="E314" s="46">
        <f t="shared" si="2"/>
        <v>8879134015</v>
      </c>
      <c r="F314" s="5">
        <f>TP*VLOOKUP('Thông tin khách hàng'!$E$10,$X$2:$Z$5,3,FALSE)*OFFSET($S314,0,VLOOKUP('Thông tin khách hàng'!$E$10,$X$2:$Z$5,2,FALSE))</f>
        <v>0</v>
      </c>
      <c r="G314" s="5">
        <f>EP*VLOOKUP('Thông tin khách hàng'!$E$10,$X$2:$Z$5,3,FALSE)*OFFSET($S314,0,VLOOKUP('Thông tin khách hàng'!$E$10,$X$2:$Z$5,2,FALSE))</f>
        <v>0</v>
      </c>
      <c r="H314" s="5">
        <f>F314*HLOOKUP(B314,Assumption!$A$10:$G$12,2,TRUE)+G314*HLOOKUP(B314,Assumption!$A$10:$G$12,3,TRUE)</f>
        <v>0</v>
      </c>
      <c r="I314" s="5">
        <f t="shared" si="3"/>
        <v>0</v>
      </c>
      <c r="J314" s="47">
        <f>VLOOKUP(D314,Assumption!$O$3:$Q$103,IF('Thông tin khách hàng'!$B$3="Nam",2,3),FALSE)/12*P314</f>
        <v>0</v>
      </c>
      <c r="K314" s="5">
        <v>20000.0</v>
      </c>
      <c r="L314" s="46">
        <f t="shared" si="4"/>
        <v>50203802</v>
      </c>
      <c r="M314" s="46">
        <f t="shared" si="5"/>
        <v>8929317817</v>
      </c>
      <c r="N314" s="47">
        <f>HLOOKUP(ROUND(AVERAGE(M302:M313)/10^6,0),Assumption!$B$2:$E$3,2,TRUE)*MAX((AVERAGE(M302:M313)-250*10^6),0)</f>
        <v>48297722.73</v>
      </c>
      <c r="O314" s="46">
        <f t="shared" si="6"/>
        <v>8977615539</v>
      </c>
      <c r="P314" s="46">
        <f>IF(A314=1,SA,MAX(0,SA-M313))</f>
        <v>0</v>
      </c>
      <c r="S314" s="5">
        <v>0.0</v>
      </c>
      <c r="T314" s="5">
        <v>0.0</v>
      </c>
      <c r="U314" s="5">
        <v>0.0</v>
      </c>
      <c r="V314" s="48">
        <v>1.0</v>
      </c>
    </row>
    <row r="315" ht="15.75" customHeight="1">
      <c r="A315" s="5">
        <v>313.0</v>
      </c>
      <c r="B315" s="5">
        <v>27.0</v>
      </c>
      <c r="C315" s="5">
        <f t="shared" si="1"/>
        <v>1</v>
      </c>
      <c r="D315" s="5">
        <f>'Thông tin khách hàng'!$B$4+B315-1</f>
        <v>27</v>
      </c>
      <c r="E315" s="46">
        <f t="shared" si="2"/>
        <v>8977615539</v>
      </c>
      <c r="F315" s="5">
        <f>TP*VLOOKUP('Thông tin khách hàng'!$E$10,$X$2:$Z$5,3,FALSE)*OFFSET($S315,0,VLOOKUP('Thông tin khách hàng'!$E$10,$X$2:$Z$5,2,FALSE))</f>
        <v>15000000</v>
      </c>
      <c r="G315" s="5">
        <f>EP*VLOOKUP('Thông tin khách hàng'!$E$10,$X$2:$Z$5,3,FALSE)*OFFSET($S315,0,VLOOKUP('Thông tin khách hàng'!$E$10,$X$2:$Z$5,2,FALSE))</f>
        <v>15000000</v>
      </c>
      <c r="H315" s="5">
        <f>F315*HLOOKUP(B315,Assumption!$A$10:$G$12,2,TRUE)+G315*HLOOKUP(B315,Assumption!$A$10:$G$12,3,TRUE)</f>
        <v>750000</v>
      </c>
      <c r="I315" s="5">
        <f t="shared" si="3"/>
        <v>29250000</v>
      </c>
      <c r="J315" s="47">
        <f>VLOOKUP(D315,Assumption!$O$3:$Q$103,IF('Thông tin khách hàng'!$B$3="Nam",2,3),FALSE)/12*P315</f>
        <v>0</v>
      </c>
      <c r="K315" s="5">
        <v>20000.0</v>
      </c>
      <c r="L315" s="46">
        <f t="shared" si="4"/>
        <v>50926014</v>
      </c>
      <c r="M315" s="46">
        <f t="shared" si="5"/>
        <v>9057771553</v>
      </c>
      <c r="N315" s="47">
        <f>HLOOKUP(ROUND(AVERAGE(M303:M314)/10^6,0),Assumption!$B$2:$E$3,2,TRUE)*MAX((AVERAGE(M303:M314)-250*10^6),0)</f>
        <v>48878380.86</v>
      </c>
      <c r="O315" s="46">
        <f t="shared" si="6"/>
        <v>9106649934</v>
      </c>
      <c r="P315" s="46">
        <f>IF(A315=1,SA,MAX(0,SA-M314))</f>
        <v>0</v>
      </c>
      <c r="S315" s="5">
        <v>1.0</v>
      </c>
      <c r="T315" s="5">
        <v>1.0</v>
      </c>
      <c r="U315" s="5">
        <v>1.0</v>
      </c>
      <c r="V315" s="48">
        <v>1.0</v>
      </c>
    </row>
    <row r="316" ht="15.75" customHeight="1">
      <c r="A316" s="5">
        <v>314.0</v>
      </c>
      <c r="B316" s="5">
        <v>27.0</v>
      </c>
      <c r="C316" s="5">
        <f t="shared" si="1"/>
        <v>2</v>
      </c>
      <c r="D316" s="5">
        <f>'Thông tin khách hàng'!$B$4+B316-1</f>
        <v>27</v>
      </c>
      <c r="E316" s="46">
        <f t="shared" si="2"/>
        <v>9106649934</v>
      </c>
      <c r="F316" s="5">
        <f>TP*VLOOKUP('Thông tin khách hàng'!$E$10,$X$2:$Z$5,3,FALSE)*OFFSET($S316,0,VLOOKUP('Thông tin khách hàng'!$E$10,$X$2:$Z$5,2,FALSE))</f>
        <v>0</v>
      </c>
      <c r="G316" s="5">
        <f>EP*VLOOKUP('Thông tin khách hàng'!$E$10,$X$2:$Z$5,3,FALSE)*OFFSET($S316,0,VLOOKUP('Thông tin khách hàng'!$E$10,$X$2:$Z$5,2,FALSE))</f>
        <v>0</v>
      </c>
      <c r="H316" s="5">
        <f>F316*HLOOKUP(B316,Assumption!$A$10:$G$12,2,TRUE)+G316*HLOOKUP(B316,Assumption!$A$10:$G$12,3,TRUE)</f>
        <v>0</v>
      </c>
      <c r="I316" s="5">
        <f t="shared" si="3"/>
        <v>0</v>
      </c>
      <c r="J316" s="47">
        <f>VLOOKUP(D316,Assumption!$O$3:$Q$103,IF('Thông tin khách hàng'!$B$3="Nam",2,3),FALSE)/12*P316</f>
        <v>0</v>
      </c>
      <c r="K316" s="5">
        <v>20000.0</v>
      </c>
      <c r="L316" s="46">
        <f t="shared" si="4"/>
        <v>51490210</v>
      </c>
      <c r="M316" s="46">
        <f t="shared" si="5"/>
        <v>9158120144</v>
      </c>
      <c r="N316" s="47">
        <f>HLOOKUP(ROUND(AVERAGE(M304:M315)/10^6,0),Assumption!$B$2:$E$3,2,TRUE)*MAX((AVERAGE(M304:M315)-250*10^6),0)</f>
        <v>49465582.09</v>
      </c>
      <c r="O316" s="46">
        <f t="shared" si="6"/>
        <v>9207585726</v>
      </c>
      <c r="P316" s="46">
        <f>IF(A316=1,SA,MAX(0,SA-M315))</f>
        <v>0</v>
      </c>
      <c r="S316" s="5">
        <v>0.0</v>
      </c>
      <c r="T316" s="5">
        <v>0.0</v>
      </c>
      <c r="U316" s="5">
        <v>0.0</v>
      </c>
      <c r="V316" s="48">
        <v>1.0</v>
      </c>
    </row>
    <row r="317" ht="15.75" customHeight="1">
      <c r="A317" s="5">
        <v>315.0</v>
      </c>
      <c r="B317" s="5">
        <v>27.0</v>
      </c>
      <c r="C317" s="5">
        <f t="shared" si="1"/>
        <v>3</v>
      </c>
      <c r="D317" s="5">
        <f>'Thông tin khách hàng'!$B$4+B317-1</f>
        <v>27</v>
      </c>
      <c r="E317" s="46">
        <f t="shared" si="2"/>
        <v>9207585726</v>
      </c>
      <c r="F317" s="5">
        <f>TP*VLOOKUP('Thông tin khách hàng'!$E$10,$X$2:$Z$5,3,FALSE)*OFFSET($S317,0,VLOOKUP('Thông tin khách hàng'!$E$10,$X$2:$Z$5,2,FALSE))</f>
        <v>0</v>
      </c>
      <c r="G317" s="5">
        <f>EP*VLOOKUP('Thông tin khách hàng'!$E$10,$X$2:$Z$5,3,FALSE)*OFFSET($S317,0,VLOOKUP('Thông tin khách hàng'!$E$10,$X$2:$Z$5,2,FALSE))</f>
        <v>0</v>
      </c>
      <c r="H317" s="5">
        <f>F317*HLOOKUP(B317,Assumption!$A$10:$G$12,2,TRUE)+G317*HLOOKUP(B317,Assumption!$A$10:$G$12,3,TRUE)</f>
        <v>0</v>
      </c>
      <c r="I317" s="5">
        <f t="shared" si="3"/>
        <v>0</v>
      </c>
      <c r="J317" s="47">
        <f>VLOOKUP(D317,Assumption!$O$3:$Q$103,IF('Thông tin khách hàng'!$B$3="Nam",2,3),FALSE)/12*P317</f>
        <v>0</v>
      </c>
      <c r="K317" s="5">
        <v>20000.0</v>
      </c>
      <c r="L317" s="46">
        <f t="shared" si="4"/>
        <v>52060915</v>
      </c>
      <c r="M317" s="46">
        <f t="shared" si="5"/>
        <v>9259626641</v>
      </c>
      <c r="N317" s="47">
        <f>HLOOKUP(ROUND(AVERAGE(M305:M316)/10^6,0),Assumption!$B$2:$E$3,2,TRUE)*MAX((AVERAGE(M305:M316)-250*10^6),0)</f>
        <v>50059400.14</v>
      </c>
      <c r="O317" s="46">
        <f t="shared" si="6"/>
        <v>9309686042</v>
      </c>
      <c r="P317" s="46">
        <f>IF(A317=1,SA,MAX(0,SA-M316))</f>
        <v>0</v>
      </c>
      <c r="S317" s="5">
        <v>0.0</v>
      </c>
      <c r="T317" s="5">
        <v>0.0</v>
      </c>
      <c r="U317" s="5">
        <v>0.0</v>
      </c>
      <c r="V317" s="48">
        <v>1.0</v>
      </c>
    </row>
    <row r="318" ht="15.75" customHeight="1">
      <c r="A318" s="5">
        <v>316.0</v>
      </c>
      <c r="B318" s="5">
        <v>27.0</v>
      </c>
      <c r="C318" s="5">
        <f t="shared" si="1"/>
        <v>4</v>
      </c>
      <c r="D318" s="5">
        <f>'Thông tin khách hàng'!$B$4+B318-1</f>
        <v>27</v>
      </c>
      <c r="E318" s="46">
        <f t="shared" si="2"/>
        <v>9309686042</v>
      </c>
      <c r="F318" s="5">
        <f>TP*VLOOKUP('Thông tin khách hàng'!$E$10,$X$2:$Z$5,3,FALSE)*OFFSET($S318,0,VLOOKUP('Thông tin khách hàng'!$E$10,$X$2:$Z$5,2,FALSE))</f>
        <v>0</v>
      </c>
      <c r="G318" s="5">
        <f>EP*VLOOKUP('Thông tin khách hàng'!$E$10,$X$2:$Z$5,3,FALSE)*OFFSET($S318,0,VLOOKUP('Thông tin khách hàng'!$E$10,$X$2:$Z$5,2,FALSE))</f>
        <v>0</v>
      </c>
      <c r="H318" s="5">
        <f>F318*HLOOKUP(B318,Assumption!$A$10:$G$12,2,TRUE)+G318*HLOOKUP(B318,Assumption!$A$10:$G$12,3,TRUE)</f>
        <v>0</v>
      </c>
      <c r="I318" s="5">
        <f t="shared" si="3"/>
        <v>0</v>
      </c>
      <c r="J318" s="47">
        <f>VLOOKUP(D318,Assumption!$O$3:$Q$103,IF('Thông tin khách hàng'!$B$3="Nam",2,3),FALSE)/12*P318</f>
        <v>0</v>
      </c>
      <c r="K318" s="5">
        <v>20000.0</v>
      </c>
      <c r="L318" s="46">
        <f t="shared" si="4"/>
        <v>52638205</v>
      </c>
      <c r="M318" s="46">
        <f t="shared" si="5"/>
        <v>9362304247</v>
      </c>
      <c r="N318" s="47">
        <f>HLOOKUP(ROUND(AVERAGE(M306:M317)/10^6,0),Assumption!$B$2:$E$3,2,TRUE)*MAX((AVERAGE(M306:M317)-250*10^6),0)</f>
        <v>50659909.57</v>
      </c>
      <c r="O318" s="46">
        <f t="shared" si="6"/>
        <v>9412964156</v>
      </c>
      <c r="P318" s="46">
        <f>IF(A318=1,SA,MAX(0,SA-M317))</f>
        <v>0</v>
      </c>
      <c r="S318" s="5">
        <v>0.0</v>
      </c>
      <c r="T318" s="5">
        <v>0.0</v>
      </c>
      <c r="U318" s="5">
        <v>1.0</v>
      </c>
      <c r="V318" s="48">
        <v>1.0</v>
      </c>
    </row>
    <row r="319" ht="15.75" customHeight="1">
      <c r="A319" s="5">
        <v>317.0</v>
      </c>
      <c r="B319" s="5">
        <v>27.0</v>
      </c>
      <c r="C319" s="5">
        <f t="shared" si="1"/>
        <v>5</v>
      </c>
      <c r="D319" s="5">
        <f>'Thông tin khách hàng'!$B$4+B319-1</f>
        <v>27</v>
      </c>
      <c r="E319" s="46">
        <f t="shared" si="2"/>
        <v>9412964156</v>
      </c>
      <c r="F319" s="5">
        <f>TP*VLOOKUP('Thông tin khách hàng'!$E$10,$X$2:$Z$5,3,FALSE)*OFFSET($S319,0,VLOOKUP('Thông tin khách hàng'!$E$10,$X$2:$Z$5,2,FALSE))</f>
        <v>0</v>
      </c>
      <c r="G319" s="5">
        <f>EP*VLOOKUP('Thông tin khách hàng'!$E$10,$X$2:$Z$5,3,FALSE)*OFFSET($S319,0,VLOOKUP('Thông tin khách hàng'!$E$10,$X$2:$Z$5,2,FALSE))</f>
        <v>0</v>
      </c>
      <c r="H319" s="5">
        <f>F319*HLOOKUP(B319,Assumption!$A$10:$G$12,2,TRUE)+G319*HLOOKUP(B319,Assumption!$A$10:$G$12,3,TRUE)</f>
        <v>0</v>
      </c>
      <c r="I319" s="5">
        <f t="shared" si="3"/>
        <v>0</v>
      </c>
      <c r="J319" s="47">
        <f>VLOOKUP(D319,Assumption!$O$3:$Q$103,IF('Thông tin khách hàng'!$B$3="Nam",2,3),FALSE)/12*P319</f>
        <v>0</v>
      </c>
      <c r="K319" s="5">
        <v>20000.0</v>
      </c>
      <c r="L319" s="46">
        <f t="shared" si="4"/>
        <v>53222155</v>
      </c>
      <c r="M319" s="46">
        <f t="shared" si="5"/>
        <v>9466166311</v>
      </c>
      <c r="N319" s="47">
        <f>HLOOKUP(ROUND(AVERAGE(M307:M318)/10^6,0),Assumption!$B$2:$E$3,2,TRUE)*MAX((AVERAGE(M307:M318)-250*10^6),0)</f>
        <v>51267185.79</v>
      </c>
      <c r="O319" s="46">
        <f t="shared" si="6"/>
        <v>9517433497</v>
      </c>
      <c r="P319" s="46">
        <f>IF(A319=1,SA,MAX(0,SA-M318))</f>
        <v>0</v>
      </c>
      <c r="S319" s="5">
        <v>0.0</v>
      </c>
      <c r="T319" s="5">
        <v>0.0</v>
      </c>
      <c r="U319" s="5">
        <v>0.0</v>
      </c>
      <c r="V319" s="48">
        <v>1.0</v>
      </c>
    </row>
    <row r="320" ht="15.75" customHeight="1">
      <c r="A320" s="5">
        <v>318.0</v>
      </c>
      <c r="B320" s="5">
        <v>27.0</v>
      </c>
      <c r="C320" s="5">
        <f t="shared" si="1"/>
        <v>6</v>
      </c>
      <c r="D320" s="5">
        <f>'Thông tin khách hàng'!$B$4+B320-1</f>
        <v>27</v>
      </c>
      <c r="E320" s="46">
        <f t="shared" si="2"/>
        <v>9517433497</v>
      </c>
      <c r="F320" s="5">
        <f>TP*VLOOKUP('Thông tin khách hàng'!$E$10,$X$2:$Z$5,3,FALSE)*OFFSET($S320,0,VLOOKUP('Thông tin khách hàng'!$E$10,$X$2:$Z$5,2,FALSE))</f>
        <v>0</v>
      </c>
      <c r="G320" s="5">
        <f>EP*VLOOKUP('Thông tin khách hàng'!$E$10,$X$2:$Z$5,3,FALSE)*OFFSET($S320,0,VLOOKUP('Thông tin khách hàng'!$E$10,$X$2:$Z$5,2,FALSE))</f>
        <v>0</v>
      </c>
      <c r="H320" s="5">
        <f>F320*HLOOKUP(B320,Assumption!$A$10:$G$12,2,TRUE)+G320*HLOOKUP(B320,Assumption!$A$10:$G$12,3,TRUE)</f>
        <v>0</v>
      </c>
      <c r="I320" s="5">
        <f t="shared" si="3"/>
        <v>0</v>
      </c>
      <c r="J320" s="47">
        <f>VLOOKUP(D320,Assumption!$O$3:$Q$103,IF('Thông tin khách hàng'!$B$3="Nam",2,3),FALSE)/12*P320</f>
        <v>0</v>
      </c>
      <c r="K320" s="5">
        <v>20000.0</v>
      </c>
      <c r="L320" s="46">
        <f t="shared" si="4"/>
        <v>53812840</v>
      </c>
      <c r="M320" s="46">
        <f t="shared" si="5"/>
        <v>9571226337</v>
      </c>
      <c r="N320" s="47">
        <f>HLOOKUP(ROUND(AVERAGE(M308:M319)/10^6,0),Assumption!$B$2:$E$3,2,TRUE)*MAX((AVERAGE(M308:M319)-250*10^6),0)</f>
        <v>51881305.05</v>
      </c>
      <c r="O320" s="46">
        <f t="shared" si="6"/>
        <v>9623107642</v>
      </c>
      <c r="P320" s="46">
        <f>IF(A320=1,SA,MAX(0,SA-M319))</f>
        <v>0</v>
      </c>
      <c r="S320" s="5">
        <v>0.0</v>
      </c>
      <c r="T320" s="5">
        <v>0.0</v>
      </c>
      <c r="U320" s="5">
        <v>0.0</v>
      </c>
      <c r="V320" s="48">
        <v>1.0</v>
      </c>
    </row>
    <row r="321" ht="15.75" customHeight="1">
      <c r="A321" s="5">
        <v>319.0</v>
      </c>
      <c r="B321" s="5">
        <v>27.0</v>
      </c>
      <c r="C321" s="5">
        <f t="shared" si="1"/>
        <v>7</v>
      </c>
      <c r="D321" s="5">
        <f>'Thông tin khách hàng'!$B$4+B321-1</f>
        <v>27</v>
      </c>
      <c r="E321" s="46">
        <f t="shared" si="2"/>
        <v>9623107642</v>
      </c>
      <c r="F321" s="5">
        <f>TP*VLOOKUP('Thông tin khách hàng'!$E$10,$X$2:$Z$5,3,FALSE)*OFFSET($S321,0,VLOOKUP('Thông tin khách hàng'!$E$10,$X$2:$Z$5,2,FALSE))</f>
        <v>15000000</v>
      </c>
      <c r="G321" s="5">
        <f>EP*VLOOKUP('Thông tin khách hàng'!$E$10,$X$2:$Z$5,3,FALSE)*OFFSET($S321,0,VLOOKUP('Thông tin khách hàng'!$E$10,$X$2:$Z$5,2,FALSE))</f>
        <v>15000000</v>
      </c>
      <c r="H321" s="5">
        <f>F321*HLOOKUP(B321,Assumption!$A$10:$G$12,2,TRUE)+G321*HLOOKUP(B321,Assumption!$A$10:$G$12,3,TRUE)</f>
        <v>750000</v>
      </c>
      <c r="I321" s="5">
        <f t="shared" si="3"/>
        <v>29250000</v>
      </c>
      <c r="J321" s="47">
        <f>VLOOKUP(D321,Assumption!$O$3:$Q$103,IF('Thông tin khách hàng'!$B$3="Nam",2,3),FALSE)/12*P321</f>
        <v>0</v>
      </c>
      <c r="K321" s="5">
        <v>20000.0</v>
      </c>
      <c r="L321" s="46">
        <f t="shared" si="4"/>
        <v>54575720</v>
      </c>
      <c r="M321" s="46">
        <f t="shared" si="5"/>
        <v>9706913362</v>
      </c>
      <c r="N321" s="47">
        <f>HLOOKUP(ROUND(AVERAGE(M309:M320)/10^6,0),Assumption!$B$2:$E$3,2,TRUE)*MAX((AVERAGE(M309:M320)-250*10^6),0)</f>
        <v>52502344.46</v>
      </c>
      <c r="O321" s="46">
        <f t="shared" si="6"/>
        <v>9759415706</v>
      </c>
      <c r="P321" s="46">
        <f>IF(A321=1,SA,MAX(0,SA-M320))</f>
        <v>0</v>
      </c>
      <c r="S321" s="5">
        <v>0.0</v>
      </c>
      <c r="T321" s="5">
        <v>1.0</v>
      </c>
      <c r="U321" s="5">
        <v>1.0</v>
      </c>
      <c r="V321" s="48">
        <v>1.0</v>
      </c>
    </row>
    <row r="322" ht="15.75" customHeight="1">
      <c r="A322" s="5">
        <v>320.0</v>
      </c>
      <c r="B322" s="5">
        <v>27.0</v>
      </c>
      <c r="C322" s="5">
        <f t="shared" si="1"/>
        <v>8</v>
      </c>
      <c r="D322" s="5">
        <f>'Thông tin khách hàng'!$B$4+B322-1</f>
        <v>27</v>
      </c>
      <c r="E322" s="46">
        <f t="shared" si="2"/>
        <v>9759415706</v>
      </c>
      <c r="F322" s="5">
        <f>TP*VLOOKUP('Thông tin khách hàng'!$E$10,$X$2:$Z$5,3,FALSE)*OFFSET($S322,0,VLOOKUP('Thông tin khách hàng'!$E$10,$X$2:$Z$5,2,FALSE))</f>
        <v>0</v>
      </c>
      <c r="G322" s="5">
        <f>EP*VLOOKUP('Thông tin khách hàng'!$E$10,$X$2:$Z$5,3,FALSE)*OFFSET($S322,0,VLOOKUP('Thông tin khách hàng'!$E$10,$X$2:$Z$5,2,FALSE))</f>
        <v>0</v>
      </c>
      <c r="H322" s="5">
        <f>F322*HLOOKUP(B322,Assumption!$A$10:$G$12,2,TRUE)+G322*HLOOKUP(B322,Assumption!$A$10:$G$12,3,TRUE)</f>
        <v>0</v>
      </c>
      <c r="I322" s="5">
        <f t="shared" si="3"/>
        <v>0</v>
      </c>
      <c r="J322" s="47">
        <f>VLOOKUP(D322,Assumption!$O$3:$Q$103,IF('Thông tin khách hàng'!$B$3="Nam",2,3),FALSE)/12*P322</f>
        <v>0</v>
      </c>
      <c r="K322" s="5">
        <v>20000.0</v>
      </c>
      <c r="L322" s="46">
        <f t="shared" si="4"/>
        <v>55181042</v>
      </c>
      <c r="M322" s="46">
        <f t="shared" si="5"/>
        <v>9814576748</v>
      </c>
      <c r="N322" s="47">
        <f>HLOOKUP(ROUND(AVERAGE(M310:M321)/10^6,0),Assumption!$B$2:$E$3,2,TRUE)*MAX((AVERAGE(M310:M321)-250*10^6),0)</f>
        <v>53130381.99</v>
      </c>
      <c r="O322" s="46">
        <f t="shared" si="6"/>
        <v>9867707130</v>
      </c>
      <c r="P322" s="46">
        <f>IF(A322=1,SA,MAX(0,SA-M321))</f>
        <v>0</v>
      </c>
      <c r="S322" s="5">
        <v>0.0</v>
      </c>
      <c r="T322" s="5">
        <v>0.0</v>
      </c>
      <c r="U322" s="5">
        <v>0.0</v>
      </c>
      <c r="V322" s="48">
        <v>1.0</v>
      </c>
    </row>
    <row r="323" ht="15.75" customHeight="1">
      <c r="A323" s="5">
        <v>321.0</v>
      </c>
      <c r="B323" s="5">
        <v>27.0</v>
      </c>
      <c r="C323" s="5">
        <f t="shared" si="1"/>
        <v>9</v>
      </c>
      <c r="D323" s="5">
        <f>'Thông tin khách hàng'!$B$4+B323-1</f>
        <v>27</v>
      </c>
      <c r="E323" s="46">
        <f t="shared" si="2"/>
        <v>9867707130</v>
      </c>
      <c r="F323" s="5">
        <f>TP*VLOOKUP('Thông tin khách hàng'!$E$10,$X$2:$Z$5,3,FALSE)*OFFSET($S323,0,VLOOKUP('Thông tin khách hàng'!$E$10,$X$2:$Z$5,2,FALSE))</f>
        <v>0</v>
      </c>
      <c r="G323" s="5">
        <f>EP*VLOOKUP('Thông tin khách hàng'!$E$10,$X$2:$Z$5,3,FALSE)*OFFSET($S323,0,VLOOKUP('Thông tin khách hàng'!$E$10,$X$2:$Z$5,2,FALSE))</f>
        <v>0</v>
      </c>
      <c r="H323" s="5">
        <f>F323*HLOOKUP(B323,Assumption!$A$10:$G$12,2,TRUE)+G323*HLOOKUP(B323,Assumption!$A$10:$G$12,3,TRUE)</f>
        <v>0</v>
      </c>
      <c r="I323" s="5">
        <f t="shared" si="3"/>
        <v>0</v>
      </c>
      <c r="J323" s="47">
        <f>VLOOKUP(D323,Assumption!$O$3:$Q$103,IF('Thông tin khách hàng'!$B$3="Nam",2,3),FALSE)/12*P323</f>
        <v>0</v>
      </c>
      <c r="K323" s="5">
        <v>20000.0</v>
      </c>
      <c r="L323" s="46">
        <f t="shared" si="4"/>
        <v>55793338</v>
      </c>
      <c r="M323" s="46">
        <f t="shared" si="5"/>
        <v>9923480468</v>
      </c>
      <c r="N323" s="47">
        <f>HLOOKUP(ROUND(AVERAGE(M311:M322)/10^6,0),Assumption!$B$2:$E$3,2,TRUE)*MAX((AVERAGE(M311:M322)-250*10^6),0)</f>
        <v>53765496.51</v>
      </c>
      <c r="O323" s="46">
        <f t="shared" si="6"/>
        <v>9977245965</v>
      </c>
      <c r="P323" s="46">
        <f>IF(A323=1,SA,MAX(0,SA-M322))</f>
        <v>0</v>
      </c>
      <c r="S323" s="5">
        <v>0.0</v>
      </c>
      <c r="T323" s="5">
        <v>0.0</v>
      </c>
      <c r="U323" s="5">
        <v>0.0</v>
      </c>
      <c r="V323" s="48">
        <v>1.0</v>
      </c>
    </row>
    <row r="324" ht="15.75" customHeight="1">
      <c r="A324" s="5">
        <v>322.0</v>
      </c>
      <c r="B324" s="5">
        <v>27.0</v>
      </c>
      <c r="C324" s="5">
        <f t="shared" si="1"/>
        <v>10</v>
      </c>
      <c r="D324" s="5">
        <f>'Thông tin khách hàng'!$B$4+B324-1</f>
        <v>27</v>
      </c>
      <c r="E324" s="46">
        <f t="shared" si="2"/>
        <v>9977245965</v>
      </c>
      <c r="F324" s="5">
        <f>TP*VLOOKUP('Thông tin khách hàng'!$E$10,$X$2:$Z$5,3,FALSE)*OFFSET($S324,0,VLOOKUP('Thông tin khách hàng'!$E$10,$X$2:$Z$5,2,FALSE))</f>
        <v>0</v>
      </c>
      <c r="G324" s="5">
        <f>EP*VLOOKUP('Thông tin khách hàng'!$E$10,$X$2:$Z$5,3,FALSE)*OFFSET($S324,0,VLOOKUP('Thông tin khách hàng'!$E$10,$X$2:$Z$5,2,FALSE))</f>
        <v>0</v>
      </c>
      <c r="H324" s="5">
        <f>F324*HLOOKUP(B324,Assumption!$A$10:$G$12,2,TRUE)+G324*HLOOKUP(B324,Assumption!$A$10:$G$12,3,TRUE)</f>
        <v>0</v>
      </c>
      <c r="I324" s="5">
        <f t="shared" si="3"/>
        <v>0</v>
      </c>
      <c r="J324" s="47">
        <f>VLOOKUP(D324,Assumption!$O$3:$Q$103,IF('Thông tin khách hàng'!$B$3="Nam",2,3),FALSE)/12*P324</f>
        <v>0</v>
      </c>
      <c r="K324" s="5">
        <v>20000.0</v>
      </c>
      <c r="L324" s="46">
        <f t="shared" si="4"/>
        <v>56412686</v>
      </c>
      <c r="M324" s="46">
        <f t="shared" si="5"/>
        <v>10033638651</v>
      </c>
      <c r="N324" s="47">
        <f>HLOOKUP(ROUND(AVERAGE(M312:M323)/10^6,0),Assumption!$B$2:$E$3,2,TRUE)*MAX((AVERAGE(M312:M323)-250*10^6),0)</f>
        <v>54407767.76</v>
      </c>
      <c r="O324" s="46">
        <f t="shared" si="6"/>
        <v>10088046419</v>
      </c>
      <c r="P324" s="46">
        <f>IF(A324=1,SA,MAX(0,SA-M323))</f>
        <v>0</v>
      </c>
      <c r="S324" s="5">
        <v>0.0</v>
      </c>
      <c r="T324" s="5">
        <v>0.0</v>
      </c>
      <c r="U324" s="5">
        <v>1.0</v>
      </c>
      <c r="V324" s="48">
        <v>1.0</v>
      </c>
    </row>
    <row r="325" ht="15.75" customHeight="1">
      <c r="A325" s="5">
        <v>323.0</v>
      </c>
      <c r="B325" s="5">
        <v>27.0</v>
      </c>
      <c r="C325" s="5">
        <f t="shared" si="1"/>
        <v>11</v>
      </c>
      <c r="D325" s="5">
        <f>'Thông tin khách hàng'!$B$4+B325-1</f>
        <v>27</v>
      </c>
      <c r="E325" s="46">
        <f t="shared" si="2"/>
        <v>10088046419</v>
      </c>
      <c r="F325" s="5">
        <f>TP*VLOOKUP('Thông tin khách hàng'!$E$10,$X$2:$Z$5,3,FALSE)*OFFSET($S325,0,VLOOKUP('Thông tin khách hàng'!$E$10,$X$2:$Z$5,2,FALSE))</f>
        <v>0</v>
      </c>
      <c r="G325" s="5">
        <f>EP*VLOOKUP('Thông tin khách hàng'!$E$10,$X$2:$Z$5,3,FALSE)*OFFSET($S325,0,VLOOKUP('Thông tin khách hàng'!$E$10,$X$2:$Z$5,2,FALSE))</f>
        <v>0</v>
      </c>
      <c r="H325" s="5">
        <f>F325*HLOOKUP(B325,Assumption!$A$10:$G$12,2,TRUE)+G325*HLOOKUP(B325,Assumption!$A$10:$G$12,3,TRUE)</f>
        <v>0</v>
      </c>
      <c r="I325" s="5">
        <f t="shared" si="3"/>
        <v>0</v>
      </c>
      <c r="J325" s="47">
        <f>VLOOKUP(D325,Assumption!$O$3:$Q$103,IF('Thông tin khách hàng'!$B$3="Nam",2,3),FALSE)/12*P325</f>
        <v>0</v>
      </c>
      <c r="K325" s="5">
        <v>20000.0</v>
      </c>
      <c r="L325" s="46">
        <f t="shared" si="4"/>
        <v>57039168</v>
      </c>
      <c r="M325" s="46">
        <f t="shared" si="5"/>
        <v>10145065587</v>
      </c>
      <c r="N325" s="47">
        <f>HLOOKUP(ROUND(AVERAGE(M313:M324)/10^6,0),Assumption!$B$2:$E$3,2,TRUE)*MAX((AVERAGE(M313:M324)-250*10^6),0)</f>
        <v>55057276.38</v>
      </c>
      <c r="O325" s="46">
        <f t="shared" si="6"/>
        <v>10200122863</v>
      </c>
      <c r="P325" s="46">
        <f>IF(A325=1,SA,MAX(0,SA-M324))</f>
        <v>0</v>
      </c>
      <c r="S325" s="5">
        <v>0.0</v>
      </c>
      <c r="T325" s="5">
        <v>0.0</v>
      </c>
      <c r="U325" s="5">
        <v>0.0</v>
      </c>
      <c r="V325" s="48">
        <v>1.0</v>
      </c>
    </row>
    <row r="326" ht="15.75" customHeight="1">
      <c r="A326" s="5">
        <v>324.0</v>
      </c>
      <c r="B326" s="5">
        <v>27.0</v>
      </c>
      <c r="C326" s="5">
        <f t="shared" si="1"/>
        <v>12</v>
      </c>
      <c r="D326" s="5">
        <f>'Thông tin khách hàng'!$B$4+B326-1</f>
        <v>27</v>
      </c>
      <c r="E326" s="46">
        <f t="shared" si="2"/>
        <v>10200122863</v>
      </c>
      <c r="F326" s="5">
        <f>TP*VLOOKUP('Thông tin khách hàng'!$E$10,$X$2:$Z$5,3,FALSE)*OFFSET($S326,0,VLOOKUP('Thông tin khách hàng'!$E$10,$X$2:$Z$5,2,FALSE))</f>
        <v>0</v>
      </c>
      <c r="G326" s="5">
        <f>EP*VLOOKUP('Thông tin khách hàng'!$E$10,$X$2:$Z$5,3,FALSE)*OFFSET($S326,0,VLOOKUP('Thông tin khách hàng'!$E$10,$X$2:$Z$5,2,FALSE))</f>
        <v>0</v>
      </c>
      <c r="H326" s="5">
        <f>F326*HLOOKUP(B326,Assumption!$A$10:$G$12,2,TRUE)+G326*HLOOKUP(B326,Assumption!$A$10:$G$12,3,TRUE)</f>
        <v>0</v>
      </c>
      <c r="I326" s="5">
        <f t="shared" si="3"/>
        <v>0</v>
      </c>
      <c r="J326" s="47">
        <f>VLOOKUP(D326,Assumption!$O$3:$Q$103,IF('Thông tin khách hàng'!$B$3="Nam",2,3),FALSE)/12*P326</f>
        <v>0</v>
      </c>
      <c r="K326" s="5">
        <v>20000.0</v>
      </c>
      <c r="L326" s="46">
        <f t="shared" si="4"/>
        <v>57672865</v>
      </c>
      <c r="M326" s="46">
        <f t="shared" si="5"/>
        <v>10257775728</v>
      </c>
      <c r="N326" s="47">
        <f>HLOOKUP(ROUND(AVERAGE(M314:M325)/10^6,0),Assumption!$B$2:$E$3,2,TRUE)*MAX((AVERAGE(M314:M325)-250*10^6),0)</f>
        <v>55714103.93</v>
      </c>
      <c r="O326" s="46">
        <f t="shared" si="6"/>
        <v>10313489832</v>
      </c>
      <c r="P326" s="46">
        <f>IF(A326=1,SA,MAX(0,SA-M325))</f>
        <v>0</v>
      </c>
      <c r="S326" s="5">
        <v>0.0</v>
      </c>
      <c r="T326" s="5">
        <v>0.0</v>
      </c>
      <c r="U326" s="5">
        <v>0.0</v>
      </c>
      <c r="V326" s="48">
        <v>1.0</v>
      </c>
    </row>
    <row r="327" ht="15.75" customHeight="1">
      <c r="A327" s="5">
        <v>325.0</v>
      </c>
      <c r="B327" s="5">
        <v>28.0</v>
      </c>
      <c r="C327" s="5">
        <f t="shared" si="1"/>
        <v>1</v>
      </c>
      <c r="D327" s="5">
        <f>'Thông tin khách hàng'!$B$4+B327-1</f>
        <v>28</v>
      </c>
      <c r="E327" s="46">
        <f t="shared" si="2"/>
        <v>10313489832</v>
      </c>
      <c r="F327" s="5">
        <f>TP*VLOOKUP('Thông tin khách hàng'!$E$10,$X$2:$Z$5,3,FALSE)*OFFSET($S327,0,VLOOKUP('Thông tin khách hàng'!$E$10,$X$2:$Z$5,2,FALSE))</f>
        <v>15000000</v>
      </c>
      <c r="G327" s="5">
        <f>EP*VLOOKUP('Thông tin khách hàng'!$E$10,$X$2:$Z$5,3,FALSE)*OFFSET($S327,0,VLOOKUP('Thông tin khách hàng'!$E$10,$X$2:$Z$5,2,FALSE))</f>
        <v>15000000</v>
      </c>
      <c r="H327" s="5">
        <f>F327*HLOOKUP(B327,Assumption!$A$10:$G$12,2,TRUE)+G327*HLOOKUP(B327,Assumption!$A$10:$G$12,3,TRUE)</f>
        <v>750000</v>
      </c>
      <c r="I327" s="5">
        <f t="shared" si="3"/>
        <v>29250000</v>
      </c>
      <c r="J327" s="47">
        <f>VLOOKUP(D327,Assumption!$O$3:$Q$103,IF('Thông tin khách hàng'!$B$3="Nam",2,3),FALSE)/12*P327</f>
        <v>0</v>
      </c>
      <c r="K327" s="5">
        <v>20000.0</v>
      </c>
      <c r="L327" s="46">
        <f t="shared" si="4"/>
        <v>58479242</v>
      </c>
      <c r="M327" s="46">
        <f t="shared" si="5"/>
        <v>10401199074</v>
      </c>
      <c r="N327" s="47">
        <f>HLOOKUP(ROUND(AVERAGE(M315:M326)/10^6,0),Assumption!$B$2:$E$3,2,TRUE)*MAX((AVERAGE(M315:M326)-250*10^6),0)</f>
        <v>56378332.89</v>
      </c>
      <c r="O327" s="46">
        <f t="shared" si="6"/>
        <v>10457577407</v>
      </c>
      <c r="P327" s="46">
        <f>IF(A327=1,SA,MAX(0,SA-M326))</f>
        <v>0</v>
      </c>
      <c r="S327" s="5">
        <v>1.0</v>
      </c>
      <c r="T327" s="5">
        <v>1.0</v>
      </c>
      <c r="U327" s="5">
        <v>1.0</v>
      </c>
      <c r="V327" s="48">
        <v>1.0</v>
      </c>
    </row>
    <row r="328" ht="15.75" customHeight="1">
      <c r="A328" s="5">
        <v>326.0</v>
      </c>
      <c r="B328" s="5">
        <v>28.0</v>
      </c>
      <c r="C328" s="5">
        <f t="shared" si="1"/>
        <v>2</v>
      </c>
      <c r="D328" s="5">
        <f>'Thông tin khách hàng'!$B$4+B328-1</f>
        <v>28</v>
      </c>
      <c r="E328" s="46">
        <f t="shared" si="2"/>
        <v>10457577407</v>
      </c>
      <c r="F328" s="5">
        <f>TP*VLOOKUP('Thông tin khách hàng'!$E$10,$X$2:$Z$5,3,FALSE)*OFFSET($S328,0,VLOOKUP('Thông tin khách hàng'!$E$10,$X$2:$Z$5,2,FALSE))</f>
        <v>0</v>
      </c>
      <c r="G328" s="5">
        <f>EP*VLOOKUP('Thông tin khách hàng'!$E$10,$X$2:$Z$5,3,FALSE)*OFFSET($S328,0,VLOOKUP('Thông tin khách hàng'!$E$10,$X$2:$Z$5,2,FALSE))</f>
        <v>0</v>
      </c>
      <c r="H328" s="5">
        <f>F328*HLOOKUP(B328,Assumption!$A$10:$G$12,2,TRUE)+G328*HLOOKUP(B328,Assumption!$A$10:$G$12,3,TRUE)</f>
        <v>0</v>
      </c>
      <c r="I328" s="5">
        <f t="shared" si="3"/>
        <v>0</v>
      </c>
      <c r="J328" s="47">
        <f>VLOOKUP(D328,Assumption!$O$3:$Q$103,IF('Thông tin khách hàng'!$B$3="Nam",2,3),FALSE)/12*P328</f>
        <v>0</v>
      </c>
      <c r="K328" s="5">
        <v>20000.0</v>
      </c>
      <c r="L328" s="46">
        <f t="shared" si="4"/>
        <v>59128550</v>
      </c>
      <c r="M328" s="46">
        <f t="shared" si="5"/>
        <v>10516685957</v>
      </c>
      <c r="N328" s="47">
        <f>HLOOKUP(ROUND(AVERAGE(M316:M327)/10^6,0),Assumption!$B$2:$E$3,2,TRUE)*MAX((AVERAGE(M316:M327)-250*10^6),0)</f>
        <v>57050046.65</v>
      </c>
      <c r="O328" s="46">
        <f t="shared" si="6"/>
        <v>10573736004</v>
      </c>
      <c r="P328" s="46">
        <f>IF(A328=1,SA,MAX(0,SA-M327))</f>
        <v>0</v>
      </c>
      <c r="S328" s="5">
        <v>0.0</v>
      </c>
      <c r="T328" s="5">
        <v>0.0</v>
      </c>
      <c r="U328" s="5">
        <v>0.0</v>
      </c>
      <c r="V328" s="48">
        <v>1.0</v>
      </c>
    </row>
    <row r="329" ht="15.75" customHeight="1">
      <c r="A329" s="5">
        <v>327.0</v>
      </c>
      <c r="B329" s="5">
        <v>28.0</v>
      </c>
      <c r="C329" s="5">
        <f t="shared" si="1"/>
        <v>3</v>
      </c>
      <c r="D329" s="5">
        <f>'Thông tin khách hàng'!$B$4+B329-1</f>
        <v>28</v>
      </c>
      <c r="E329" s="46">
        <f t="shared" si="2"/>
        <v>10573736004</v>
      </c>
      <c r="F329" s="5">
        <f>TP*VLOOKUP('Thông tin khách hàng'!$E$10,$X$2:$Z$5,3,FALSE)*OFFSET($S329,0,VLOOKUP('Thông tin khách hàng'!$E$10,$X$2:$Z$5,2,FALSE))</f>
        <v>0</v>
      </c>
      <c r="G329" s="5">
        <f>EP*VLOOKUP('Thông tin khách hàng'!$E$10,$X$2:$Z$5,3,FALSE)*OFFSET($S329,0,VLOOKUP('Thông tin khách hàng'!$E$10,$X$2:$Z$5,2,FALSE))</f>
        <v>0</v>
      </c>
      <c r="H329" s="5">
        <f>F329*HLOOKUP(B329,Assumption!$A$10:$G$12,2,TRUE)+G329*HLOOKUP(B329,Assumption!$A$10:$G$12,3,TRUE)</f>
        <v>0</v>
      </c>
      <c r="I329" s="5">
        <f t="shared" si="3"/>
        <v>0</v>
      </c>
      <c r="J329" s="47">
        <f>VLOOKUP(D329,Assumption!$O$3:$Q$103,IF('Thông tin khách hàng'!$B$3="Nam",2,3),FALSE)/12*P329</f>
        <v>0</v>
      </c>
      <c r="K329" s="5">
        <v>20000.0</v>
      </c>
      <c r="L329" s="46">
        <f t="shared" si="4"/>
        <v>59785328</v>
      </c>
      <c r="M329" s="46">
        <f t="shared" si="5"/>
        <v>10633501332</v>
      </c>
      <c r="N329" s="47">
        <f>HLOOKUP(ROUND(AVERAGE(M317:M328)/10^6,0),Assumption!$B$2:$E$3,2,TRUE)*MAX((AVERAGE(M317:M328)-250*10^6),0)</f>
        <v>57729329.56</v>
      </c>
      <c r="O329" s="46">
        <f t="shared" si="6"/>
        <v>10691230661</v>
      </c>
      <c r="P329" s="46">
        <f>IF(A329=1,SA,MAX(0,SA-M328))</f>
        <v>0</v>
      </c>
      <c r="S329" s="5">
        <v>0.0</v>
      </c>
      <c r="T329" s="5">
        <v>0.0</v>
      </c>
      <c r="U329" s="5">
        <v>0.0</v>
      </c>
      <c r="V329" s="48">
        <v>1.0</v>
      </c>
    </row>
    <row r="330" ht="15.75" customHeight="1">
      <c r="A330" s="5">
        <v>328.0</v>
      </c>
      <c r="B330" s="5">
        <v>28.0</v>
      </c>
      <c r="C330" s="5">
        <f t="shared" si="1"/>
        <v>4</v>
      </c>
      <c r="D330" s="5">
        <f>'Thông tin khách hàng'!$B$4+B330-1</f>
        <v>28</v>
      </c>
      <c r="E330" s="46">
        <f t="shared" si="2"/>
        <v>10691230661</v>
      </c>
      <c r="F330" s="5">
        <f>TP*VLOOKUP('Thông tin khách hàng'!$E$10,$X$2:$Z$5,3,FALSE)*OFFSET($S330,0,VLOOKUP('Thông tin khách hàng'!$E$10,$X$2:$Z$5,2,FALSE))</f>
        <v>0</v>
      </c>
      <c r="G330" s="5">
        <f>EP*VLOOKUP('Thông tin khách hàng'!$E$10,$X$2:$Z$5,3,FALSE)*OFFSET($S330,0,VLOOKUP('Thông tin khách hàng'!$E$10,$X$2:$Z$5,2,FALSE))</f>
        <v>0</v>
      </c>
      <c r="H330" s="5">
        <f>F330*HLOOKUP(B330,Assumption!$A$10:$G$12,2,TRUE)+G330*HLOOKUP(B330,Assumption!$A$10:$G$12,3,TRUE)</f>
        <v>0</v>
      </c>
      <c r="I330" s="5">
        <f t="shared" si="3"/>
        <v>0</v>
      </c>
      <c r="J330" s="47">
        <f>VLOOKUP(D330,Assumption!$O$3:$Q$103,IF('Thông tin khách hàng'!$B$3="Nam",2,3),FALSE)/12*P330</f>
        <v>0</v>
      </c>
      <c r="K330" s="5">
        <v>20000.0</v>
      </c>
      <c r="L330" s="46">
        <f t="shared" si="4"/>
        <v>60449659</v>
      </c>
      <c r="M330" s="46">
        <f t="shared" si="5"/>
        <v>10751660320</v>
      </c>
      <c r="N330" s="47">
        <f>HLOOKUP(ROUND(AVERAGE(M318:M329)/10^6,0),Assumption!$B$2:$E$3,2,TRUE)*MAX((AVERAGE(M318:M329)-250*10^6),0)</f>
        <v>58416266.9</v>
      </c>
      <c r="O330" s="46">
        <f t="shared" si="6"/>
        <v>10810076587</v>
      </c>
      <c r="P330" s="46">
        <f>IF(A330=1,SA,MAX(0,SA-M329))</f>
        <v>0</v>
      </c>
      <c r="S330" s="5">
        <v>0.0</v>
      </c>
      <c r="T330" s="5">
        <v>0.0</v>
      </c>
      <c r="U330" s="5">
        <v>1.0</v>
      </c>
      <c r="V330" s="48">
        <v>1.0</v>
      </c>
    </row>
    <row r="331" ht="15.75" customHeight="1">
      <c r="A331" s="5">
        <v>329.0</v>
      </c>
      <c r="B331" s="5">
        <v>28.0</v>
      </c>
      <c r="C331" s="5">
        <f t="shared" si="1"/>
        <v>5</v>
      </c>
      <c r="D331" s="5">
        <f>'Thông tin khách hàng'!$B$4+B331-1</f>
        <v>28</v>
      </c>
      <c r="E331" s="46">
        <f t="shared" si="2"/>
        <v>10810076587</v>
      </c>
      <c r="F331" s="5">
        <f>TP*VLOOKUP('Thông tin khách hàng'!$E$10,$X$2:$Z$5,3,FALSE)*OFFSET($S331,0,VLOOKUP('Thông tin khách hàng'!$E$10,$X$2:$Z$5,2,FALSE))</f>
        <v>0</v>
      </c>
      <c r="G331" s="5">
        <f>EP*VLOOKUP('Thông tin khách hàng'!$E$10,$X$2:$Z$5,3,FALSE)*OFFSET($S331,0,VLOOKUP('Thông tin khách hàng'!$E$10,$X$2:$Z$5,2,FALSE))</f>
        <v>0</v>
      </c>
      <c r="H331" s="5">
        <f>F331*HLOOKUP(B331,Assumption!$A$10:$G$12,2,TRUE)+G331*HLOOKUP(B331,Assumption!$A$10:$G$12,3,TRUE)</f>
        <v>0</v>
      </c>
      <c r="I331" s="5">
        <f t="shared" si="3"/>
        <v>0</v>
      </c>
      <c r="J331" s="47">
        <f>VLOOKUP(D331,Assumption!$O$3:$Q$103,IF('Thông tin khách hàng'!$B$3="Nam",2,3),FALSE)/12*P331</f>
        <v>0</v>
      </c>
      <c r="K331" s="5">
        <v>20000.0</v>
      </c>
      <c r="L331" s="46">
        <f t="shared" si="4"/>
        <v>61121632</v>
      </c>
      <c r="M331" s="46">
        <f t="shared" si="5"/>
        <v>10871178219</v>
      </c>
      <c r="N331" s="47">
        <f>HLOOKUP(ROUND(AVERAGE(M319:M330)/10^6,0),Assumption!$B$2:$E$3,2,TRUE)*MAX((AVERAGE(M319:M330)-250*10^6),0)</f>
        <v>59110944.94</v>
      </c>
      <c r="O331" s="46">
        <f t="shared" si="6"/>
        <v>10930289164</v>
      </c>
      <c r="P331" s="46">
        <f>IF(A331=1,SA,MAX(0,SA-M330))</f>
        <v>0</v>
      </c>
      <c r="S331" s="5">
        <v>0.0</v>
      </c>
      <c r="T331" s="5">
        <v>0.0</v>
      </c>
      <c r="U331" s="5">
        <v>0.0</v>
      </c>
      <c r="V331" s="48">
        <v>1.0</v>
      </c>
    </row>
    <row r="332" ht="15.75" customHeight="1">
      <c r="A332" s="5">
        <v>330.0</v>
      </c>
      <c r="B332" s="5">
        <v>28.0</v>
      </c>
      <c r="C332" s="5">
        <f t="shared" si="1"/>
        <v>6</v>
      </c>
      <c r="D332" s="5">
        <f>'Thông tin khách hàng'!$B$4+B332-1</f>
        <v>28</v>
      </c>
      <c r="E332" s="46">
        <f t="shared" si="2"/>
        <v>10930289164</v>
      </c>
      <c r="F332" s="5">
        <f>TP*VLOOKUP('Thông tin khách hàng'!$E$10,$X$2:$Z$5,3,FALSE)*OFFSET($S332,0,VLOOKUP('Thông tin khách hàng'!$E$10,$X$2:$Z$5,2,FALSE))</f>
        <v>0</v>
      </c>
      <c r="G332" s="5">
        <f>EP*VLOOKUP('Thông tin khách hàng'!$E$10,$X$2:$Z$5,3,FALSE)*OFFSET($S332,0,VLOOKUP('Thông tin khách hàng'!$E$10,$X$2:$Z$5,2,FALSE))</f>
        <v>0</v>
      </c>
      <c r="H332" s="5">
        <f>F332*HLOOKUP(B332,Assumption!$A$10:$G$12,2,TRUE)+G332*HLOOKUP(B332,Assumption!$A$10:$G$12,3,TRUE)</f>
        <v>0</v>
      </c>
      <c r="I332" s="5">
        <f t="shared" si="3"/>
        <v>0</v>
      </c>
      <c r="J332" s="47">
        <f>VLOOKUP(D332,Assumption!$O$3:$Q$103,IF('Thông tin khách hàng'!$B$3="Nam",2,3),FALSE)/12*P332</f>
        <v>0</v>
      </c>
      <c r="K332" s="5">
        <v>20000.0</v>
      </c>
      <c r="L332" s="46">
        <f t="shared" si="4"/>
        <v>61801331</v>
      </c>
      <c r="M332" s="46">
        <f t="shared" si="5"/>
        <v>10992070495</v>
      </c>
      <c r="N332" s="47">
        <f>HLOOKUP(ROUND(AVERAGE(M320:M331)/10^6,0),Assumption!$B$2:$E$3,2,TRUE)*MAX((AVERAGE(M320:M331)-250*10^6),0)</f>
        <v>59813450.89</v>
      </c>
      <c r="O332" s="46">
        <f t="shared" si="6"/>
        <v>11051883946</v>
      </c>
      <c r="P332" s="46">
        <f>IF(A332=1,SA,MAX(0,SA-M331))</f>
        <v>0</v>
      </c>
      <c r="S332" s="5">
        <v>0.0</v>
      </c>
      <c r="T332" s="5">
        <v>0.0</v>
      </c>
      <c r="U332" s="5">
        <v>0.0</v>
      </c>
      <c r="V332" s="48">
        <v>1.0</v>
      </c>
    </row>
    <row r="333" ht="15.75" customHeight="1">
      <c r="A333" s="5">
        <v>331.0</v>
      </c>
      <c r="B333" s="5">
        <v>28.0</v>
      </c>
      <c r="C333" s="5">
        <f t="shared" si="1"/>
        <v>7</v>
      </c>
      <c r="D333" s="5">
        <f>'Thông tin khách hàng'!$B$4+B333-1</f>
        <v>28</v>
      </c>
      <c r="E333" s="46">
        <f t="shared" si="2"/>
        <v>11051883946</v>
      </c>
      <c r="F333" s="5">
        <f>TP*VLOOKUP('Thông tin khách hàng'!$E$10,$X$2:$Z$5,3,FALSE)*OFFSET($S333,0,VLOOKUP('Thông tin khách hàng'!$E$10,$X$2:$Z$5,2,FALSE))</f>
        <v>15000000</v>
      </c>
      <c r="G333" s="5">
        <f>EP*VLOOKUP('Thông tin khách hàng'!$E$10,$X$2:$Z$5,3,FALSE)*OFFSET($S333,0,VLOOKUP('Thông tin khách hàng'!$E$10,$X$2:$Z$5,2,FALSE))</f>
        <v>15000000</v>
      </c>
      <c r="H333" s="5">
        <f>F333*HLOOKUP(B333,Assumption!$A$10:$G$12,2,TRUE)+G333*HLOOKUP(B333,Assumption!$A$10:$G$12,3,TRUE)</f>
        <v>750000</v>
      </c>
      <c r="I333" s="5">
        <f t="shared" si="3"/>
        <v>29250000</v>
      </c>
      <c r="J333" s="47">
        <f>VLOOKUP(D333,Assumption!$O$3:$Q$103,IF('Thông tin khách hàng'!$B$3="Nam",2,3),FALSE)/12*P333</f>
        <v>0</v>
      </c>
      <c r="K333" s="5">
        <v>20000.0</v>
      </c>
      <c r="L333" s="46">
        <f t="shared" si="4"/>
        <v>62654229</v>
      </c>
      <c r="M333" s="46">
        <f t="shared" si="5"/>
        <v>11143768175</v>
      </c>
      <c r="N333" s="47">
        <f>HLOOKUP(ROUND(AVERAGE(M321:M332)/10^6,0),Assumption!$B$2:$E$3,2,TRUE)*MAX((AVERAGE(M321:M332)-250*10^6),0)</f>
        <v>60523872.97</v>
      </c>
      <c r="O333" s="46">
        <f t="shared" si="6"/>
        <v>11204292048</v>
      </c>
      <c r="P333" s="46">
        <f>IF(A333=1,SA,MAX(0,SA-M332))</f>
        <v>0</v>
      </c>
      <c r="S333" s="5">
        <v>0.0</v>
      </c>
      <c r="T333" s="5">
        <v>1.0</v>
      </c>
      <c r="U333" s="5">
        <v>1.0</v>
      </c>
      <c r="V333" s="48">
        <v>1.0</v>
      </c>
    </row>
    <row r="334" ht="15.75" customHeight="1">
      <c r="A334" s="5">
        <v>332.0</v>
      </c>
      <c r="B334" s="5">
        <v>28.0</v>
      </c>
      <c r="C334" s="5">
        <f t="shared" si="1"/>
        <v>8</v>
      </c>
      <c r="D334" s="5">
        <f>'Thông tin khách hàng'!$B$4+B334-1</f>
        <v>28</v>
      </c>
      <c r="E334" s="46">
        <f t="shared" si="2"/>
        <v>11204292048</v>
      </c>
      <c r="F334" s="5">
        <f>TP*VLOOKUP('Thông tin khách hàng'!$E$10,$X$2:$Z$5,3,FALSE)*OFFSET($S334,0,VLOOKUP('Thông tin khách hàng'!$E$10,$X$2:$Z$5,2,FALSE))</f>
        <v>0</v>
      </c>
      <c r="G334" s="5">
        <f>EP*VLOOKUP('Thông tin khách hàng'!$E$10,$X$2:$Z$5,3,FALSE)*OFFSET($S334,0,VLOOKUP('Thông tin khách hàng'!$E$10,$X$2:$Z$5,2,FALSE))</f>
        <v>0</v>
      </c>
      <c r="H334" s="5">
        <f>F334*HLOOKUP(B334,Assumption!$A$10:$G$12,2,TRUE)+G334*HLOOKUP(B334,Assumption!$A$10:$G$12,3,TRUE)</f>
        <v>0</v>
      </c>
      <c r="I334" s="5">
        <f t="shared" si="3"/>
        <v>0</v>
      </c>
      <c r="J334" s="47">
        <f>VLOOKUP(D334,Assumption!$O$3:$Q$103,IF('Thông tin khách hàng'!$B$3="Nam",2,3),FALSE)/12*P334</f>
        <v>0</v>
      </c>
      <c r="K334" s="5">
        <v>20000.0</v>
      </c>
      <c r="L334" s="46">
        <f t="shared" si="4"/>
        <v>63350583</v>
      </c>
      <c r="M334" s="46">
        <f t="shared" si="5"/>
        <v>11267622631</v>
      </c>
      <c r="N334" s="47">
        <f>HLOOKUP(ROUND(AVERAGE(M322:M333)/10^6,0),Assumption!$B$2:$E$3,2,TRUE)*MAX((AVERAGE(M322:M333)-250*10^6),0)</f>
        <v>61242300.38</v>
      </c>
      <c r="O334" s="46">
        <f t="shared" si="6"/>
        <v>11328864931</v>
      </c>
      <c r="P334" s="46">
        <f>IF(A334=1,SA,MAX(0,SA-M333))</f>
        <v>0</v>
      </c>
      <c r="S334" s="5">
        <v>0.0</v>
      </c>
      <c r="T334" s="5">
        <v>0.0</v>
      </c>
      <c r="U334" s="5">
        <v>0.0</v>
      </c>
      <c r="V334" s="48">
        <v>1.0</v>
      </c>
    </row>
    <row r="335" ht="15.75" customHeight="1">
      <c r="A335" s="5">
        <v>333.0</v>
      </c>
      <c r="B335" s="5">
        <v>28.0</v>
      </c>
      <c r="C335" s="5">
        <f t="shared" si="1"/>
        <v>9</v>
      </c>
      <c r="D335" s="5">
        <f>'Thông tin khách hàng'!$B$4+B335-1</f>
        <v>28</v>
      </c>
      <c r="E335" s="46">
        <f t="shared" si="2"/>
        <v>11328864931</v>
      </c>
      <c r="F335" s="5">
        <f>TP*VLOOKUP('Thông tin khách hàng'!$E$10,$X$2:$Z$5,3,FALSE)*OFFSET($S335,0,VLOOKUP('Thông tin khách hàng'!$E$10,$X$2:$Z$5,2,FALSE))</f>
        <v>0</v>
      </c>
      <c r="G335" s="5">
        <f>EP*VLOOKUP('Thông tin khách hàng'!$E$10,$X$2:$Z$5,3,FALSE)*OFFSET($S335,0,VLOOKUP('Thông tin khách hàng'!$E$10,$X$2:$Z$5,2,FALSE))</f>
        <v>0</v>
      </c>
      <c r="H335" s="5">
        <f>F335*HLOOKUP(B335,Assumption!$A$10:$G$12,2,TRUE)+G335*HLOOKUP(B335,Assumption!$A$10:$G$12,3,TRUE)</f>
        <v>0</v>
      </c>
      <c r="I335" s="5">
        <f t="shared" si="3"/>
        <v>0</v>
      </c>
      <c r="J335" s="47">
        <f>VLOOKUP(D335,Assumption!$O$3:$Q$103,IF('Thông tin khách hàng'!$B$3="Nam",2,3),FALSE)/12*P335</f>
        <v>0</v>
      </c>
      <c r="K335" s="5">
        <v>20000.0</v>
      </c>
      <c r="L335" s="46">
        <f t="shared" si="4"/>
        <v>64054936</v>
      </c>
      <c r="M335" s="46">
        <f t="shared" si="5"/>
        <v>11392899867</v>
      </c>
      <c r="N335" s="47">
        <f>HLOOKUP(ROUND(AVERAGE(M323:M334)/10^6,0),Assumption!$B$2:$E$3,2,TRUE)*MAX((AVERAGE(M323:M334)-250*10^6),0)</f>
        <v>61968823.32</v>
      </c>
      <c r="O335" s="46">
        <f t="shared" si="6"/>
        <v>11454868690</v>
      </c>
      <c r="P335" s="46">
        <f>IF(A335=1,SA,MAX(0,SA-M334))</f>
        <v>0</v>
      </c>
      <c r="S335" s="5">
        <v>0.0</v>
      </c>
      <c r="T335" s="5">
        <v>0.0</v>
      </c>
      <c r="U335" s="5">
        <v>0.0</v>
      </c>
      <c r="V335" s="48">
        <v>1.0</v>
      </c>
    </row>
    <row r="336" ht="15.75" customHeight="1">
      <c r="A336" s="5">
        <v>334.0</v>
      </c>
      <c r="B336" s="5">
        <v>28.0</v>
      </c>
      <c r="C336" s="5">
        <f t="shared" si="1"/>
        <v>10</v>
      </c>
      <c r="D336" s="5">
        <f>'Thông tin khách hàng'!$B$4+B336-1</f>
        <v>28</v>
      </c>
      <c r="E336" s="46">
        <f t="shared" si="2"/>
        <v>11454868690</v>
      </c>
      <c r="F336" s="5">
        <f>TP*VLOOKUP('Thông tin khách hàng'!$E$10,$X$2:$Z$5,3,FALSE)*OFFSET($S336,0,VLOOKUP('Thông tin khách hàng'!$E$10,$X$2:$Z$5,2,FALSE))</f>
        <v>0</v>
      </c>
      <c r="G336" s="5">
        <f>EP*VLOOKUP('Thông tin khách hàng'!$E$10,$X$2:$Z$5,3,FALSE)*OFFSET($S336,0,VLOOKUP('Thông tin khách hàng'!$E$10,$X$2:$Z$5,2,FALSE))</f>
        <v>0</v>
      </c>
      <c r="H336" s="5">
        <f>F336*HLOOKUP(B336,Assumption!$A$10:$G$12,2,TRUE)+G336*HLOOKUP(B336,Assumption!$A$10:$G$12,3,TRUE)</f>
        <v>0</v>
      </c>
      <c r="I336" s="5">
        <f t="shared" si="3"/>
        <v>0</v>
      </c>
      <c r="J336" s="47">
        <f>VLOOKUP(D336,Assumption!$O$3:$Q$103,IF('Thông tin khách hàng'!$B$3="Nam",2,3),FALSE)/12*P336</f>
        <v>0</v>
      </c>
      <c r="K336" s="5">
        <v>20000.0</v>
      </c>
      <c r="L336" s="46">
        <f t="shared" si="4"/>
        <v>64767380</v>
      </c>
      <c r="M336" s="46">
        <f t="shared" si="5"/>
        <v>11519616070</v>
      </c>
      <c r="N336" s="47">
        <f>HLOOKUP(ROUND(AVERAGE(M324:M335)/10^6,0),Assumption!$B$2:$E$3,2,TRUE)*MAX((AVERAGE(M324:M335)-250*10^6),0)</f>
        <v>62703533.02</v>
      </c>
      <c r="O336" s="46">
        <f t="shared" si="6"/>
        <v>11582319603</v>
      </c>
      <c r="P336" s="46">
        <f>IF(A336=1,SA,MAX(0,SA-M335))</f>
        <v>0</v>
      </c>
      <c r="S336" s="5">
        <v>0.0</v>
      </c>
      <c r="T336" s="5">
        <v>0.0</v>
      </c>
      <c r="U336" s="5">
        <v>1.0</v>
      </c>
      <c r="V336" s="48">
        <v>1.0</v>
      </c>
    </row>
    <row r="337" ht="15.75" customHeight="1">
      <c r="A337" s="5">
        <v>335.0</v>
      </c>
      <c r="B337" s="5">
        <v>28.0</v>
      </c>
      <c r="C337" s="5">
        <f t="shared" si="1"/>
        <v>11</v>
      </c>
      <c r="D337" s="5">
        <f>'Thông tin khách hàng'!$B$4+B337-1</f>
        <v>28</v>
      </c>
      <c r="E337" s="46">
        <f t="shared" si="2"/>
        <v>11582319603</v>
      </c>
      <c r="F337" s="5">
        <f>TP*VLOOKUP('Thông tin khách hàng'!$E$10,$X$2:$Z$5,3,FALSE)*OFFSET($S337,0,VLOOKUP('Thông tin khách hàng'!$E$10,$X$2:$Z$5,2,FALSE))</f>
        <v>0</v>
      </c>
      <c r="G337" s="5">
        <f>EP*VLOOKUP('Thông tin khách hàng'!$E$10,$X$2:$Z$5,3,FALSE)*OFFSET($S337,0,VLOOKUP('Thông tin khách hàng'!$E$10,$X$2:$Z$5,2,FALSE))</f>
        <v>0</v>
      </c>
      <c r="H337" s="5">
        <f>F337*HLOOKUP(B337,Assumption!$A$10:$G$12,2,TRUE)+G337*HLOOKUP(B337,Assumption!$A$10:$G$12,3,TRUE)</f>
        <v>0</v>
      </c>
      <c r="I337" s="5">
        <f t="shared" si="3"/>
        <v>0</v>
      </c>
      <c r="J337" s="47">
        <f>VLOOKUP(D337,Assumption!$O$3:$Q$103,IF('Thông tin khách hàng'!$B$3="Nam",2,3),FALSE)/12*P337</f>
        <v>0</v>
      </c>
      <c r="K337" s="5">
        <v>20000.0</v>
      </c>
      <c r="L337" s="46">
        <f t="shared" si="4"/>
        <v>65488006</v>
      </c>
      <c r="M337" s="46">
        <f t="shared" si="5"/>
        <v>11647787609</v>
      </c>
      <c r="N337" s="47">
        <f>HLOOKUP(ROUND(AVERAGE(M325:M336)/10^6,0),Assumption!$B$2:$E$3,2,TRUE)*MAX((AVERAGE(M325:M336)-250*10^6),0)</f>
        <v>63446521.73</v>
      </c>
      <c r="O337" s="46">
        <f t="shared" si="6"/>
        <v>11711234131</v>
      </c>
      <c r="P337" s="46">
        <f>IF(A337=1,SA,MAX(0,SA-M336))</f>
        <v>0</v>
      </c>
      <c r="S337" s="5">
        <v>0.0</v>
      </c>
      <c r="T337" s="5">
        <v>0.0</v>
      </c>
      <c r="U337" s="5">
        <v>0.0</v>
      </c>
      <c r="V337" s="48">
        <v>1.0</v>
      </c>
    </row>
    <row r="338" ht="15.75" customHeight="1">
      <c r="A338" s="5">
        <v>336.0</v>
      </c>
      <c r="B338" s="5">
        <v>28.0</v>
      </c>
      <c r="C338" s="5">
        <f t="shared" si="1"/>
        <v>12</v>
      </c>
      <c r="D338" s="5">
        <f>'Thông tin khách hàng'!$B$4+B338-1</f>
        <v>28</v>
      </c>
      <c r="E338" s="46">
        <f t="shared" si="2"/>
        <v>11711234131</v>
      </c>
      <c r="F338" s="5">
        <f>TP*VLOOKUP('Thông tin khách hàng'!$E$10,$X$2:$Z$5,3,FALSE)*OFFSET($S338,0,VLOOKUP('Thông tin khách hàng'!$E$10,$X$2:$Z$5,2,FALSE))</f>
        <v>0</v>
      </c>
      <c r="G338" s="5">
        <f>EP*VLOOKUP('Thông tin khách hàng'!$E$10,$X$2:$Z$5,3,FALSE)*OFFSET($S338,0,VLOOKUP('Thông tin khách hàng'!$E$10,$X$2:$Z$5,2,FALSE))</f>
        <v>0</v>
      </c>
      <c r="H338" s="5">
        <f>F338*HLOOKUP(B338,Assumption!$A$10:$G$12,2,TRUE)+G338*HLOOKUP(B338,Assumption!$A$10:$G$12,3,TRUE)</f>
        <v>0</v>
      </c>
      <c r="I338" s="5">
        <f t="shared" si="3"/>
        <v>0</v>
      </c>
      <c r="J338" s="47">
        <f>VLOOKUP(D338,Assumption!$O$3:$Q$103,IF('Thông tin khách hàng'!$B$3="Nam",2,3),FALSE)/12*P338</f>
        <v>0</v>
      </c>
      <c r="K338" s="5">
        <v>20000.0</v>
      </c>
      <c r="L338" s="46">
        <f t="shared" si="4"/>
        <v>66216907</v>
      </c>
      <c r="M338" s="46">
        <f t="shared" si="5"/>
        <v>11777431038</v>
      </c>
      <c r="N338" s="47">
        <f>HLOOKUP(ROUND(AVERAGE(M326:M337)/10^6,0),Assumption!$B$2:$E$3,2,TRUE)*MAX((AVERAGE(M326:M337)-250*10^6),0)</f>
        <v>64197882.74</v>
      </c>
      <c r="O338" s="46">
        <f t="shared" si="6"/>
        <v>11841628921</v>
      </c>
      <c r="P338" s="46">
        <f>IF(A338=1,SA,MAX(0,SA-M337))</f>
        <v>0</v>
      </c>
      <c r="S338" s="5">
        <v>0.0</v>
      </c>
      <c r="T338" s="5">
        <v>0.0</v>
      </c>
      <c r="U338" s="5">
        <v>0.0</v>
      </c>
      <c r="V338" s="48">
        <v>1.0</v>
      </c>
    </row>
    <row r="339" ht="15.75" customHeight="1">
      <c r="A339" s="5">
        <v>337.0</v>
      </c>
      <c r="B339" s="5">
        <v>29.0</v>
      </c>
      <c r="C339" s="5">
        <f t="shared" si="1"/>
        <v>1</v>
      </c>
      <c r="D339" s="5">
        <f>'Thông tin khách hàng'!$B$4+B339-1</f>
        <v>29</v>
      </c>
      <c r="E339" s="46">
        <f t="shared" si="2"/>
        <v>11841628921</v>
      </c>
      <c r="F339" s="5">
        <f>TP*VLOOKUP('Thông tin khách hàng'!$E$10,$X$2:$Z$5,3,FALSE)*OFFSET($S339,0,VLOOKUP('Thông tin khách hàng'!$E$10,$X$2:$Z$5,2,FALSE))</f>
        <v>15000000</v>
      </c>
      <c r="G339" s="5">
        <f>EP*VLOOKUP('Thông tin khách hàng'!$E$10,$X$2:$Z$5,3,FALSE)*OFFSET($S339,0,VLOOKUP('Thông tin khách hàng'!$E$10,$X$2:$Z$5,2,FALSE))</f>
        <v>15000000</v>
      </c>
      <c r="H339" s="5">
        <f>F339*HLOOKUP(B339,Assumption!$A$10:$G$12,2,TRUE)+G339*HLOOKUP(B339,Assumption!$A$10:$G$12,3,TRUE)</f>
        <v>750000</v>
      </c>
      <c r="I339" s="5">
        <f t="shared" si="3"/>
        <v>29250000</v>
      </c>
      <c r="J339" s="47">
        <f>VLOOKUP(D339,Assumption!$O$3:$Q$103,IF('Thông tin khách hàng'!$B$3="Nam",2,3),FALSE)/12*P339</f>
        <v>0</v>
      </c>
      <c r="K339" s="5">
        <v>20000.0</v>
      </c>
      <c r="L339" s="46">
        <f t="shared" si="4"/>
        <v>67119562</v>
      </c>
      <c r="M339" s="46">
        <f t="shared" si="5"/>
        <v>11937978483</v>
      </c>
      <c r="N339" s="47">
        <f>HLOOKUP(ROUND(AVERAGE(M327:M338)/10^6,0),Assumption!$B$2:$E$3,2,TRUE)*MAX((AVERAGE(M327:M338)-250*10^6),0)</f>
        <v>64957710.39</v>
      </c>
      <c r="O339" s="46">
        <f t="shared" si="6"/>
        <v>12002936193</v>
      </c>
      <c r="P339" s="46">
        <f>IF(A339=1,SA,MAX(0,SA-M338))</f>
        <v>0</v>
      </c>
      <c r="S339" s="5">
        <v>1.0</v>
      </c>
      <c r="T339" s="5">
        <v>1.0</v>
      </c>
      <c r="U339" s="5">
        <v>1.0</v>
      </c>
      <c r="V339" s="48">
        <v>1.0</v>
      </c>
    </row>
    <row r="340" ht="15.75" customHeight="1">
      <c r="A340" s="5">
        <v>338.0</v>
      </c>
      <c r="B340" s="5">
        <v>29.0</v>
      </c>
      <c r="C340" s="5">
        <f t="shared" si="1"/>
        <v>2</v>
      </c>
      <c r="D340" s="5">
        <f>'Thông tin khách hàng'!$B$4+B340-1</f>
        <v>29</v>
      </c>
      <c r="E340" s="46">
        <f t="shared" si="2"/>
        <v>12002936193</v>
      </c>
      <c r="F340" s="5">
        <f>TP*VLOOKUP('Thông tin khách hàng'!$E$10,$X$2:$Z$5,3,FALSE)*OFFSET($S340,0,VLOOKUP('Thông tin khách hàng'!$E$10,$X$2:$Z$5,2,FALSE))</f>
        <v>0</v>
      </c>
      <c r="G340" s="5">
        <f>EP*VLOOKUP('Thông tin khách hàng'!$E$10,$X$2:$Z$5,3,FALSE)*OFFSET($S340,0,VLOOKUP('Thông tin khách hàng'!$E$10,$X$2:$Z$5,2,FALSE))</f>
        <v>0</v>
      </c>
      <c r="H340" s="5">
        <f>F340*HLOOKUP(B340,Assumption!$A$10:$G$12,2,TRUE)+G340*HLOOKUP(B340,Assumption!$A$10:$G$12,3,TRUE)</f>
        <v>0</v>
      </c>
      <c r="I340" s="5">
        <f t="shared" si="3"/>
        <v>0</v>
      </c>
      <c r="J340" s="47">
        <f>VLOOKUP(D340,Assumption!$O$3:$Q$103,IF('Thông tin khách hàng'!$B$3="Nam",2,3),FALSE)/12*P340</f>
        <v>0</v>
      </c>
      <c r="K340" s="5">
        <v>20000.0</v>
      </c>
      <c r="L340" s="46">
        <f t="shared" si="4"/>
        <v>67866233</v>
      </c>
      <c r="M340" s="46">
        <f t="shared" si="5"/>
        <v>12070782426</v>
      </c>
      <c r="N340" s="47">
        <f>HLOOKUP(ROUND(AVERAGE(M328:M339)/10^6,0),Assumption!$B$2:$E$3,2,TRUE)*MAX((AVERAGE(M328:M339)-250*10^6),0)</f>
        <v>65726100.1</v>
      </c>
      <c r="O340" s="46">
        <f t="shared" si="6"/>
        <v>12136508526</v>
      </c>
      <c r="P340" s="46">
        <f>IF(A340=1,SA,MAX(0,SA-M339))</f>
        <v>0</v>
      </c>
      <c r="S340" s="5">
        <v>0.0</v>
      </c>
      <c r="T340" s="5">
        <v>0.0</v>
      </c>
      <c r="U340" s="5">
        <v>0.0</v>
      </c>
      <c r="V340" s="48">
        <v>1.0</v>
      </c>
    </row>
    <row r="341" ht="15.75" customHeight="1">
      <c r="A341" s="5">
        <v>339.0</v>
      </c>
      <c r="B341" s="5">
        <v>29.0</v>
      </c>
      <c r="C341" s="5">
        <f t="shared" si="1"/>
        <v>3</v>
      </c>
      <c r="D341" s="5">
        <f>'Thông tin khách hàng'!$B$4+B341-1</f>
        <v>29</v>
      </c>
      <c r="E341" s="46">
        <f t="shared" si="2"/>
        <v>12136508526</v>
      </c>
      <c r="F341" s="5">
        <f>TP*VLOOKUP('Thông tin khách hàng'!$E$10,$X$2:$Z$5,3,FALSE)*OFFSET($S341,0,VLOOKUP('Thông tin khách hàng'!$E$10,$X$2:$Z$5,2,FALSE))</f>
        <v>0</v>
      </c>
      <c r="G341" s="5">
        <f>EP*VLOOKUP('Thông tin khách hàng'!$E$10,$X$2:$Z$5,3,FALSE)*OFFSET($S341,0,VLOOKUP('Thông tin khách hàng'!$E$10,$X$2:$Z$5,2,FALSE))</f>
        <v>0</v>
      </c>
      <c r="H341" s="5">
        <f>F341*HLOOKUP(B341,Assumption!$A$10:$G$12,2,TRUE)+G341*HLOOKUP(B341,Assumption!$A$10:$G$12,3,TRUE)</f>
        <v>0</v>
      </c>
      <c r="I341" s="5">
        <f t="shared" si="3"/>
        <v>0</v>
      </c>
      <c r="J341" s="47">
        <f>VLOOKUP(D341,Assumption!$O$3:$Q$103,IF('Thông tin khách hàng'!$B$3="Nam",2,3),FALSE)/12*P341</f>
        <v>0</v>
      </c>
      <c r="K341" s="5">
        <v>20000.0</v>
      </c>
      <c r="L341" s="46">
        <f t="shared" si="4"/>
        <v>68621471</v>
      </c>
      <c r="M341" s="46">
        <f t="shared" si="5"/>
        <v>12205109997</v>
      </c>
      <c r="N341" s="47">
        <f>HLOOKUP(ROUND(AVERAGE(M329:M340)/10^6,0),Assumption!$B$2:$E$3,2,TRUE)*MAX((AVERAGE(M329:M340)-250*10^6),0)</f>
        <v>66503148.33</v>
      </c>
      <c r="O341" s="46">
        <f t="shared" si="6"/>
        <v>12271613146</v>
      </c>
      <c r="P341" s="46">
        <f>IF(A341=1,SA,MAX(0,SA-M340))</f>
        <v>0</v>
      </c>
      <c r="S341" s="5">
        <v>0.0</v>
      </c>
      <c r="T341" s="5">
        <v>0.0</v>
      </c>
      <c r="U341" s="5">
        <v>0.0</v>
      </c>
      <c r="V341" s="48">
        <v>1.0</v>
      </c>
    </row>
    <row r="342" ht="15.75" customHeight="1">
      <c r="A342" s="5">
        <v>340.0</v>
      </c>
      <c r="B342" s="5">
        <v>29.0</v>
      </c>
      <c r="C342" s="5">
        <f t="shared" si="1"/>
        <v>4</v>
      </c>
      <c r="D342" s="5">
        <f>'Thông tin khách hàng'!$B$4+B342-1</f>
        <v>29</v>
      </c>
      <c r="E342" s="46">
        <f t="shared" si="2"/>
        <v>12271613146</v>
      </c>
      <c r="F342" s="5">
        <f>TP*VLOOKUP('Thông tin khách hàng'!$E$10,$X$2:$Z$5,3,FALSE)*OFFSET($S342,0,VLOOKUP('Thông tin khách hàng'!$E$10,$X$2:$Z$5,2,FALSE))</f>
        <v>0</v>
      </c>
      <c r="G342" s="5">
        <f>EP*VLOOKUP('Thông tin khách hàng'!$E$10,$X$2:$Z$5,3,FALSE)*OFFSET($S342,0,VLOOKUP('Thông tin khách hàng'!$E$10,$X$2:$Z$5,2,FALSE))</f>
        <v>0</v>
      </c>
      <c r="H342" s="5">
        <f>F342*HLOOKUP(B342,Assumption!$A$10:$G$12,2,TRUE)+G342*HLOOKUP(B342,Assumption!$A$10:$G$12,3,TRUE)</f>
        <v>0</v>
      </c>
      <c r="I342" s="5">
        <f t="shared" si="3"/>
        <v>0</v>
      </c>
      <c r="J342" s="47">
        <f>VLOOKUP(D342,Assumption!$O$3:$Q$103,IF('Thông tin khách hàng'!$B$3="Nam",2,3),FALSE)/12*P342</f>
        <v>0</v>
      </c>
      <c r="K342" s="5">
        <v>20000.0</v>
      </c>
      <c r="L342" s="46">
        <f t="shared" si="4"/>
        <v>69385372</v>
      </c>
      <c r="M342" s="46">
        <f t="shared" si="5"/>
        <v>12340978518</v>
      </c>
      <c r="N342" s="47">
        <f>HLOOKUP(ROUND(AVERAGE(M330:M341)/10^6,0),Assumption!$B$2:$E$3,2,TRUE)*MAX((AVERAGE(M330:M341)-250*10^6),0)</f>
        <v>67288952.67</v>
      </c>
      <c r="O342" s="46">
        <f t="shared" si="6"/>
        <v>12408267470</v>
      </c>
      <c r="P342" s="46">
        <f>IF(A342=1,SA,MAX(0,SA-M341))</f>
        <v>0</v>
      </c>
      <c r="S342" s="5">
        <v>0.0</v>
      </c>
      <c r="T342" s="5">
        <v>0.0</v>
      </c>
      <c r="U342" s="5">
        <v>1.0</v>
      </c>
      <c r="V342" s="48">
        <v>1.0</v>
      </c>
    </row>
    <row r="343" ht="15.75" customHeight="1">
      <c r="A343" s="5">
        <v>341.0</v>
      </c>
      <c r="B343" s="5">
        <v>29.0</v>
      </c>
      <c r="C343" s="5">
        <f t="shared" si="1"/>
        <v>5</v>
      </c>
      <c r="D343" s="5">
        <f>'Thông tin khách hàng'!$B$4+B343-1</f>
        <v>29</v>
      </c>
      <c r="E343" s="46">
        <f t="shared" si="2"/>
        <v>12408267470</v>
      </c>
      <c r="F343" s="5">
        <f>TP*VLOOKUP('Thông tin khách hàng'!$E$10,$X$2:$Z$5,3,FALSE)*OFFSET($S343,0,VLOOKUP('Thông tin khách hàng'!$E$10,$X$2:$Z$5,2,FALSE))</f>
        <v>0</v>
      </c>
      <c r="G343" s="5">
        <f>EP*VLOOKUP('Thông tin khách hàng'!$E$10,$X$2:$Z$5,3,FALSE)*OFFSET($S343,0,VLOOKUP('Thông tin khách hàng'!$E$10,$X$2:$Z$5,2,FALSE))</f>
        <v>0</v>
      </c>
      <c r="H343" s="5">
        <f>F343*HLOOKUP(B343,Assumption!$A$10:$G$12,2,TRUE)+G343*HLOOKUP(B343,Assumption!$A$10:$G$12,3,TRUE)</f>
        <v>0</v>
      </c>
      <c r="I343" s="5">
        <f t="shared" si="3"/>
        <v>0</v>
      </c>
      <c r="J343" s="47">
        <f>VLOOKUP(D343,Assumption!$O$3:$Q$103,IF('Thông tin khách hàng'!$B$3="Nam",2,3),FALSE)/12*P343</f>
        <v>0</v>
      </c>
      <c r="K343" s="5">
        <v>20000.0</v>
      </c>
      <c r="L343" s="46">
        <f t="shared" si="4"/>
        <v>70158035</v>
      </c>
      <c r="M343" s="46">
        <f t="shared" si="5"/>
        <v>12478405505</v>
      </c>
      <c r="N343" s="47">
        <f>HLOOKUP(ROUND(AVERAGE(M331:M342)/10^6,0),Assumption!$B$2:$E$3,2,TRUE)*MAX((AVERAGE(M331:M342)-250*10^6),0)</f>
        <v>68083611.76</v>
      </c>
      <c r="O343" s="46">
        <f t="shared" si="6"/>
        <v>12546489117</v>
      </c>
      <c r="P343" s="46">
        <f>IF(A343=1,SA,MAX(0,SA-M342))</f>
        <v>0</v>
      </c>
      <c r="S343" s="5">
        <v>0.0</v>
      </c>
      <c r="T343" s="5">
        <v>0.0</v>
      </c>
      <c r="U343" s="5">
        <v>0.0</v>
      </c>
      <c r="V343" s="48">
        <v>1.0</v>
      </c>
    </row>
    <row r="344" ht="15.75" customHeight="1">
      <c r="A344" s="5">
        <v>342.0</v>
      </c>
      <c r="B344" s="5">
        <v>29.0</v>
      </c>
      <c r="C344" s="5">
        <f t="shared" si="1"/>
        <v>6</v>
      </c>
      <c r="D344" s="5">
        <f>'Thông tin khách hàng'!$B$4+B344-1</f>
        <v>29</v>
      </c>
      <c r="E344" s="46">
        <f t="shared" si="2"/>
        <v>12546489117</v>
      </c>
      <c r="F344" s="5">
        <f>TP*VLOOKUP('Thông tin khách hàng'!$E$10,$X$2:$Z$5,3,FALSE)*OFFSET($S344,0,VLOOKUP('Thông tin khách hàng'!$E$10,$X$2:$Z$5,2,FALSE))</f>
        <v>0</v>
      </c>
      <c r="G344" s="5">
        <f>EP*VLOOKUP('Thông tin khách hàng'!$E$10,$X$2:$Z$5,3,FALSE)*OFFSET($S344,0,VLOOKUP('Thông tin khách hàng'!$E$10,$X$2:$Z$5,2,FALSE))</f>
        <v>0</v>
      </c>
      <c r="H344" s="5">
        <f>F344*HLOOKUP(B344,Assumption!$A$10:$G$12,2,TRUE)+G344*HLOOKUP(B344,Assumption!$A$10:$G$12,3,TRUE)</f>
        <v>0</v>
      </c>
      <c r="I344" s="5">
        <f t="shared" si="3"/>
        <v>0</v>
      </c>
      <c r="J344" s="47">
        <f>VLOOKUP(D344,Assumption!$O$3:$Q$103,IF('Thông tin khách hàng'!$B$3="Nam",2,3),FALSE)/12*P344</f>
        <v>0</v>
      </c>
      <c r="K344" s="5">
        <v>20000.0</v>
      </c>
      <c r="L344" s="46">
        <f t="shared" si="4"/>
        <v>70939560</v>
      </c>
      <c r="M344" s="46">
        <f t="shared" si="5"/>
        <v>12617408677</v>
      </c>
      <c r="N344" s="47">
        <f>HLOOKUP(ROUND(AVERAGE(M332:M343)/10^6,0),Assumption!$B$2:$E$3,2,TRUE)*MAX((AVERAGE(M332:M343)-250*10^6),0)</f>
        <v>68887225.41</v>
      </c>
      <c r="O344" s="46">
        <f t="shared" si="6"/>
        <v>12686295903</v>
      </c>
      <c r="P344" s="46">
        <f>IF(A344=1,SA,MAX(0,SA-M343))</f>
        <v>0</v>
      </c>
      <c r="S344" s="5">
        <v>0.0</v>
      </c>
      <c r="T344" s="5">
        <v>0.0</v>
      </c>
      <c r="U344" s="5">
        <v>0.0</v>
      </c>
      <c r="V344" s="48">
        <v>1.0</v>
      </c>
    </row>
    <row r="345" ht="15.75" customHeight="1">
      <c r="A345" s="5">
        <v>343.0</v>
      </c>
      <c r="B345" s="5">
        <v>29.0</v>
      </c>
      <c r="C345" s="5">
        <f t="shared" si="1"/>
        <v>7</v>
      </c>
      <c r="D345" s="5">
        <f>'Thông tin khách hàng'!$B$4+B345-1</f>
        <v>29</v>
      </c>
      <c r="E345" s="46">
        <f t="shared" si="2"/>
        <v>12686295903</v>
      </c>
      <c r="F345" s="5">
        <f>TP*VLOOKUP('Thông tin khách hàng'!$E$10,$X$2:$Z$5,3,FALSE)*OFFSET($S345,0,VLOOKUP('Thông tin khách hàng'!$E$10,$X$2:$Z$5,2,FALSE))</f>
        <v>15000000</v>
      </c>
      <c r="G345" s="5">
        <f>EP*VLOOKUP('Thông tin khách hàng'!$E$10,$X$2:$Z$5,3,FALSE)*OFFSET($S345,0,VLOOKUP('Thông tin khách hàng'!$E$10,$X$2:$Z$5,2,FALSE))</f>
        <v>15000000</v>
      </c>
      <c r="H345" s="5">
        <f>F345*HLOOKUP(B345,Assumption!$A$10:$G$12,2,TRUE)+G345*HLOOKUP(B345,Assumption!$A$10:$G$12,3,TRUE)</f>
        <v>750000</v>
      </c>
      <c r="I345" s="5">
        <f t="shared" si="3"/>
        <v>29250000</v>
      </c>
      <c r="J345" s="47">
        <f>VLOOKUP(D345,Assumption!$O$3:$Q$103,IF('Thông tin khách hàng'!$B$3="Nam",2,3),FALSE)/12*P345</f>
        <v>0</v>
      </c>
      <c r="K345" s="5">
        <v>20000.0</v>
      </c>
      <c r="L345" s="46">
        <f t="shared" si="4"/>
        <v>71895432</v>
      </c>
      <c r="M345" s="46">
        <f t="shared" si="5"/>
        <v>12787421335</v>
      </c>
      <c r="N345" s="47">
        <f>HLOOKUP(ROUND(AVERAGE(M333:M344)/10^6,0),Assumption!$B$2:$E$3,2,TRUE)*MAX((AVERAGE(M333:M344)-250*10^6),0)</f>
        <v>69699894.5</v>
      </c>
      <c r="O345" s="46">
        <f t="shared" si="6"/>
        <v>12857121229</v>
      </c>
      <c r="P345" s="46">
        <f>IF(A345=1,SA,MAX(0,SA-M344))</f>
        <v>0</v>
      </c>
      <c r="S345" s="5">
        <v>0.0</v>
      </c>
      <c r="T345" s="5">
        <v>1.0</v>
      </c>
      <c r="U345" s="5">
        <v>1.0</v>
      </c>
      <c r="V345" s="48">
        <v>1.0</v>
      </c>
    </row>
    <row r="346" ht="15.75" customHeight="1">
      <c r="A346" s="5">
        <v>344.0</v>
      </c>
      <c r="B346" s="5">
        <v>29.0</v>
      </c>
      <c r="C346" s="5">
        <f t="shared" si="1"/>
        <v>8</v>
      </c>
      <c r="D346" s="5">
        <f>'Thông tin khách hàng'!$B$4+B346-1</f>
        <v>29</v>
      </c>
      <c r="E346" s="46">
        <f t="shared" si="2"/>
        <v>12857121229</v>
      </c>
      <c r="F346" s="5">
        <f>TP*VLOOKUP('Thông tin khách hàng'!$E$10,$X$2:$Z$5,3,FALSE)*OFFSET($S346,0,VLOOKUP('Thông tin khách hàng'!$E$10,$X$2:$Z$5,2,FALSE))</f>
        <v>0</v>
      </c>
      <c r="G346" s="5">
        <f>EP*VLOOKUP('Thông tin khách hàng'!$E$10,$X$2:$Z$5,3,FALSE)*OFFSET($S346,0,VLOOKUP('Thông tin khách hàng'!$E$10,$X$2:$Z$5,2,FALSE))</f>
        <v>0</v>
      </c>
      <c r="H346" s="5">
        <f>F346*HLOOKUP(B346,Assumption!$A$10:$G$12,2,TRUE)+G346*HLOOKUP(B346,Assumption!$A$10:$G$12,3,TRUE)</f>
        <v>0</v>
      </c>
      <c r="I346" s="5">
        <f t="shared" si="3"/>
        <v>0</v>
      </c>
      <c r="J346" s="47">
        <f>VLOOKUP(D346,Assumption!$O$3:$Q$103,IF('Thông tin khách hàng'!$B$3="Nam",2,3),FALSE)/12*P346</f>
        <v>0</v>
      </c>
      <c r="K346" s="5">
        <v>20000.0</v>
      </c>
      <c r="L346" s="46">
        <f t="shared" si="4"/>
        <v>72695920</v>
      </c>
      <c r="M346" s="46">
        <f t="shared" si="5"/>
        <v>12929797149</v>
      </c>
      <c r="N346" s="47">
        <f>HLOOKUP(ROUND(AVERAGE(M334:M345)/10^6,0),Assumption!$B$2:$E$3,2,TRUE)*MAX((AVERAGE(M334:M345)-250*10^6),0)</f>
        <v>70521721.08</v>
      </c>
      <c r="O346" s="46">
        <f t="shared" si="6"/>
        <v>13000318870</v>
      </c>
      <c r="P346" s="46">
        <f>IF(A346=1,SA,MAX(0,SA-M345))</f>
        <v>0</v>
      </c>
      <c r="S346" s="5">
        <v>0.0</v>
      </c>
      <c r="T346" s="5">
        <v>0.0</v>
      </c>
      <c r="U346" s="5">
        <v>0.0</v>
      </c>
      <c r="V346" s="48">
        <v>1.0</v>
      </c>
    </row>
    <row r="347" ht="15.75" customHeight="1">
      <c r="A347" s="5">
        <v>345.0</v>
      </c>
      <c r="B347" s="5">
        <v>29.0</v>
      </c>
      <c r="C347" s="5">
        <f t="shared" si="1"/>
        <v>9</v>
      </c>
      <c r="D347" s="5">
        <f>'Thông tin khách hàng'!$B$4+B347-1</f>
        <v>29</v>
      </c>
      <c r="E347" s="46">
        <f t="shared" si="2"/>
        <v>13000318870</v>
      </c>
      <c r="F347" s="5">
        <f>TP*VLOOKUP('Thông tin khách hàng'!$E$10,$X$2:$Z$5,3,FALSE)*OFFSET($S347,0,VLOOKUP('Thông tin khách hàng'!$E$10,$X$2:$Z$5,2,FALSE))</f>
        <v>0</v>
      </c>
      <c r="G347" s="5">
        <f>EP*VLOOKUP('Thông tin khách hàng'!$E$10,$X$2:$Z$5,3,FALSE)*OFFSET($S347,0,VLOOKUP('Thông tin khách hàng'!$E$10,$X$2:$Z$5,2,FALSE))</f>
        <v>0</v>
      </c>
      <c r="H347" s="5">
        <f>F347*HLOOKUP(B347,Assumption!$A$10:$G$12,2,TRUE)+G347*HLOOKUP(B347,Assumption!$A$10:$G$12,3,TRUE)</f>
        <v>0</v>
      </c>
      <c r="I347" s="5">
        <f t="shared" si="3"/>
        <v>0</v>
      </c>
      <c r="J347" s="47">
        <f>VLOOKUP(D347,Assumption!$O$3:$Q$103,IF('Thông tin khách hàng'!$B$3="Nam",2,3),FALSE)/12*P347</f>
        <v>0</v>
      </c>
      <c r="K347" s="5">
        <v>20000.0</v>
      </c>
      <c r="L347" s="46">
        <f t="shared" si="4"/>
        <v>73505580</v>
      </c>
      <c r="M347" s="46">
        <f t="shared" si="5"/>
        <v>13073804450</v>
      </c>
      <c r="N347" s="47">
        <f>HLOOKUP(ROUND(AVERAGE(M335:M346)/10^6,0),Assumption!$B$2:$E$3,2,TRUE)*MAX((AVERAGE(M335:M346)-250*10^6),0)</f>
        <v>71352808.34</v>
      </c>
      <c r="O347" s="46">
        <f t="shared" si="6"/>
        <v>13145157259</v>
      </c>
      <c r="P347" s="46">
        <f>IF(A347=1,SA,MAX(0,SA-M346))</f>
        <v>0</v>
      </c>
      <c r="S347" s="5">
        <v>0.0</v>
      </c>
      <c r="T347" s="5">
        <v>0.0</v>
      </c>
      <c r="U347" s="5">
        <v>0.0</v>
      </c>
      <c r="V347" s="48">
        <v>1.0</v>
      </c>
    </row>
    <row r="348" ht="15.75" customHeight="1">
      <c r="A348" s="5">
        <v>346.0</v>
      </c>
      <c r="B348" s="5">
        <v>29.0</v>
      </c>
      <c r="C348" s="5">
        <f t="shared" si="1"/>
        <v>10</v>
      </c>
      <c r="D348" s="5">
        <f>'Thông tin khách hàng'!$B$4+B348-1</f>
        <v>29</v>
      </c>
      <c r="E348" s="46">
        <f t="shared" si="2"/>
        <v>13145157259</v>
      </c>
      <c r="F348" s="5">
        <f>TP*VLOOKUP('Thông tin khách hàng'!$E$10,$X$2:$Z$5,3,FALSE)*OFFSET($S348,0,VLOOKUP('Thông tin khách hàng'!$E$10,$X$2:$Z$5,2,FALSE))</f>
        <v>0</v>
      </c>
      <c r="G348" s="5">
        <f>EP*VLOOKUP('Thông tin khách hàng'!$E$10,$X$2:$Z$5,3,FALSE)*OFFSET($S348,0,VLOOKUP('Thông tin khách hàng'!$E$10,$X$2:$Z$5,2,FALSE))</f>
        <v>0</v>
      </c>
      <c r="H348" s="5">
        <f>F348*HLOOKUP(B348,Assumption!$A$10:$G$12,2,TRUE)+G348*HLOOKUP(B348,Assumption!$A$10:$G$12,3,TRUE)</f>
        <v>0</v>
      </c>
      <c r="I348" s="5">
        <f t="shared" si="3"/>
        <v>0</v>
      </c>
      <c r="J348" s="47">
        <f>VLOOKUP(D348,Assumption!$O$3:$Q$103,IF('Thông tin khách hàng'!$B$3="Nam",2,3),FALSE)/12*P348</f>
        <v>0</v>
      </c>
      <c r="K348" s="5">
        <v>20000.0</v>
      </c>
      <c r="L348" s="46">
        <f t="shared" si="4"/>
        <v>74324517</v>
      </c>
      <c r="M348" s="46">
        <f t="shared" si="5"/>
        <v>13219461776</v>
      </c>
      <c r="N348" s="47">
        <f>HLOOKUP(ROUND(AVERAGE(M336:M347)/10^6,0),Assumption!$B$2:$E$3,2,TRUE)*MAX((AVERAGE(M336:M347)-250*10^6),0)</f>
        <v>72193260.63</v>
      </c>
      <c r="O348" s="46">
        <f t="shared" si="6"/>
        <v>13291655036</v>
      </c>
      <c r="P348" s="46">
        <f>IF(A348=1,SA,MAX(0,SA-M347))</f>
        <v>0</v>
      </c>
      <c r="S348" s="5">
        <v>0.0</v>
      </c>
      <c r="T348" s="5">
        <v>0.0</v>
      </c>
      <c r="U348" s="5">
        <v>1.0</v>
      </c>
      <c r="V348" s="48">
        <v>1.0</v>
      </c>
    </row>
    <row r="349" ht="15.75" customHeight="1">
      <c r="A349" s="5">
        <v>347.0</v>
      </c>
      <c r="B349" s="5">
        <v>29.0</v>
      </c>
      <c r="C349" s="5">
        <f t="shared" si="1"/>
        <v>11</v>
      </c>
      <c r="D349" s="5">
        <f>'Thông tin khách hàng'!$B$4+B349-1</f>
        <v>29</v>
      </c>
      <c r="E349" s="46">
        <f t="shared" si="2"/>
        <v>13291655036</v>
      </c>
      <c r="F349" s="5">
        <f>TP*VLOOKUP('Thông tin khách hàng'!$E$10,$X$2:$Z$5,3,FALSE)*OFFSET($S349,0,VLOOKUP('Thông tin khách hàng'!$E$10,$X$2:$Z$5,2,FALSE))</f>
        <v>0</v>
      </c>
      <c r="G349" s="5">
        <f>EP*VLOOKUP('Thông tin khách hàng'!$E$10,$X$2:$Z$5,3,FALSE)*OFFSET($S349,0,VLOOKUP('Thông tin khách hàng'!$E$10,$X$2:$Z$5,2,FALSE))</f>
        <v>0</v>
      </c>
      <c r="H349" s="5">
        <f>F349*HLOOKUP(B349,Assumption!$A$10:$G$12,2,TRUE)+G349*HLOOKUP(B349,Assumption!$A$10:$G$12,3,TRUE)</f>
        <v>0</v>
      </c>
      <c r="I349" s="5">
        <f t="shared" si="3"/>
        <v>0</v>
      </c>
      <c r="J349" s="47">
        <f>VLOOKUP(D349,Assumption!$O$3:$Q$103,IF('Thông tin khách hàng'!$B$3="Nam",2,3),FALSE)/12*P349</f>
        <v>0</v>
      </c>
      <c r="K349" s="5">
        <v>20000.0</v>
      </c>
      <c r="L349" s="46">
        <f t="shared" si="4"/>
        <v>75152837</v>
      </c>
      <c r="M349" s="46">
        <f t="shared" si="5"/>
        <v>13366787873</v>
      </c>
      <c r="N349" s="47">
        <f>HLOOKUP(ROUND(AVERAGE(M337:M348)/10^6,0),Assumption!$B$2:$E$3,2,TRUE)*MAX((AVERAGE(M337:M348)-250*10^6),0)</f>
        <v>73043183.48</v>
      </c>
      <c r="O349" s="46">
        <f t="shared" si="6"/>
        <v>13439831057</v>
      </c>
      <c r="P349" s="46">
        <f>IF(A349=1,SA,MAX(0,SA-M348))</f>
        <v>0</v>
      </c>
      <c r="S349" s="5">
        <v>0.0</v>
      </c>
      <c r="T349" s="5">
        <v>0.0</v>
      </c>
      <c r="U349" s="5">
        <v>0.0</v>
      </c>
      <c r="V349" s="48">
        <v>1.0</v>
      </c>
    </row>
    <row r="350" ht="15.75" customHeight="1">
      <c r="A350" s="5">
        <v>348.0</v>
      </c>
      <c r="B350" s="5">
        <v>29.0</v>
      </c>
      <c r="C350" s="5">
        <f t="shared" si="1"/>
        <v>12</v>
      </c>
      <c r="D350" s="5">
        <f>'Thông tin khách hàng'!$B$4+B350-1</f>
        <v>29</v>
      </c>
      <c r="E350" s="46">
        <f t="shared" si="2"/>
        <v>13439831057</v>
      </c>
      <c r="F350" s="5">
        <f>TP*VLOOKUP('Thông tin khách hàng'!$E$10,$X$2:$Z$5,3,FALSE)*OFFSET($S350,0,VLOOKUP('Thông tin khách hàng'!$E$10,$X$2:$Z$5,2,FALSE))</f>
        <v>0</v>
      </c>
      <c r="G350" s="5">
        <f>EP*VLOOKUP('Thông tin khách hàng'!$E$10,$X$2:$Z$5,3,FALSE)*OFFSET($S350,0,VLOOKUP('Thông tin khách hàng'!$E$10,$X$2:$Z$5,2,FALSE))</f>
        <v>0</v>
      </c>
      <c r="H350" s="5">
        <f>F350*HLOOKUP(B350,Assumption!$A$10:$G$12,2,TRUE)+G350*HLOOKUP(B350,Assumption!$A$10:$G$12,3,TRUE)</f>
        <v>0</v>
      </c>
      <c r="I350" s="5">
        <f t="shared" si="3"/>
        <v>0</v>
      </c>
      <c r="J350" s="47">
        <f>VLOOKUP(D350,Assumption!$O$3:$Q$103,IF('Thông tin khách hàng'!$B$3="Nam",2,3),FALSE)/12*P350</f>
        <v>0</v>
      </c>
      <c r="K350" s="5">
        <v>20000.0</v>
      </c>
      <c r="L350" s="46">
        <f t="shared" si="4"/>
        <v>75990646</v>
      </c>
      <c r="M350" s="46">
        <f t="shared" si="5"/>
        <v>13515801703</v>
      </c>
      <c r="N350" s="47">
        <f>HLOOKUP(ROUND(AVERAGE(M338:M349)/10^6,0),Assumption!$B$2:$E$3,2,TRUE)*MAX((AVERAGE(M338:M349)-250*10^6),0)</f>
        <v>73902683.61</v>
      </c>
      <c r="O350" s="46">
        <f t="shared" si="6"/>
        <v>13589704386</v>
      </c>
      <c r="P350" s="46">
        <f>IF(A350=1,SA,MAX(0,SA-M349))</f>
        <v>0</v>
      </c>
      <c r="S350" s="5">
        <v>0.0</v>
      </c>
      <c r="T350" s="5">
        <v>0.0</v>
      </c>
      <c r="U350" s="5">
        <v>0.0</v>
      </c>
      <c r="V350" s="48">
        <v>1.0</v>
      </c>
    </row>
    <row r="351" ht="15.75" customHeight="1">
      <c r="A351" s="5">
        <v>349.0</v>
      </c>
      <c r="B351" s="5">
        <v>30.0</v>
      </c>
      <c r="C351" s="5">
        <f t="shared" si="1"/>
        <v>1</v>
      </c>
      <c r="D351" s="5">
        <f>'Thông tin khách hàng'!$B$4+B351-1</f>
        <v>30</v>
      </c>
      <c r="E351" s="46">
        <f t="shared" si="2"/>
        <v>13589704386</v>
      </c>
      <c r="F351" s="5">
        <f>TP*VLOOKUP('Thông tin khách hàng'!$E$10,$X$2:$Z$5,3,FALSE)*OFFSET($S351,0,VLOOKUP('Thông tin khách hàng'!$E$10,$X$2:$Z$5,2,FALSE))</f>
        <v>15000000</v>
      </c>
      <c r="G351" s="5">
        <f>EP*VLOOKUP('Thông tin khách hàng'!$E$10,$X$2:$Z$5,3,FALSE)*OFFSET($S351,0,VLOOKUP('Thông tin khách hàng'!$E$10,$X$2:$Z$5,2,FALSE))</f>
        <v>15000000</v>
      </c>
      <c r="H351" s="5">
        <f>F351*HLOOKUP(B351,Assumption!$A$10:$G$12,2,TRUE)+G351*HLOOKUP(B351,Assumption!$A$10:$G$12,3,TRUE)</f>
        <v>750000</v>
      </c>
      <c r="I351" s="5">
        <f t="shared" si="3"/>
        <v>29250000</v>
      </c>
      <c r="J351" s="47">
        <f>VLOOKUP(D351,Assumption!$O$3:$Q$103,IF('Thông tin khách hàng'!$B$3="Nam",2,3),FALSE)/12*P351</f>
        <v>0</v>
      </c>
      <c r="K351" s="5">
        <v>20000.0</v>
      </c>
      <c r="L351" s="46">
        <f t="shared" si="4"/>
        <v>77003435</v>
      </c>
      <c r="M351" s="46">
        <f t="shared" si="5"/>
        <v>13695937821</v>
      </c>
      <c r="N351" s="47">
        <f>HLOOKUP(ROUND(AVERAGE(M339:M350)/10^6,0),Assumption!$B$2:$E$3,2,TRUE)*MAX((AVERAGE(M339:M350)-250*10^6),0)</f>
        <v>74771868.95</v>
      </c>
      <c r="O351" s="46">
        <f t="shared" si="6"/>
        <v>13770709690</v>
      </c>
      <c r="P351" s="46">
        <f>IF(A351=1,SA,MAX(0,SA-M350))</f>
        <v>0</v>
      </c>
      <c r="S351" s="5">
        <v>1.0</v>
      </c>
      <c r="T351" s="5">
        <v>1.0</v>
      </c>
      <c r="U351" s="5">
        <v>1.0</v>
      </c>
      <c r="V351" s="48">
        <v>1.0</v>
      </c>
    </row>
    <row r="352" ht="15.75" customHeight="1">
      <c r="A352" s="5">
        <v>350.0</v>
      </c>
      <c r="B352" s="5">
        <v>30.0</v>
      </c>
      <c r="C352" s="5">
        <f t="shared" si="1"/>
        <v>2</v>
      </c>
      <c r="D352" s="5">
        <f>'Thông tin khách hàng'!$B$4+B352-1</f>
        <v>30</v>
      </c>
      <c r="E352" s="46">
        <f t="shared" si="2"/>
        <v>13770709690</v>
      </c>
      <c r="F352" s="5">
        <f>TP*VLOOKUP('Thông tin khách hàng'!$E$10,$X$2:$Z$5,3,FALSE)*OFFSET($S352,0,VLOOKUP('Thông tin khách hàng'!$E$10,$X$2:$Z$5,2,FALSE))</f>
        <v>0</v>
      </c>
      <c r="G352" s="5">
        <f>EP*VLOOKUP('Thông tin khách hàng'!$E$10,$X$2:$Z$5,3,FALSE)*OFFSET($S352,0,VLOOKUP('Thông tin khách hàng'!$E$10,$X$2:$Z$5,2,FALSE))</f>
        <v>0</v>
      </c>
      <c r="H352" s="5">
        <f>F352*HLOOKUP(B352,Assumption!$A$10:$G$12,2,TRUE)+G352*HLOOKUP(B352,Assumption!$A$10:$G$12,3,TRUE)</f>
        <v>0</v>
      </c>
      <c r="I352" s="5">
        <f t="shared" si="3"/>
        <v>0</v>
      </c>
      <c r="J352" s="47">
        <f>VLOOKUP(D352,Assumption!$O$3:$Q$103,IF('Thông tin khách hàng'!$B$3="Nam",2,3),FALSE)/12*P352</f>
        <v>0</v>
      </c>
      <c r="K352" s="5">
        <v>20000.0</v>
      </c>
      <c r="L352" s="46">
        <f t="shared" si="4"/>
        <v>77861482</v>
      </c>
      <c r="M352" s="46">
        <f t="shared" si="5"/>
        <v>13848551172</v>
      </c>
      <c r="N352" s="47">
        <f>HLOOKUP(ROUND(AVERAGE(M340:M351)/10^6,0),Assumption!$B$2:$E$3,2,TRUE)*MAX((AVERAGE(M340:M351)-250*10^6),0)</f>
        <v>75650848.62</v>
      </c>
      <c r="O352" s="46">
        <f t="shared" si="6"/>
        <v>13924202021</v>
      </c>
      <c r="P352" s="46">
        <f>IF(A352=1,SA,MAX(0,SA-M351))</f>
        <v>0</v>
      </c>
      <c r="S352" s="5">
        <v>0.0</v>
      </c>
      <c r="T352" s="5">
        <v>0.0</v>
      </c>
      <c r="U352" s="5">
        <v>0.0</v>
      </c>
      <c r="V352" s="48">
        <v>1.0</v>
      </c>
    </row>
    <row r="353" ht="15.75" customHeight="1">
      <c r="A353" s="5">
        <v>351.0</v>
      </c>
      <c r="B353" s="5">
        <v>30.0</v>
      </c>
      <c r="C353" s="5">
        <f t="shared" si="1"/>
        <v>3</v>
      </c>
      <c r="D353" s="5">
        <f>'Thông tin khách hàng'!$B$4+B353-1</f>
        <v>30</v>
      </c>
      <c r="E353" s="46">
        <f t="shared" si="2"/>
        <v>13924202021</v>
      </c>
      <c r="F353" s="5">
        <f>TP*VLOOKUP('Thông tin khách hàng'!$E$10,$X$2:$Z$5,3,FALSE)*OFFSET($S353,0,VLOOKUP('Thông tin khách hàng'!$E$10,$X$2:$Z$5,2,FALSE))</f>
        <v>0</v>
      </c>
      <c r="G353" s="5">
        <f>EP*VLOOKUP('Thông tin khách hàng'!$E$10,$X$2:$Z$5,3,FALSE)*OFFSET($S353,0,VLOOKUP('Thông tin khách hàng'!$E$10,$X$2:$Z$5,2,FALSE))</f>
        <v>0</v>
      </c>
      <c r="H353" s="5">
        <f>F353*HLOOKUP(B353,Assumption!$A$10:$G$12,2,TRUE)+G353*HLOOKUP(B353,Assumption!$A$10:$G$12,3,TRUE)</f>
        <v>0</v>
      </c>
      <c r="I353" s="5">
        <f t="shared" si="3"/>
        <v>0</v>
      </c>
      <c r="J353" s="47">
        <f>VLOOKUP(D353,Assumption!$O$3:$Q$103,IF('Thông tin khách hàng'!$B$3="Nam",2,3),FALSE)/12*P353</f>
        <v>0</v>
      </c>
      <c r="K353" s="5">
        <v>20000.0</v>
      </c>
      <c r="L353" s="46">
        <f t="shared" si="4"/>
        <v>78729350</v>
      </c>
      <c r="M353" s="46">
        <f t="shared" si="5"/>
        <v>14002911371</v>
      </c>
      <c r="N353" s="47">
        <f>HLOOKUP(ROUND(AVERAGE(M341:M352)/10^6,0),Assumption!$B$2:$E$3,2,TRUE)*MAX((AVERAGE(M341:M352)-250*10^6),0)</f>
        <v>76539732.99</v>
      </c>
      <c r="O353" s="46">
        <f t="shared" si="6"/>
        <v>14079451104</v>
      </c>
      <c r="P353" s="46">
        <f>IF(A353=1,SA,MAX(0,SA-M352))</f>
        <v>0</v>
      </c>
      <c r="S353" s="5">
        <v>0.0</v>
      </c>
      <c r="T353" s="5">
        <v>0.0</v>
      </c>
      <c r="U353" s="5">
        <v>0.0</v>
      </c>
      <c r="V353" s="48">
        <v>1.0</v>
      </c>
    </row>
    <row r="354" ht="15.75" customHeight="1">
      <c r="A354" s="5">
        <v>352.0</v>
      </c>
      <c r="B354" s="5">
        <v>30.0</v>
      </c>
      <c r="C354" s="5">
        <f t="shared" si="1"/>
        <v>4</v>
      </c>
      <c r="D354" s="5">
        <f>'Thông tin khách hàng'!$B$4+B354-1</f>
        <v>30</v>
      </c>
      <c r="E354" s="46">
        <f t="shared" si="2"/>
        <v>14079451104</v>
      </c>
      <c r="F354" s="5">
        <f>TP*VLOOKUP('Thông tin khách hàng'!$E$10,$X$2:$Z$5,3,FALSE)*OFFSET($S354,0,VLOOKUP('Thông tin khách hàng'!$E$10,$X$2:$Z$5,2,FALSE))</f>
        <v>0</v>
      </c>
      <c r="G354" s="5">
        <f>EP*VLOOKUP('Thông tin khách hàng'!$E$10,$X$2:$Z$5,3,FALSE)*OFFSET($S354,0,VLOOKUP('Thông tin khách hàng'!$E$10,$X$2:$Z$5,2,FALSE))</f>
        <v>0</v>
      </c>
      <c r="H354" s="5">
        <f>F354*HLOOKUP(B354,Assumption!$A$10:$G$12,2,TRUE)+G354*HLOOKUP(B354,Assumption!$A$10:$G$12,3,TRUE)</f>
        <v>0</v>
      </c>
      <c r="I354" s="5">
        <f t="shared" si="3"/>
        <v>0</v>
      </c>
      <c r="J354" s="47">
        <f>VLOOKUP(D354,Assumption!$O$3:$Q$103,IF('Thông tin khách hàng'!$B$3="Nam",2,3),FALSE)/12*P354</f>
        <v>0</v>
      </c>
      <c r="K354" s="5">
        <v>20000.0</v>
      </c>
      <c r="L354" s="46">
        <f t="shared" si="4"/>
        <v>79607150</v>
      </c>
      <c r="M354" s="46">
        <f t="shared" si="5"/>
        <v>14159038254</v>
      </c>
      <c r="N354" s="47">
        <f>HLOOKUP(ROUND(AVERAGE(M342:M353)/10^6,0),Assumption!$B$2:$E$3,2,TRUE)*MAX((AVERAGE(M342:M353)-250*10^6),0)</f>
        <v>77438633.67</v>
      </c>
      <c r="O354" s="46">
        <f t="shared" si="6"/>
        <v>14236476887</v>
      </c>
      <c r="P354" s="46">
        <f>IF(A354=1,SA,MAX(0,SA-M353))</f>
        <v>0</v>
      </c>
      <c r="S354" s="5">
        <v>0.0</v>
      </c>
      <c r="T354" s="5">
        <v>0.0</v>
      </c>
      <c r="U354" s="5">
        <v>1.0</v>
      </c>
      <c r="V354" s="48">
        <v>1.0</v>
      </c>
    </row>
    <row r="355" ht="15.75" customHeight="1">
      <c r="A355" s="5">
        <v>353.0</v>
      </c>
      <c r="B355" s="5">
        <v>30.0</v>
      </c>
      <c r="C355" s="5">
        <f t="shared" si="1"/>
        <v>5</v>
      </c>
      <c r="D355" s="5">
        <f>'Thông tin khách hàng'!$B$4+B355-1</f>
        <v>30</v>
      </c>
      <c r="E355" s="46">
        <f t="shared" si="2"/>
        <v>14236476887</v>
      </c>
      <c r="F355" s="5">
        <f>TP*VLOOKUP('Thông tin khách hàng'!$E$10,$X$2:$Z$5,3,FALSE)*OFFSET($S355,0,VLOOKUP('Thông tin khách hàng'!$E$10,$X$2:$Z$5,2,FALSE))</f>
        <v>0</v>
      </c>
      <c r="G355" s="5">
        <f>EP*VLOOKUP('Thông tin khách hàng'!$E$10,$X$2:$Z$5,3,FALSE)*OFFSET($S355,0,VLOOKUP('Thông tin khách hàng'!$E$10,$X$2:$Z$5,2,FALSE))</f>
        <v>0</v>
      </c>
      <c r="H355" s="5">
        <f>F355*HLOOKUP(B355,Assumption!$A$10:$G$12,2,TRUE)+G355*HLOOKUP(B355,Assumption!$A$10:$G$12,3,TRUE)</f>
        <v>0</v>
      </c>
      <c r="I355" s="5">
        <f t="shared" si="3"/>
        <v>0</v>
      </c>
      <c r="J355" s="47">
        <f>VLOOKUP(D355,Assumption!$O$3:$Q$103,IF('Thông tin khách hàng'!$B$3="Nam",2,3),FALSE)/12*P355</f>
        <v>0</v>
      </c>
      <c r="K355" s="5">
        <v>20000.0</v>
      </c>
      <c r="L355" s="46">
        <f t="shared" si="4"/>
        <v>80494997</v>
      </c>
      <c r="M355" s="46">
        <f t="shared" si="5"/>
        <v>14316951884</v>
      </c>
      <c r="N355" s="47">
        <f>HLOOKUP(ROUND(AVERAGE(M343:M354)/10^6,0),Assumption!$B$2:$E$3,2,TRUE)*MAX((AVERAGE(M343:M354)-250*10^6),0)</f>
        <v>78347663.54</v>
      </c>
      <c r="O355" s="46">
        <f t="shared" si="6"/>
        <v>14395299548</v>
      </c>
      <c r="P355" s="46">
        <f>IF(A355=1,SA,MAX(0,SA-M354))</f>
        <v>0</v>
      </c>
      <c r="S355" s="5">
        <v>0.0</v>
      </c>
      <c r="T355" s="5">
        <v>0.0</v>
      </c>
      <c r="U355" s="5">
        <v>0.0</v>
      </c>
      <c r="V355" s="48">
        <v>1.0</v>
      </c>
    </row>
    <row r="356" ht="15.75" customHeight="1">
      <c r="A356" s="5">
        <v>354.0</v>
      </c>
      <c r="B356" s="5">
        <v>30.0</v>
      </c>
      <c r="C356" s="5">
        <f t="shared" si="1"/>
        <v>6</v>
      </c>
      <c r="D356" s="5">
        <f>'Thông tin khách hàng'!$B$4+B356-1</f>
        <v>30</v>
      </c>
      <c r="E356" s="46">
        <f t="shared" si="2"/>
        <v>14395299548</v>
      </c>
      <c r="F356" s="5">
        <f>TP*VLOOKUP('Thông tin khách hàng'!$E$10,$X$2:$Z$5,3,FALSE)*OFFSET($S356,0,VLOOKUP('Thông tin khách hàng'!$E$10,$X$2:$Z$5,2,FALSE))</f>
        <v>0</v>
      </c>
      <c r="G356" s="5">
        <f>EP*VLOOKUP('Thông tin khách hàng'!$E$10,$X$2:$Z$5,3,FALSE)*OFFSET($S356,0,VLOOKUP('Thông tin khách hàng'!$E$10,$X$2:$Z$5,2,FALSE))</f>
        <v>0</v>
      </c>
      <c r="H356" s="5">
        <f>F356*HLOOKUP(B356,Assumption!$A$10:$G$12,2,TRUE)+G356*HLOOKUP(B356,Assumption!$A$10:$G$12,3,TRUE)</f>
        <v>0</v>
      </c>
      <c r="I356" s="5">
        <f t="shared" si="3"/>
        <v>0</v>
      </c>
      <c r="J356" s="47">
        <f>VLOOKUP(D356,Assumption!$O$3:$Q$103,IF('Thông tin khách hàng'!$B$3="Nam",2,3),FALSE)/12*P356</f>
        <v>0</v>
      </c>
      <c r="K356" s="5">
        <v>20000.0</v>
      </c>
      <c r="L356" s="46">
        <f t="shared" si="4"/>
        <v>81393003</v>
      </c>
      <c r="M356" s="46">
        <f t="shared" si="5"/>
        <v>14476672551</v>
      </c>
      <c r="N356" s="47">
        <f>HLOOKUP(ROUND(AVERAGE(M344:M355)/10^6,0),Assumption!$B$2:$E$3,2,TRUE)*MAX((AVERAGE(M344:M355)-250*10^6),0)</f>
        <v>79266936.73</v>
      </c>
      <c r="O356" s="46">
        <f t="shared" si="6"/>
        <v>14555939488</v>
      </c>
      <c r="P356" s="46">
        <f>IF(A356=1,SA,MAX(0,SA-M355))</f>
        <v>0</v>
      </c>
      <c r="S356" s="5">
        <v>0.0</v>
      </c>
      <c r="T356" s="5">
        <v>0.0</v>
      </c>
      <c r="U356" s="5">
        <v>0.0</v>
      </c>
      <c r="V356" s="48">
        <v>1.0</v>
      </c>
    </row>
    <row r="357" ht="15.75" customHeight="1">
      <c r="A357" s="5">
        <v>355.0</v>
      </c>
      <c r="B357" s="5">
        <v>30.0</v>
      </c>
      <c r="C357" s="5">
        <f t="shared" si="1"/>
        <v>7</v>
      </c>
      <c r="D357" s="5">
        <f>'Thông tin khách hàng'!$B$4+B357-1</f>
        <v>30</v>
      </c>
      <c r="E357" s="46">
        <f t="shared" si="2"/>
        <v>14555939488</v>
      </c>
      <c r="F357" s="5">
        <f>TP*VLOOKUP('Thông tin khách hàng'!$E$10,$X$2:$Z$5,3,FALSE)*OFFSET($S357,0,VLOOKUP('Thông tin khách hàng'!$E$10,$X$2:$Z$5,2,FALSE))</f>
        <v>15000000</v>
      </c>
      <c r="G357" s="5">
        <f>EP*VLOOKUP('Thông tin khách hàng'!$E$10,$X$2:$Z$5,3,FALSE)*OFFSET($S357,0,VLOOKUP('Thông tin khách hàng'!$E$10,$X$2:$Z$5,2,FALSE))</f>
        <v>15000000</v>
      </c>
      <c r="H357" s="5">
        <f>F357*HLOOKUP(B357,Assumption!$A$10:$G$12,2,TRUE)+G357*HLOOKUP(B357,Assumption!$A$10:$G$12,3,TRUE)</f>
        <v>750000</v>
      </c>
      <c r="I357" s="5">
        <f t="shared" si="3"/>
        <v>29250000</v>
      </c>
      <c r="J357" s="47">
        <f>VLOOKUP(D357,Assumption!$O$3:$Q$103,IF('Thông tin khách hàng'!$B$3="Nam",2,3),FALSE)/12*P357</f>
        <v>0</v>
      </c>
      <c r="K357" s="5">
        <v>20000.0</v>
      </c>
      <c r="L357" s="46">
        <f t="shared" si="4"/>
        <v>82466669</v>
      </c>
      <c r="M357" s="46">
        <f t="shared" si="5"/>
        <v>14667636157</v>
      </c>
      <c r="N357" s="47">
        <f>HLOOKUP(ROUND(AVERAGE(M345:M356)/10^6,0),Assumption!$B$2:$E$3,2,TRUE)*MAX((AVERAGE(M345:M356)-250*10^6),0)</f>
        <v>80196568.67</v>
      </c>
      <c r="O357" s="46">
        <f t="shared" si="6"/>
        <v>14747832725</v>
      </c>
      <c r="P357" s="46">
        <f>IF(A357=1,SA,MAX(0,SA-M356))</f>
        <v>0</v>
      </c>
      <c r="S357" s="5">
        <v>0.0</v>
      </c>
      <c r="T357" s="5">
        <v>1.0</v>
      </c>
      <c r="U357" s="5">
        <v>1.0</v>
      </c>
      <c r="V357" s="48">
        <v>1.0</v>
      </c>
    </row>
    <row r="358" ht="15.75" customHeight="1">
      <c r="A358" s="5">
        <v>356.0</v>
      </c>
      <c r="B358" s="5">
        <v>30.0</v>
      </c>
      <c r="C358" s="5">
        <f t="shared" si="1"/>
        <v>8</v>
      </c>
      <c r="D358" s="5">
        <f>'Thông tin khách hàng'!$B$4+B358-1</f>
        <v>30</v>
      </c>
      <c r="E358" s="46">
        <f t="shared" si="2"/>
        <v>14747832725</v>
      </c>
      <c r="F358" s="5">
        <f>TP*VLOOKUP('Thông tin khách hàng'!$E$10,$X$2:$Z$5,3,FALSE)*OFFSET($S358,0,VLOOKUP('Thông tin khách hàng'!$E$10,$X$2:$Z$5,2,FALSE))</f>
        <v>0</v>
      </c>
      <c r="G358" s="5">
        <f>EP*VLOOKUP('Thông tin khách hàng'!$E$10,$X$2:$Z$5,3,FALSE)*OFFSET($S358,0,VLOOKUP('Thông tin khách hàng'!$E$10,$X$2:$Z$5,2,FALSE))</f>
        <v>0</v>
      </c>
      <c r="H358" s="5">
        <f>F358*HLOOKUP(B358,Assumption!$A$10:$G$12,2,TRUE)+G358*HLOOKUP(B358,Assumption!$A$10:$G$12,3,TRUE)</f>
        <v>0</v>
      </c>
      <c r="I358" s="5">
        <f t="shared" si="3"/>
        <v>0</v>
      </c>
      <c r="J358" s="47">
        <f>VLOOKUP(D358,Assumption!$O$3:$Q$103,IF('Thông tin khách hàng'!$B$3="Nam",2,3),FALSE)/12*P358</f>
        <v>0</v>
      </c>
      <c r="K358" s="5">
        <v>20000.0</v>
      </c>
      <c r="L358" s="46">
        <f t="shared" si="4"/>
        <v>83386277</v>
      </c>
      <c r="M358" s="46">
        <f t="shared" si="5"/>
        <v>14831199002</v>
      </c>
      <c r="N358" s="47">
        <f>HLOOKUP(ROUND(AVERAGE(M346:M357)/10^6,0),Assumption!$B$2:$E$3,2,TRUE)*MAX((AVERAGE(M346:M357)-250*10^6),0)</f>
        <v>81136676.08</v>
      </c>
      <c r="O358" s="46">
        <f t="shared" si="6"/>
        <v>14912335678</v>
      </c>
      <c r="P358" s="46">
        <f>IF(A358=1,SA,MAX(0,SA-M357))</f>
        <v>0</v>
      </c>
      <c r="S358" s="5">
        <v>0.0</v>
      </c>
      <c r="T358" s="5">
        <v>0.0</v>
      </c>
      <c r="U358" s="5">
        <v>0.0</v>
      </c>
      <c r="V358" s="48">
        <v>1.0</v>
      </c>
    </row>
    <row r="359" ht="15.75" customHeight="1">
      <c r="A359" s="5">
        <v>357.0</v>
      </c>
      <c r="B359" s="5">
        <v>30.0</v>
      </c>
      <c r="C359" s="5">
        <f t="shared" si="1"/>
        <v>9</v>
      </c>
      <c r="D359" s="5">
        <f>'Thông tin khách hàng'!$B$4+B359-1</f>
        <v>30</v>
      </c>
      <c r="E359" s="46">
        <f t="shared" si="2"/>
        <v>14912335678</v>
      </c>
      <c r="F359" s="5">
        <f>TP*VLOOKUP('Thông tin khách hàng'!$E$10,$X$2:$Z$5,3,FALSE)*OFFSET($S359,0,VLOOKUP('Thông tin khách hàng'!$E$10,$X$2:$Z$5,2,FALSE))</f>
        <v>0</v>
      </c>
      <c r="G359" s="5">
        <f>EP*VLOOKUP('Thông tin khách hàng'!$E$10,$X$2:$Z$5,3,FALSE)*OFFSET($S359,0,VLOOKUP('Thông tin khách hàng'!$E$10,$X$2:$Z$5,2,FALSE))</f>
        <v>0</v>
      </c>
      <c r="H359" s="5">
        <f>F359*HLOOKUP(B359,Assumption!$A$10:$G$12,2,TRUE)+G359*HLOOKUP(B359,Assumption!$A$10:$G$12,3,TRUE)</f>
        <v>0</v>
      </c>
      <c r="I359" s="5">
        <f t="shared" si="3"/>
        <v>0</v>
      </c>
      <c r="J359" s="47">
        <f>VLOOKUP(D359,Assumption!$O$3:$Q$103,IF('Thông tin khách hàng'!$B$3="Nam",2,3),FALSE)/12*P359</f>
        <v>0</v>
      </c>
      <c r="K359" s="5">
        <v>20000.0</v>
      </c>
      <c r="L359" s="46">
        <f t="shared" si="4"/>
        <v>84316401</v>
      </c>
      <c r="M359" s="46">
        <f t="shared" si="5"/>
        <v>14996632079</v>
      </c>
      <c r="N359" s="47">
        <f>HLOOKUP(ROUND(AVERAGE(M347:M358)/10^6,0),Assumption!$B$2:$E$3,2,TRUE)*MAX((AVERAGE(M347:M358)-250*10^6),0)</f>
        <v>82087377.01</v>
      </c>
      <c r="O359" s="46">
        <f t="shared" si="6"/>
        <v>15078719457</v>
      </c>
      <c r="P359" s="46">
        <f>IF(A359=1,SA,MAX(0,SA-M358))</f>
        <v>0</v>
      </c>
      <c r="S359" s="5">
        <v>0.0</v>
      </c>
      <c r="T359" s="5">
        <v>0.0</v>
      </c>
      <c r="U359" s="5">
        <v>0.0</v>
      </c>
      <c r="V359" s="48">
        <v>1.0</v>
      </c>
    </row>
    <row r="360" ht="15.75" customHeight="1">
      <c r="A360" s="5">
        <v>358.0</v>
      </c>
      <c r="B360" s="5">
        <v>30.0</v>
      </c>
      <c r="C360" s="5">
        <f t="shared" si="1"/>
        <v>10</v>
      </c>
      <c r="D360" s="5">
        <f>'Thông tin khách hàng'!$B$4+B360-1</f>
        <v>30</v>
      </c>
      <c r="E360" s="46">
        <f t="shared" si="2"/>
        <v>15078719457</v>
      </c>
      <c r="F360" s="5">
        <f>TP*VLOOKUP('Thông tin khách hàng'!$E$10,$X$2:$Z$5,3,FALSE)*OFFSET($S360,0,VLOOKUP('Thông tin khách hàng'!$E$10,$X$2:$Z$5,2,FALSE))</f>
        <v>0</v>
      </c>
      <c r="G360" s="5">
        <f>EP*VLOOKUP('Thông tin khách hàng'!$E$10,$X$2:$Z$5,3,FALSE)*OFFSET($S360,0,VLOOKUP('Thông tin khách hàng'!$E$10,$X$2:$Z$5,2,FALSE))</f>
        <v>0</v>
      </c>
      <c r="H360" s="5">
        <f>F360*HLOOKUP(B360,Assumption!$A$10:$G$12,2,TRUE)+G360*HLOOKUP(B360,Assumption!$A$10:$G$12,3,TRUE)</f>
        <v>0</v>
      </c>
      <c r="I360" s="5">
        <f t="shared" si="3"/>
        <v>0</v>
      </c>
      <c r="J360" s="47">
        <f>VLOOKUP(D360,Assumption!$O$3:$Q$103,IF('Thông tin khách hàng'!$B$3="Nam",2,3),FALSE)/12*P360</f>
        <v>0</v>
      </c>
      <c r="K360" s="5">
        <v>20000.0</v>
      </c>
      <c r="L360" s="46">
        <f t="shared" si="4"/>
        <v>85257159</v>
      </c>
      <c r="M360" s="46">
        <f t="shared" si="5"/>
        <v>15163956616</v>
      </c>
      <c r="N360" s="47">
        <f>HLOOKUP(ROUND(AVERAGE(M348:M359)/10^6,0),Assumption!$B$2:$E$3,2,TRUE)*MAX((AVERAGE(M348:M359)-250*10^6),0)</f>
        <v>83048790.82</v>
      </c>
      <c r="O360" s="46">
        <f t="shared" si="6"/>
        <v>15247005406</v>
      </c>
      <c r="P360" s="46">
        <f>IF(A360=1,SA,MAX(0,SA-M359))</f>
        <v>0</v>
      </c>
      <c r="S360" s="5">
        <v>0.0</v>
      </c>
      <c r="T360" s="5">
        <v>0.0</v>
      </c>
      <c r="U360" s="5">
        <v>1.0</v>
      </c>
      <c r="V360" s="48">
        <v>1.0</v>
      </c>
    </row>
    <row r="361" ht="15.75" customHeight="1">
      <c r="A361" s="5">
        <v>359.0</v>
      </c>
      <c r="B361" s="5">
        <v>30.0</v>
      </c>
      <c r="C361" s="5">
        <f t="shared" si="1"/>
        <v>11</v>
      </c>
      <c r="D361" s="5">
        <f>'Thông tin khách hàng'!$B$4+B361-1</f>
        <v>30</v>
      </c>
      <c r="E361" s="46">
        <f t="shared" si="2"/>
        <v>15247005406</v>
      </c>
      <c r="F361" s="5">
        <f>TP*VLOOKUP('Thông tin khách hàng'!$E$10,$X$2:$Z$5,3,FALSE)*OFFSET($S361,0,VLOOKUP('Thông tin khách hàng'!$E$10,$X$2:$Z$5,2,FALSE))</f>
        <v>0</v>
      </c>
      <c r="G361" s="5">
        <f>EP*VLOOKUP('Thông tin khách hàng'!$E$10,$X$2:$Z$5,3,FALSE)*OFFSET($S361,0,VLOOKUP('Thông tin khách hàng'!$E$10,$X$2:$Z$5,2,FALSE))</f>
        <v>0</v>
      </c>
      <c r="H361" s="5">
        <f>F361*HLOOKUP(B361,Assumption!$A$10:$G$12,2,TRUE)+G361*HLOOKUP(B361,Assumption!$A$10:$G$12,3,TRUE)</f>
        <v>0</v>
      </c>
      <c r="I361" s="5">
        <f t="shared" si="3"/>
        <v>0</v>
      </c>
      <c r="J361" s="47">
        <f>VLOOKUP(D361,Assumption!$O$3:$Q$103,IF('Thông tin khách hàng'!$B$3="Nam",2,3),FALSE)/12*P361</f>
        <v>0</v>
      </c>
      <c r="K361" s="5">
        <v>20000.0</v>
      </c>
      <c r="L361" s="46">
        <f t="shared" si="4"/>
        <v>86208672</v>
      </c>
      <c r="M361" s="46">
        <f t="shared" si="5"/>
        <v>15333194078</v>
      </c>
      <c r="N361" s="47">
        <f>HLOOKUP(ROUND(AVERAGE(M349:M360)/10^6,0),Assumption!$B$2:$E$3,2,TRUE)*MAX((AVERAGE(M349:M360)-250*10^6),0)</f>
        <v>84021038.24</v>
      </c>
      <c r="O361" s="46">
        <f t="shared" si="6"/>
        <v>15417215117</v>
      </c>
      <c r="P361" s="46">
        <f>IF(A361=1,SA,MAX(0,SA-M360))</f>
        <v>0</v>
      </c>
      <c r="S361" s="5">
        <v>0.0</v>
      </c>
      <c r="T361" s="5">
        <v>0.0</v>
      </c>
      <c r="U361" s="5">
        <v>0.0</v>
      </c>
      <c r="V361" s="48">
        <v>1.0</v>
      </c>
    </row>
    <row r="362" ht="15.75" customHeight="1">
      <c r="A362" s="5">
        <v>360.0</v>
      </c>
      <c r="B362" s="5">
        <v>30.0</v>
      </c>
      <c r="C362" s="5">
        <f t="shared" si="1"/>
        <v>12</v>
      </c>
      <c r="D362" s="5">
        <f>'Thông tin khách hàng'!$B$4+B362-1</f>
        <v>30</v>
      </c>
      <c r="E362" s="46">
        <f t="shared" si="2"/>
        <v>15417215117</v>
      </c>
      <c r="F362" s="5">
        <f>TP*VLOOKUP('Thông tin khách hàng'!$E$10,$X$2:$Z$5,3,FALSE)*OFFSET($S362,0,VLOOKUP('Thông tin khách hàng'!$E$10,$X$2:$Z$5,2,FALSE))</f>
        <v>0</v>
      </c>
      <c r="G362" s="5">
        <f>EP*VLOOKUP('Thông tin khách hàng'!$E$10,$X$2:$Z$5,3,FALSE)*OFFSET($S362,0,VLOOKUP('Thông tin khách hàng'!$E$10,$X$2:$Z$5,2,FALSE))</f>
        <v>0</v>
      </c>
      <c r="H362" s="5">
        <f>F362*HLOOKUP(B362,Assumption!$A$10:$G$12,2,TRUE)+G362*HLOOKUP(B362,Assumption!$A$10:$G$12,3,TRUE)</f>
        <v>0</v>
      </c>
      <c r="I362" s="5">
        <f t="shared" si="3"/>
        <v>0</v>
      </c>
      <c r="J362" s="47">
        <f>VLOOKUP(D362,Assumption!$O$3:$Q$103,IF('Thông tin khách hàng'!$B$3="Nam",2,3),FALSE)/12*P362</f>
        <v>0</v>
      </c>
      <c r="K362" s="5">
        <v>20000.0</v>
      </c>
      <c r="L362" s="46">
        <f t="shared" si="4"/>
        <v>87171063</v>
      </c>
      <c r="M362" s="46">
        <f t="shared" si="5"/>
        <v>15504366180</v>
      </c>
      <c r="N362" s="47">
        <f>HLOOKUP(ROUND(AVERAGE(M350:M361)/10^6,0),Assumption!$B$2:$E$3,2,TRUE)*MAX((AVERAGE(M350:M361)-250*10^6),0)</f>
        <v>85004241.34</v>
      </c>
      <c r="O362" s="46">
        <f t="shared" si="6"/>
        <v>15589370421</v>
      </c>
      <c r="P362" s="46">
        <f>IF(A362=1,SA,MAX(0,SA-M361))</f>
        <v>0</v>
      </c>
      <c r="S362" s="5">
        <v>0.0</v>
      </c>
      <c r="T362" s="5">
        <v>0.0</v>
      </c>
      <c r="U362" s="5">
        <v>0.0</v>
      </c>
      <c r="V362" s="48">
        <v>1.0</v>
      </c>
    </row>
    <row r="363" ht="15.75" customHeight="1">
      <c r="A363" s="5">
        <v>361.0</v>
      </c>
      <c r="B363" s="5">
        <v>31.0</v>
      </c>
      <c r="C363" s="5">
        <f t="shared" si="1"/>
        <v>1</v>
      </c>
      <c r="D363" s="5">
        <f>'Thông tin khách hàng'!$B$4+B363-1</f>
        <v>31</v>
      </c>
      <c r="E363" s="46">
        <f t="shared" si="2"/>
        <v>15589370421</v>
      </c>
      <c r="F363" s="5">
        <f>TP*VLOOKUP('Thông tin khách hàng'!$E$10,$X$2:$Z$5,3,FALSE)*OFFSET($S363,0,VLOOKUP('Thông tin khách hàng'!$E$10,$X$2:$Z$5,2,FALSE))</f>
        <v>15000000</v>
      </c>
      <c r="G363" s="5">
        <f>EP*VLOOKUP('Thông tin khách hàng'!$E$10,$X$2:$Z$5,3,FALSE)*OFFSET($S363,0,VLOOKUP('Thông tin khách hàng'!$E$10,$X$2:$Z$5,2,FALSE))</f>
        <v>15000000</v>
      </c>
      <c r="H363" s="5">
        <f>F363*HLOOKUP(B363,Assumption!$A$10:$G$12,2,TRUE)+G363*HLOOKUP(B363,Assumption!$A$10:$G$12,3,TRUE)</f>
        <v>750000</v>
      </c>
      <c r="I363" s="5">
        <f t="shared" si="3"/>
        <v>29250000</v>
      </c>
      <c r="J363" s="47">
        <f>VLOOKUP(D363,Assumption!$O$3:$Q$103,IF('Thông tin khách hàng'!$B$3="Nam",2,3),FALSE)/12*P363</f>
        <v>0</v>
      </c>
      <c r="K363" s="5">
        <v>20000.0</v>
      </c>
      <c r="L363" s="46">
        <f t="shared" si="4"/>
        <v>88309838</v>
      </c>
      <c r="M363" s="46">
        <f t="shared" si="5"/>
        <v>15706910259</v>
      </c>
      <c r="N363" s="47">
        <f>HLOOKUP(ROUND(AVERAGE(M351:M362)/10^6,0),Assumption!$B$2:$E$3,2,TRUE)*MAX((AVERAGE(M351:M362)-250*10^6),0)</f>
        <v>85998523.58</v>
      </c>
      <c r="O363" s="46">
        <f t="shared" si="6"/>
        <v>15792908782</v>
      </c>
      <c r="P363" s="46">
        <f>IF(A363=1,SA,MAX(0,SA-M362))</f>
        <v>0</v>
      </c>
      <c r="S363" s="5">
        <v>1.0</v>
      </c>
      <c r="T363" s="5">
        <v>1.0</v>
      </c>
      <c r="U363" s="5">
        <v>1.0</v>
      </c>
      <c r="V363" s="48">
        <v>1.0</v>
      </c>
    </row>
    <row r="364" ht="15.75" customHeight="1">
      <c r="A364" s="5">
        <v>362.0</v>
      </c>
      <c r="B364" s="5">
        <v>31.0</v>
      </c>
      <c r="C364" s="5">
        <f t="shared" si="1"/>
        <v>2</v>
      </c>
      <c r="D364" s="5">
        <f>'Thông tin khách hàng'!$B$4+B364-1</f>
        <v>31</v>
      </c>
      <c r="E364" s="46">
        <f t="shared" si="2"/>
        <v>15792908782</v>
      </c>
      <c r="F364" s="5">
        <f>TP*VLOOKUP('Thông tin khách hàng'!$E$10,$X$2:$Z$5,3,FALSE)*OFFSET($S364,0,VLOOKUP('Thông tin khách hàng'!$E$10,$X$2:$Z$5,2,FALSE))</f>
        <v>0</v>
      </c>
      <c r="G364" s="5">
        <f>EP*VLOOKUP('Thông tin khách hàng'!$E$10,$X$2:$Z$5,3,FALSE)*OFFSET($S364,0,VLOOKUP('Thông tin khách hàng'!$E$10,$X$2:$Z$5,2,FALSE))</f>
        <v>0</v>
      </c>
      <c r="H364" s="5">
        <f>F364*HLOOKUP(B364,Assumption!$A$10:$G$12,2,TRUE)+G364*HLOOKUP(B364,Assumption!$A$10:$G$12,3,TRUE)</f>
        <v>0</v>
      </c>
      <c r="I364" s="5">
        <f t="shared" si="3"/>
        <v>0</v>
      </c>
      <c r="J364" s="47">
        <f>VLOOKUP(D364,Assumption!$O$3:$Q$103,IF('Thông tin khách hàng'!$B$3="Nam",2,3),FALSE)/12*P364</f>
        <v>0</v>
      </c>
      <c r="K364" s="5">
        <v>20000.0</v>
      </c>
      <c r="L364" s="46">
        <f t="shared" si="4"/>
        <v>89295289</v>
      </c>
      <c r="M364" s="46">
        <f t="shared" si="5"/>
        <v>15882184071</v>
      </c>
      <c r="N364" s="47">
        <f>HLOOKUP(ROUND(AVERAGE(M352:M363)/10^6,0),Assumption!$B$2:$E$3,2,TRUE)*MAX((AVERAGE(M352:M363)-250*10^6),0)</f>
        <v>87004009.8</v>
      </c>
      <c r="O364" s="46">
        <f t="shared" si="6"/>
        <v>15969188081</v>
      </c>
      <c r="P364" s="46">
        <f>IF(A364=1,SA,MAX(0,SA-M363))</f>
        <v>0</v>
      </c>
      <c r="S364" s="5">
        <v>0.0</v>
      </c>
      <c r="T364" s="5">
        <v>0.0</v>
      </c>
      <c r="U364" s="5">
        <v>0.0</v>
      </c>
      <c r="V364" s="48">
        <v>1.0</v>
      </c>
    </row>
    <row r="365" ht="15.75" customHeight="1">
      <c r="A365" s="5">
        <v>363.0</v>
      </c>
      <c r="B365" s="5">
        <v>31.0</v>
      </c>
      <c r="C365" s="5">
        <f t="shared" si="1"/>
        <v>3</v>
      </c>
      <c r="D365" s="5">
        <f>'Thông tin khách hàng'!$B$4+B365-1</f>
        <v>31</v>
      </c>
      <c r="E365" s="46">
        <f t="shared" si="2"/>
        <v>15969188081</v>
      </c>
      <c r="F365" s="5">
        <f>TP*VLOOKUP('Thông tin khách hàng'!$E$10,$X$2:$Z$5,3,FALSE)*OFFSET($S365,0,VLOOKUP('Thông tin khách hàng'!$E$10,$X$2:$Z$5,2,FALSE))</f>
        <v>0</v>
      </c>
      <c r="G365" s="5">
        <f>EP*VLOOKUP('Thông tin khách hàng'!$E$10,$X$2:$Z$5,3,FALSE)*OFFSET($S365,0,VLOOKUP('Thông tin khách hàng'!$E$10,$X$2:$Z$5,2,FALSE))</f>
        <v>0</v>
      </c>
      <c r="H365" s="5">
        <f>F365*HLOOKUP(B365,Assumption!$A$10:$G$12,2,TRUE)+G365*HLOOKUP(B365,Assumption!$A$10:$G$12,3,TRUE)</f>
        <v>0</v>
      </c>
      <c r="I365" s="5">
        <f t="shared" si="3"/>
        <v>0</v>
      </c>
      <c r="J365" s="47">
        <f>VLOOKUP(D365,Assumption!$O$3:$Q$103,IF('Thông tin khách hàng'!$B$3="Nam",2,3),FALSE)/12*P365</f>
        <v>0</v>
      </c>
      <c r="K365" s="5">
        <v>20000.0</v>
      </c>
      <c r="L365" s="46">
        <f t="shared" si="4"/>
        <v>90291998</v>
      </c>
      <c r="M365" s="46">
        <f t="shared" si="5"/>
        <v>16059460079</v>
      </c>
      <c r="N365" s="47">
        <f>HLOOKUP(ROUND(AVERAGE(M353:M364)/10^6,0),Assumption!$B$2:$E$3,2,TRUE)*MAX((AVERAGE(M353:M364)-250*10^6),0)</f>
        <v>88020826.25</v>
      </c>
      <c r="O365" s="46">
        <f t="shared" si="6"/>
        <v>16147480906</v>
      </c>
      <c r="P365" s="46">
        <f>IF(A365=1,SA,MAX(0,SA-M364))</f>
        <v>0</v>
      </c>
      <c r="S365" s="5">
        <v>0.0</v>
      </c>
      <c r="T365" s="5">
        <v>0.0</v>
      </c>
      <c r="U365" s="5">
        <v>0.0</v>
      </c>
      <c r="V365" s="48">
        <v>1.0</v>
      </c>
    </row>
    <row r="366" ht="15.75" customHeight="1">
      <c r="A366" s="5">
        <v>364.0</v>
      </c>
      <c r="B366" s="5">
        <v>31.0</v>
      </c>
      <c r="C366" s="5">
        <f t="shared" si="1"/>
        <v>4</v>
      </c>
      <c r="D366" s="5">
        <f>'Thông tin khách hàng'!$B$4+B366-1</f>
        <v>31</v>
      </c>
      <c r="E366" s="46">
        <f t="shared" si="2"/>
        <v>16147480906</v>
      </c>
      <c r="F366" s="5">
        <f>TP*VLOOKUP('Thông tin khách hàng'!$E$10,$X$2:$Z$5,3,FALSE)*OFFSET($S366,0,VLOOKUP('Thông tin khách hàng'!$E$10,$X$2:$Z$5,2,FALSE))</f>
        <v>0</v>
      </c>
      <c r="G366" s="5">
        <f>EP*VLOOKUP('Thông tin khách hàng'!$E$10,$X$2:$Z$5,3,FALSE)*OFFSET($S366,0,VLOOKUP('Thông tin khách hàng'!$E$10,$X$2:$Z$5,2,FALSE))</f>
        <v>0</v>
      </c>
      <c r="H366" s="5">
        <f>F366*HLOOKUP(B366,Assumption!$A$10:$G$12,2,TRUE)+G366*HLOOKUP(B366,Assumption!$A$10:$G$12,3,TRUE)</f>
        <v>0</v>
      </c>
      <c r="I366" s="5">
        <f t="shared" si="3"/>
        <v>0</v>
      </c>
      <c r="J366" s="47">
        <f>VLOOKUP(D366,Assumption!$O$3:$Q$103,IF('Thông tin khách hàng'!$B$3="Nam",2,3),FALSE)/12*P366</f>
        <v>0</v>
      </c>
      <c r="K366" s="5">
        <v>20000.0</v>
      </c>
      <c r="L366" s="46">
        <f t="shared" si="4"/>
        <v>91300092</v>
      </c>
      <c r="M366" s="46">
        <f t="shared" si="5"/>
        <v>16238760998</v>
      </c>
      <c r="N366" s="47">
        <f>HLOOKUP(ROUND(AVERAGE(M354:M365)/10^6,0),Assumption!$B$2:$E$3,2,TRUE)*MAX((AVERAGE(M354:M365)-250*10^6),0)</f>
        <v>89049100.61</v>
      </c>
      <c r="O366" s="46">
        <f t="shared" si="6"/>
        <v>16327810098</v>
      </c>
      <c r="P366" s="46">
        <f>IF(A366=1,SA,MAX(0,SA-M365))</f>
        <v>0</v>
      </c>
      <c r="S366" s="5">
        <v>0.0</v>
      </c>
      <c r="T366" s="5">
        <v>0.0</v>
      </c>
      <c r="U366" s="5">
        <v>1.0</v>
      </c>
      <c r="V366" s="48">
        <v>1.0</v>
      </c>
    </row>
    <row r="367" ht="15.75" customHeight="1">
      <c r="A367" s="5">
        <v>365.0</v>
      </c>
      <c r="B367" s="5">
        <v>31.0</v>
      </c>
      <c r="C367" s="5">
        <f t="shared" si="1"/>
        <v>5</v>
      </c>
      <c r="D367" s="5">
        <f>'Thông tin khách hàng'!$B$4+B367-1</f>
        <v>31</v>
      </c>
      <c r="E367" s="46">
        <f t="shared" si="2"/>
        <v>16327810098</v>
      </c>
      <c r="F367" s="5">
        <f>TP*VLOOKUP('Thông tin khách hàng'!$E$10,$X$2:$Z$5,3,FALSE)*OFFSET($S367,0,VLOOKUP('Thông tin khách hàng'!$E$10,$X$2:$Z$5,2,FALSE))</f>
        <v>0</v>
      </c>
      <c r="G367" s="5">
        <f>EP*VLOOKUP('Thông tin khách hàng'!$E$10,$X$2:$Z$5,3,FALSE)*OFFSET($S367,0,VLOOKUP('Thông tin khách hàng'!$E$10,$X$2:$Z$5,2,FALSE))</f>
        <v>0</v>
      </c>
      <c r="H367" s="5">
        <f>F367*HLOOKUP(B367,Assumption!$A$10:$G$12,2,TRUE)+G367*HLOOKUP(B367,Assumption!$A$10:$G$12,3,TRUE)</f>
        <v>0</v>
      </c>
      <c r="I367" s="5">
        <f t="shared" si="3"/>
        <v>0</v>
      </c>
      <c r="J367" s="47">
        <f>VLOOKUP(D367,Assumption!$O$3:$Q$103,IF('Thông tin khách hàng'!$B$3="Nam",2,3),FALSE)/12*P367</f>
        <v>0</v>
      </c>
      <c r="K367" s="5">
        <v>20000.0</v>
      </c>
      <c r="L367" s="46">
        <f t="shared" si="4"/>
        <v>92319699</v>
      </c>
      <c r="M367" s="46">
        <f t="shared" si="5"/>
        <v>16420109797</v>
      </c>
      <c r="N367" s="47">
        <f>HLOOKUP(ROUND(AVERAGE(M355:M366)/10^6,0),Assumption!$B$2:$E$3,2,TRUE)*MAX((AVERAGE(M355:M366)-250*10^6),0)</f>
        <v>90088961.98</v>
      </c>
      <c r="O367" s="46">
        <f t="shared" si="6"/>
        <v>16510198759</v>
      </c>
      <c r="P367" s="46">
        <f>IF(A367=1,SA,MAX(0,SA-M366))</f>
        <v>0</v>
      </c>
      <c r="S367" s="5">
        <v>0.0</v>
      </c>
      <c r="T367" s="5">
        <v>0.0</v>
      </c>
      <c r="U367" s="5">
        <v>0.0</v>
      </c>
      <c r="V367" s="48">
        <v>1.0</v>
      </c>
    </row>
    <row r="368" ht="15.75" customHeight="1">
      <c r="A368" s="5">
        <v>366.0</v>
      </c>
      <c r="B368" s="5">
        <v>31.0</v>
      </c>
      <c r="C368" s="5">
        <f t="shared" si="1"/>
        <v>6</v>
      </c>
      <c r="D368" s="5">
        <f>'Thông tin khách hàng'!$B$4+B368-1</f>
        <v>31</v>
      </c>
      <c r="E368" s="46">
        <f t="shared" si="2"/>
        <v>16510198759</v>
      </c>
      <c r="F368" s="5">
        <f>TP*VLOOKUP('Thông tin khách hàng'!$E$10,$X$2:$Z$5,3,FALSE)*OFFSET($S368,0,VLOOKUP('Thông tin khách hàng'!$E$10,$X$2:$Z$5,2,FALSE))</f>
        <v>0</v>
      </c>
      <c r="G368" s="5">
        <f>EP*VLOOKUP('Thông tin khách hàng'!$E$10,$X$2:$Z$5,3,FALSE)*OFFSET($S368,0,VLOOKUP('Thông tin khách hàng'!$E$10,$X$2:$Z$5,2,FALSE))</f>
        <v>0</v>
      </c>
      <c r="H368" s="5">
        <f>F368*HLOOKUP(B368,Assumption!$A$10:$G$12,2,TRUE)+G368*HLOOKUP(B368,Assumption!$A$10:$G$12,3,TRUE)</f>
        <v>0</v>
      </c>
      <c r="I368" s="5">
        <f t="shared" si="3"/>
        <v>0</v>
      </c>
      <c r="J368" s="47">
        <f>VLOOKUP(D368,Assumption!$O$3:$Q$103,IF('Thông tin khách hàng'!$B$3="Nam",2,3),FALSE)/12*P368</f>
        <v>0</v>
      </c>
      <c r="K368" s="5">
        <v>20000.0</v>
      </c>
      <c r="L368" s="46">
        <f t="shared" si="4"/>
        <v>93350951</v>
      </c>
      <c r="M368" s="46">
        <f t="shared" si="5"/>
        <v>16603529710</v>
      </c>
      <c r="N368" s="47">
        <f>HLOOKUP(ROUND(AVERAGE(M356:M367)/10^6,0),Assumption!$B$2:$E$3,2,TRUE)*MAX((AVERAGE(M356:M367)-250*10^6),0)</f>
        <v>91140540.93</v>
      </c>
      <c r="O368" s="46">
        <f t="shared" si="6"/>
        <v>16694670251</v>
      </c>
      <c r="P368" s="46">
        <f>IF(A368=1,SA,MAX(0,SA-M367))</f>
        <v>0</v>
      </c>
      <c r="S368" s="5">
        <v>0.0</v>
      </c>
      <c r="T368" s="5">
        <v>0.0</v>
      </c>
      <c r="U368" s="5">
        <v>0.0</v>
      </c>
      <c r="V368" s="48">
        <v>1.0</v>
      </c>
    </row>
    <row r="369" ht="15.75" customHeight="1">
      <c r="A369" s="5">
        <v>367.0</v>
      </c>
      <c r="B369" s="5">
        <v>31.0</v>
      </c>
      <c r="C369" s="5">
        <f t="shared" si="1"/>
        <v>7</v>
      </c>
      <c r="D369" s="5">
        <f>'Thông tin khách hàng'!$B$4+B369-1</f>
        <v>31</v>
      </c>
      <c r="E369" s="46">
        <f t="shared" si="2"/>
        <v>16694670251</v>
      </c>
      <c r="F369" s="5">
        <f>TP*VLOOKUP('Thông tin khách hàng'!$E$10,$X$2:$Z$5,3,FALSE)*OFFSET($S369,0,VLOOKUP('Thông tin khách hàng'!$E$10,$X$2:$Z$5,2,FALSE))</f>
        <v>15000000</v>
      </c>
      <c r="G369" s="5">
        <f>EP*VLOOKUP('Thông tin khách hàng'!$E$10,$X$2:$Z$5,3,FALSE)*OFFSET($S369,0,VLOOKUP('Thông tin khách hàng'!$E$10,$X$2:$Z$5,2,FALSE))</f>
        <v>15000000</v>
      </c>
      <c r="H369" s="5">
        <f>F369*HLOOKUP(B369,Assumption!$A$10:$G$12,2,TRUE)+G369*HLOOKUP(B369,Assumption!$A$10:$G$12,3,TRUE)</f>
        <v>750000</v>
      </c>
      <c r="I369" s="5">
        <f t="shared" si="3"/>
        <v>29250000</v>
      </c>
      <c r="J369" s="47">
        <f>VLOOKUP(D369,Assumption!$O$3:$Q$103,IF('Thông tin khách hàng'!$B$3="Nam",2,3),FALSE)/12*P369</f>
        <v>0</v>
      </c>
      <c r="K369" s="5">
        <v>20000.0</v>
      </c>
      <c r="L369" s="46">
        <f t="shared" si="4"/>
        <v>94559363</v>
      </c>
      <c r="M369" s="46">
        <f t="shared" si="5"/>
        <v>16818459614</v>
      </c>
      <c r="N369" s="47">
        <f>HLOOKUP(ROUND(AVERAGE(M357:M368)/10^6,0),Assumption!$B$2:$E$3,2,TRUE)*MAX((AVERAGE(M357:M368)-250*10^6),0)</f>
        <v>92203969.51</v>
      </c>
      <c r="O369" s="46">
        <f t="shared" si="6"/>
        <v>16910663584</v>
      </c>
      <c r="P369" s="46">
        <f>IF(A369=1,SA,MAX(0,SA-M368))</f>
        <v>0</v>
      </c>
      <c r="S369" s="5">
        <v>0.0</v>
      </c>
      <c r="T369" s="5">
        <v>1.0</v>
      </c>
      <c r="U369" s="5">
        <v>1.0</v>
      </c>
      <c r="V369" s="48">
        <v>1.0</v>
      </c>
    </row>
    <row r="370" ht="15.75" customHeight="1">
      <c r="A370" s="5">
        <v>368.0</v>
      </c>
      <c r="B370" s="5">
        <v>31.0</v>
      </c>
      <c r="C370" s="5">
        <f t="shared" si="1"/>
        <v>8</v>
      </c>
      <c r="D370" s="5">
        <f>'Thông tin khách hàng'!$B$4+B370-1</f>
        <v>31</v>
      </c>
      <c r="E370" s="46">
        <f t="shared" si="2"/>
        <v>16910663584</v>
      </c>
      <c r="F370" s="5">
        <f>TP*VLOOKUP('Thông tin khách hàng'!$E$10,$X$2:$Z$5,3,FALSE)*OFFSET($S370,0,VLOOKUP('Thông tin khách hàng'!$E$10,$X$2:$Z$5,2,FALSE))</f>
        <v>0</v>
      </c>
      <c r="G370" s="5">
        <f>EP*VLOOKUP('Thông tin khách hàng'!$E$10,$X$2:$Z$5,3,FALSE)*OFFSET($S370,0,VLOOKUP('Thông tin khách hàng'!$E$10,$X$2:$Z$5,2,FALSE))</f>
        <v>0</v>
      </c>
      <c r="H370" s="5">
        <f>F370*HLOOKUP(B370,Assumption!$A$10:$G$12,2,TRUE)+G370*HLOOKUP(B370,Assumption!$A$10:$G$12,3,TRUE)</f>
        <v>0</v>
      </c>
      <c r="I370" s="5">
        <f t="shared" si="3"/>
        <v>0</v>
      </c>
      <c r="J370" s="47">
        <f>VLOOKUP(D370,Assumption!$O$3:$Q$103,IF('Thông tin khách hàng'!$B$3="Nam",2,3),FALSE)/12*P370</f>
        <v>0</v>
      </c>
      <c r="K370" s="5">
        <v>20000.0</v>
      </c>
      <c r="L370" s="46">
        <f t="shared" si="4"/>
        <v>95615237</v>
      </c>
      <c r="M370" s="46">
        <f t="shared" si="5"/>
        <v>17006258821</v>
      </c>
      <c r="N370" s="47">
        <f>HLOOKUP(ROUND(AVERAGE(M358:M369)/10^6,0),Assumption!$B$2:$E$3,2,TRUE)*MAX((AVERAGE(M358:M369)-250*10^6),0)</f>
        <v>93279381.24</v>
      </c>
      <c r="O370" s="46">
        <f t="shared" si="6"/>
        <v>17099538202</v>
      </c>
      <c r="P370" s="46">
        <f>IF(A370=1,SA,MAX(0,SA-M369))</f>
        <v>0</v>
      </c>
      <c r="S370" s="5">
        <v>0.0</v>
      </c>
      <c r="T370" s="5">
        <v>0.0</v>
      </c>
      <c r="U370" s="5">
        <v>0.0</v>
      </c>
      <c r="V370" s="48">
        <v>1.0</v>
      </c>
    </row>
    <row r="371" ht="15.75" customHeight="1">
      <c r="A371" s="5">
        <v>369.0</v>
      </c>
      <c r="B371" s="5">
        <v>31.0</v>
      </c>
      <c r="C371" s="5">
        <f t="shared" si="1"/>
        <v>9</v>
      </c>
      <c r="D371" s="5">
        <f>'Thông tin khách hàng'!$B$4+B371-1</f>
        <v>31</v>
      </c>
      <c r="E371" s="46">
        <f t="shared" si="2"/>
        <v>17099538202</v>
      </c>
      <c r="F371" s="5">
        <f>TP*VLOOKUP('Thông tin khách hàng'!$E$10,$X$2:$Z$5,3,FALSE)*OFFSET($S371,0,VLOOKUP('Thông tin khách hàng'!$E$10,$X$2:$Z$5,2,FALSE))</f>
        <v>0</v>
      </c>
      <c r="G371" s="5">
        <f>EP*VLOOKUP('Thông tin khách hàng'!$E$10,$X$2:$Z$5,3,FALSE)*OFFSET($S371,0,VLOOKUP('Thông tin khách hàng'!$E$10,$X$2:$Z$5,2,FALSE))</f>
        <v>0</v>
      </c>
      <c r="H371" s="5">
        <f>F371*HLOOKUP(B371,Assumption!$A$10:$G$12,2,TRUE)+G371*HLOOKUP(B371,Assumption!$A$10:$G$12,3,TRUE)</f>
        <v>0</v>
      </c>
      <c r="I371" s="5">
        <f t="shared" si="3"/>
        <v>0</v>
      </c>
      <c r="J371" s="47">
        <f>VLOOKUP(D371,Assumption!$O$3:$Q$103,IF('Thông tin khách hàng'!$B$3="Nam",2,3),FALSE)/12*P371</f>
        <v>0</v>
      </c>
      <c r="K371" s="5">
        <v>20000.0</v>
      </c>
      <c r="L371" s="46">
        <f t="shared" si="4"/>
        <v>96683162</v>
      </c>
      <c r="M371" s="46">
        <f t="shared" si="5"/>
        <v>17196201364</v>
      </c>
      <c r="N371" s="47">
        <f>HLOOKUP(ROUND(AVERAGE(M359:M370)/10^6,0),Assumption!$B$2:$E$3,2,TRUE)*MAX((AVERAGE(M359:M370)-250*10^6),0)</f>
        <v>94366911.15</v>
      </c>
      <c r="O371" s="46">
        <f t="shared" si="6"/>
        <v>17290568275</v>
      </c>
      <c r="P371" s="46">
        <f>IF(A371=1,SA,MAX(0,SA-M370))</f>
        <v>0</v>
      </c>
      <c r="S371" s="5">
        <v>0.0</v>
      </c>
      <c r="T371" s="5">
        <v>0.0</v>
      </c>
      <c r="U371" s="5">
        <v>0.0</v>
      </c>
      <c r="V371" s="48">
        <v>1.0</v>
      </c>
    </row>
    <row r="372" ht="15.75" customHeight="1">
      <c r="A372" s="5">
        <v>370.0</v>
      </c>
      <c r="B372" s="5">
        <v>31.0</v>
      </c>
      <c r="C372" s="5">
        <f t="shared" si="1"/>
        <v>10</v>
      </c>
      <c r="D372" s="5">
        <f>'Thông tin khách hàng'!$B$4+B372-1</f>
        <v>31</v>
      </c>
      <c r="E372" s="46">
        <f t="shared" si="2"/>
        <v>17290568275</v>
      </c>
      <c r="F372" s="5">
        <f>TP*VLOOKUP('Thông tin khách hàng'!$E$10,$X$2:$Z$5,3,FALSE)*OFFSET($S372,0,VLOOKUP('Thông tin khách hàng'!$E$10,$X$2:$Z$5,2,FALSE))</f>
        <v>0</v>
      </c>
      <c r="G372" s="5">
        <f>EP*VLOOKUP('Thông tin khách hàng'!$E$10,$X$2:$Z$5,3,FALSE)*OFFSET($S372,0,VLOOKUP('Thông tin khách hàng'!$E$10,$X$2:$Z$5,2,FALSE))</f>
        <v>0</v>
      </c>
      <c r="H372" s="5">
        <f>F372*HLOOKUP(B372,Assumption!$A$10:$G$12,2,TRUE)+G372*HLOOKUP(B372,Assumption!$A$10:$G$12,3,TRUE)</f>
        <v>0</v>
      </c>
      <c r="I372" s="5">
        <f t="shared" si="3"/>
        <v>0</v>
      </c>
      <c r="J372" s="47">
        <f>VLOOKUP(D372,Assumption!$O$3:$Q$103,IF('Thông tin khách hàng'!$B$3="Nam",2,3),FALSE)/12*P372</f>
        <v>0</v>
      </c>
      <c r="K372" s="5">
        <v>20000.0</v>
      </c>
      <c r="L372" s="46">
        <f t="shared" si="4"/>
        <v>97763274</v>
      </c>
      <c r="M372" s="46">
        <f t="shared" si="5"/>
        <v>17388311549</v>
      </c>
      <c r="N372" s="47">
        <f>HLOOKUP(ROUND(AVERAGE(M360:M371)/10^6,0),Assumption!$B$2:$E$3,2,TRUE)*MAX((AVERAGE(M360:M371)-250*10^6),0)</f>
        <v>95466695.79</v>
      </c>
      <c r="O372" s="46">
        <f t="shared" si="6"/>
        <v>17483778245</v>
      </c>
      <c r="P372" s="46">
        <f>IF(A372=1,SA,MAX(0,SA-M371))</f>
        <v>0</v>
      </c>
      <c r="S372" s="5">
        <v>0.0</v>
      </c>
      <c r="T372" s="5">
        <v>0.0</v>
      </c>
      <c r="U372" s="5">
        <v>1.0</v>
      </c>
      <c r="V372" s="48">
        <v>1.0</v>
      </c>
    </row>
    <row r="373" ht="15.75" customHeight="1">
      <c r="A373" s="5">
        <v>371.0</v>
      </c>
      <c r="B373" s="5">
        <v>31.0</v>
      </c>
      <c r="C373" s="5">
        <f t="shared" si="1"/>
        <v>11</v>
      </c>
      <c r="D373" s="5">
        <f>'Thông tin khách hàng'!$B$4+B373-1</f>
        <v>31</v>
      </c>
      <c r="E373" s="46">
        <f t="shared" si="2"/>
        <v>17483778245</v>
      </c>
      <c r="F373" s="5">
        <f>TP*VLOOKUP('Thông tin khách hàng'!$E$10,$X$2:$Z$5,3,FALSE)*OFFSET($S373,0,VLOOKUP('Thông tin khách hàng'!$E$10,$X$2:$Z$5,2,FALSE))</f>
        <v>0</v>
      </c>
      <c r="G373" s="5">
        <f>EP*VLOOKUP('Thông tin khách hàng'!$E$10,$X$2:$Z$5,3,FALSE)*OFFSET($S373,0,VLOOKUP('Thông tin khách hàng'!$E$10,$X$2:$Z$5,2,FALSE))</f>
        <v>0</v>
      </c>
      <c r="H373" s="5">
        <f>F373*HLOOKUP(B373,Assumption!$A$10:$G$12,2,TRUE)+G373*HLOOKUP(B373,Assumption!$A$10:$G$12,3,TRUE)</f>
        <v>0</v>
      </c>
      <c r="I373" s="5">
        <f t="shared" si="3"/>
        <v>0</v>
      </c>
      <c r="J373" s="47">
        <f>VLOOKUP(D373,Assumption!$O$3:$Q$103,IF('Thông tin khách hàng'!$B$3="Nam",2,3),FALSE)/12*P373</f>
        <v>0</v>
      </c>
      <c r="K373" s="5">
        <v>20000.0</v>
      </c>
      <c r="L373" s="46">
        <f t="shared" si="4"/>
        <v>98855711</v>
      </c>
      <c r="M373" s="46">
        <f t="shared" si="5"/>
        <v>17582613956</v>
      </c>
      <c r="N373" s="47">
        <f>HLOOKUP(ROUND(AVERAGE(M361:M372)/10^6,0),Assumption!$B$2:$E$3,2,TRUE)*MAX((AVERAGE(M361:M372)-250*10^6),0)</f>
        <v>96578873.26</v>
      </c>
      <c r="O373" s="46">
        <f t="shared" si="6"/>
        <v>17679192829</v>
      </c>
      <c r="P373" s="46">
        <f>IF(A373=1,SA,MAX(0,SA-M372))</f>
        <v>0</v>
      </c>
      <c r="S373" s="5">
        <v>0.0</v>
      </c>
      <c r="T373" s="5">
        <v>0.0</v>
      </c>
      <c r="U373" s="5">
        <v>0.0</v>
      </c>
      <c r="V373" s="48">
        <v>1.0</v>
      </c>
    </row>
    <row r="374" ht="15.75" customHeight="1">
      <c r="A374" s="5">
        <v>372.0</v>
      </c>
      <c r="B374" s="5">
        <v>31.0</v>
      </c>
      <c r="C374" s="5">
        <f t="shared" si="1"/>
        <v>12</v>
      </c>
      <c r="D374" s="5">
        <f>'Thông tin khách hàng'!$B$4+B374-1</f>
        <v>31</v>
      </c>
      <c r="E374" s="46">
        <f t="shared" si="2"/>
        <v>17679192829</v>
      </c>
      <c r="F374" s="5">
        <f>TP*VLOOKUP('Thông tin khách hàng'!$E$10,$X$2:$Z$5,3,FALSE)*OFFSET($S374,0,VLOOKUP('Thông tin khách hàng'!$E$10,$X$2:$Z$5,2,FALSE))</f>
        <v>0</v>
      </c>
      <c r="G374" s="5">
        <f>EP*VLOOKUP('Thông tin khách hàng'!$E$10,$X$2:$Z$5,3,FALSE)*OFFSET($S374,0,VLOOKUP('Thông tin khách hàng'!$E$10,$X$2:$Z$5,2,FALSE))</f>
        <v>0</v>
      </c>
      <c r="H374" s="5">
        <f>F374*HLOOKUP(B374,Assumption!$A$10:$G$12,2,TRUE)+G374*HLOOKUP(B374,Assumption!$A$10:$G$12,3,TRUE)</f>
        <v>0</v>
      </c>
      <c r="I374" s="5">
        <f t="shared" si="3"/>
        <v>0</v>
      </c>
      <c r="J374" s="47">
        <f>VLOOKUP(D374,Assumption!$O$3:$Q$103,IF('Thông tin khách hàng'!$B$3="Nam",2,3),FALSE)/12*P374</f>
        <v>0</v>
      </c>
      <c r="K374" s="5">
        <v>20000.0</v>
      </c>
      <c r="L374" s="46">
        <f t="shared" si="4"/>
        <v>99960614</v>
      </c>
      <c r="M374" s="46">
        <f t="shared" si="5"/>
        <v>17779133443</v>
      </c>
      <c r="N374" s="47">
        <f>HLOOKUP(ROUND(AVERAGE(M362:M373)/10^6,0),Assumption!$B$2:$E$3,2,TRUE)*MAX((AVERAGE(M362:M373)-250*10^6),0)</f>
        <v>97703583.2</v>
      </c>
      <c r="O374" s="46">
        <f t="shared" si="6"/>
        <v>17876837026</v>
      </c>
      <c r="P374" s="46">
        <f>IF(A374=1,SA,MAX(0,SA-M373))</f>
        <v>0</v>
      </c>
      <c r="S374" s="5">
        <v>0.0</v>
      </c>
      <c r="T374" s="5">
        <v>0.0</v>
      </c>
      <c r="U374" s="5">
        <v>0.0</v>
      </c>
      <c r="V374" s="48">
        <v>1.0</v>
      </c>
    </row>
    <row r="375" ht="15.75" customHeight="1">
      <c r="A375" s="5">
        <v>373.0</v>
      </c>
      <c r="B375" s="5">
        <v>32.0</v>
      </c>
      <c r="C375" s="5">
        <f t="shared" si="1"/>
        <v>1</v>
      </c>
      <c r="D375" s="5">
        <f>'Thông tin khách hàng'!$B$4+B375-1</f>
        <v>32</v>
      </c>
      <c r="E375" s="46">
        <f t="shared" si="2"/>
        <v>17876837026</v>
      </c>
      <c r="F375" s="5">
        <f>TP*VLOOKUP('Thông tin khách hàng'!$E$10,$X$2:$Z$5,3,FALSE)*OFFSET($S375,0,VLOOKUP('Thông tin khách hàng'!$E$10,$X$2:$Z$5,2,FALSE))</f>
        <v>15000000</v>
      </c>
      <c r="G375" s="5">
        <f>EP*VLOOKUP('Thông tin khách hàng'!$E$10,$X$2:$Z$5,3,FALSE)*OFFSET($S375,0,VLOOKUP('Thông tin khách hàng'!$E$10,$X$2:$Z$5,2,FALSE))</f>
        <v>15000000</v>
      </c>
      <c r="H375" s="5">
        <f>F375*HLOOKUP(B375,Assumption!$A$10:$G$12,2,TRUE)+G375*HLOOKUP(B375,Assumption!$A$10:$G$12,3,TRUE)</f>
        <v>750000</v>
      </c>
      <c r="I375" s="5">
        <f t="shared" si="3"/>
        <v>29250000</v>
      </c>
      <c r="J375" s="47">
        <f>VLOOKUP(D375,Assumption!$O$3:$Q$103,IF('Thông tin khách hàng'!$B$3="Nam",2,3),FALSE)/12*P375</f>
        <v>0</v>
      </c>
      <c r="K375" s="5">
        <v>20000.0</v>
      </c>
      <c r="L375" s="46">
        <f t="shared" si="4"/>
        <v>101243506</v>
      </c>
      <c r="M375" s="46">
        <f t="shared" si="5"/>
        <v>18007310532</v>
      </c>
      <c r="N375" s="47">
        <f>HLOOKUP(ROUND(AVERAGE(M363:M374)/10^6,0),Assumption!$B$2:$E$3,2,TRUE)*MAX((AVERAGE(M363:M374)-250*10^6),0)</f>
        <v>98840966.83</v>
      </c>
      <c r="O375" s="46">
        <f t="shared" si="6"/>
        <v>18106151499</v>
      </c>
      <c r="P375" s="46">
        <f>IF(A375=1,SA,MAX(0,SA-M374))</f>
        <v>0</v>
      </c>
      <c r="S375" s="5">
        <v>1.0</v>
      </c>
      <c r="T375" s="5">
        <v>1.0</v>
      </c>
      <c r="U375" s="5">
        <v>1.0</v>
      </c>
      <c r="V375" s="48">
        <v>1.0</v>
      </c>
    </row>
    <row r="376" ht="15.75" customHeight="1">
      <c r="A376" s="5">
        <v>374.0</v>
      </c>
      <c r="B376" s="5">
        <v>32.0</v>
      </c>
      <c r="C376" s="5">
        <f t="shared" si="1"/>
        <v>2</v>
      </c>
      <c r="D376" s="5">
        <f>'Thông tin khách hàng'!$B$4+B376-1</f>
        <v>32</v>
      </c>
      <c r="E376" s="46">
        <f t="shared" si="2"/>
        <v>18106151499</v>
      </c>
      <c r="F376" s="5">
        <f>TP*VLOOKUP('Thông tin khách hàng'!$E$10,$X$2:$Z$5,3,FALSE)*OFFSET($S376,0,VLOOKUP('Thông tin khách hàng'!$E$10,$X$2:$Z$5,2,FALSE))</f>
        <v>0</v>
      </c>
      <c r="G376" s="5">
        <f>EP*VLOOKUP('Thông tin khách hàng'!$E$10,$X$2:$Z$5,3,FALSE)*OFFSET($S376,0,VLOOKUP('Thông tin khách hàng'!$E$10,$X$2:$Z$5,2,FALSE))</f>
        <v>0</v>
      </c>
      <c r="H376" s="5">
        <f>F376*HLOOKUP(B376,Assumption!$A$10:$G$12,2,TRUE)+G376*HLOOKUP(B376,Assumption!$A$10:$G$12,3,TRUE)</f>
        <v>0</v>
      </c>
      <c r="I376" s="5">
        <f t="shared" si="3"/>
        <v>0</v>
      </c>
      <c r="J376" s="47">
        <f>VLOOKUP(D376,Assumption!$O$3:$Q$103,IF('Thông tin khách hàng'!$B$3="Nam",2,3),FALSE)/12*P376</f>
        <v>0</v>
      </c>
      <c r="K376" s="5">
        <v>20000.0</v>
      </c>
      <c r="L376" s="46">
        <f t="shared" si="4"/>
        <v>102374700</v>
      </c>
      <c r="M376" s="46">
        <f t="shared" si="5"/>
        <v>18208506199</v>
      </c>
      <c r="N376" s="47">
        <f>HLOOKUP(ROUND(AVERAGE(M364:M375)/10^6,0),Assumption!$B$2:$E$3,2,TRUE)*MAX((AVERAGE(M364:M375)-250*10^6),0)</f>
        <v>99991166.97</v>
      </c>
      <c r="O376" s="46">
        <f t="shared" si="6"/>
        <v>18308497366</v>
      </c>
      <c r="P376" s="46">
        <f>IF(A376=1,SA,MAX(0,SA-M375))</f>
        <v>0</v>
      </c>
      <c r="S376" s="5">
        <v>0.0</v>
      </c>
      <c r="T376" s="5">
        <v>0.0</v>
      </c>
      <c r="U376" s="5">
        <v>0.0</v>
      </c>
      <c r="V376" s="48">
        <v>1.0</v>
      </c>
    </row>
    <row r="377" ht="15.75" customHeight="1">
      <c r="A377" s="5">
        <v>375.0</v>
      </c>
      <c r="B377" s="5">
        <v>32.0</v>
      </c>
      <c r="C377" s="5">
        <f t="shared" si="1"/>
        <v>3</v>
      </c>
      <c r="D377" s="5">
        <f>'Thông tin khách hàng'!$B$4+B377-1</f>
        <v>32</v>
      </c>
      <c r="E377" s="46">
        <f t="shared" si="2"/>
        <v>18308497366</v>
      </c>
      <c r="F377" s="5">
        <f>TP*VLOOKUP('Thông tin khách hàng'!$E$10,$X$2:$Z$5,3,FALSE)*OFFSET($S377,0,VLOOKUP('Thông tin khách hàng'!$E$10,$X$2:$Z$5,2,FALSE))</f>
        <v>0</v>
      </c>
      <c r="G377" s="5">
        <f>EP*VLOOKUP('Thông tin khách hàng'!$E$10,$X$2:$Z$5,3,FALSE)*OFFSET($S377,0,VLOOKUP('Thông tin khách hàng'!$E$10,$X$2:$Z$5,2,FALSE))</f>
        <v>0</v>
      </c>
      <c r="H377" s="5">
        <f>F377*HLOOKUP(B377,Assumption!$A$10:$G$12,2,TRUE)+G377*HLOOKUP(B377,Assumption!$A$10:$G$12,3,TRUE)</f>
        <v>0</v>
      </c>
      <c r="I377" s="5">
        <f t="shared" si="3"/>
        <v>0</v>
      </c>
      <c r="J377" s="47">
        <f>VLOOKUP(D377,Assumption!$O$3:$Q$103,IF('Thông tin khách hàng'!$B$3="Nam",2,3),FALSE)/12*P377</f>
        <v>0</v>
      </c>
      <c r="K377" s="5">
        <v>20000.0</v>
      </c>
      <c r="L377" s="46">
        <f t="shared" si="4"/>
        <v>103518793</v>
      </c>
      <c r="M377" s="46">
        <f t="shared" si="5"/>
        <v>18411996159</v>
      </c>
      <c r="N377" s="47">
        <f>HLOOKUP(ROUND(AVERAGE(M365:M376)/10^6,0),Assumption!$B$2:$E$3,2,TRUE)*MAX((AVERAGE(M365:M376)-250*10^6),0)</f>
        <v>101154328</v>
      </c>
      <c r="O377" s="46">
        <f t="shared" si="6"/>
        <v>18513150487</v>
      </c>
      <c r="P377" s="46">
        <f>IF(A377=1,SA,MAX(0,SA-M376))</f>
        <v>0</v>
      </c>
      <c r="S377" s="5">
        <v>0.0</v>
      </c>
      <c r="T377" s="5">
        <v>0.0</v>
      </c>
      <c r="U377" s="5">
        <v>0.0</v>
      </c>
      <c r="V377" s="48">
        <v>1.0</v>
      </c>
    </row>
    <row r="378" ht="15.75" customHeight="1">
      <c r="A378" s="5">
        <v>376.0</v>
      </c>
      <c r="B378" s="5">
        <v>32.0</v>
      </c>
      <c r="C378" s="5">
        <f t="shared" si="1"/>
        <v>4</v>
      </c>
      <c r="D378" s="5">
        <f>'Thông tin khách hàng'!$B$4+B378-1</f>
        <v>32</v>
      </c>
      <c r="E378" s="46">
        <f t="shared" si="2"/>
        <v>18513150487</v>
      </c>
      <c r="F378" s="5">
        <f>TP*VLOOKUP('Thông tin khách hàng'!$E$10,$X$2:$Z$5,3,FALSE)*OFFSET($S378,0,VLOOKUP('Thông tin khách hàng'!$E$10,$X$2:$Z$5,2,FALSE))</f>
        <v>0</v>
      </c>
      <c r="G378" s="5">
        <f>EP*VLOOKUP('Thông tin khách hàng'!$E$10,$X$2:$Z$5,3,FALSE)*OFFSET($S378,0,VLOOKUP('Thông tin khách hàng'!$E$10,$X$2:$Z$5,2,FALSE))</f>
        <v>0</v>
      </c>
      <c r="H378" s="5">
        <f>F378*HLOOKUP(B378,Assumption!$A$10:$G$12,2,TRUE)+G378*HLOOKUP(B378,Assumption!$A$10:$G$12,3,TRUE)</f>
        <v>0</v>
      </c>
      <c r="I378" s="5">
        <f t="shared" si="3"/>
        <v>0</v>
      </c>
      <c r="J378" s="47">
        <f>VLOOKUP(D378,Assumption!$O$3:$Q$103,IF('Thông tin khách hàng'!$B$3="Nam",2,3),FALSE)/12*P378</f>
        <v>0</v>
      </c>
      <c r="K378" s="5">
        <v>20000.0</v>
      </c>
      <c r="L378" s="46">
        <f t="shared" si="4"/>
        <v>104675931</v>
      </c>
      <c r="M378" s="46">
        <f t="shared" si="5"/>
        <v>18617806418</v>
      </c>
      <c r="N378" s="47">
        <f>HLOOKUP(ROUND(AVERAGE(M366:M377)/10^6,0),Assumption!$B$2:$E$3,2,TRUE)*MAX((AVERAGE(M366:M377)-250*10^6),0)</f>
        <v>102330596.1</v>
      </c>
      <c r="O378" s="46">
        <f t="shared" si="6"/>
        <v>18720137014</v>
      </c>
      <c r="P378" s="46">
        <f>IF(A378=1,SA,MAX(0,SA-M377))</f>
        <v>0</v>
      </c>
      <c r="S378" s="5">
        <v>0.0</v>
      </c>
      <c r="T378" s="5">
        <v>0.0</v>
      </c>
      <c r="U378" s="5">
        <v>1.0</v>
      </c>
      <c r="V378" s="48">
        <v>1.0</v>
      </c>
    </row>
    <row r="379" ht="15.75" customHeight="1">
      <c r="A379" s="5">
        <v>377.0</v>
      </c>
      <c r="B379" s="5">
        <v>32.0</v>
      </c>
      <c r="C379" s="5">
        <f t="shared" si="1"/>
        <v>5</v>
      </c>
      <c r="D379" s="5">
        <f>'Thông tin khách hàng'!$B$4+B379-1</f>
        <v>32</v>
      </c>
      <c r="E379" s="46">
        <f t="shared" si="2"/>
        <v>18720137014</v>
      </c>
      <c r="F379" s="5">
        <f>TP*VLOOKUP('Thông tin khách hàng'!$E$10,$X$2:$Z$5,3,FALSE)*OFFSET($S379,0,VLOOKUP('Thông tin khách hàng'!$E$10,$X$2:$Z$5,2,FALSE))</f>
        <v>0</v>
      </c>
      <c r="G379" s="5">
        <f>EP*VLOOKUP('Thông tin khách hàng'!$E$10,$X$2:$Z$5,3,FALSE)*OFFSET($S379,0,VLOOKUP('Thông tin khách hàng'!$E$10,$X$2:$Z$5,2,FALSE))</f>
        <v>0</v>
      </c>
      <c r="H379" s="5">
        <f>F379*HLOOKUP(B379,Assumption!$A$10:$G$12,2,TRUE)+G379*HLOOKUP(B379,Assumption!$A$10:$G$12,3,TRUE)</f>
        <v>0</v>
      </c>
      <c r="I379" s="5">
        <f t="shared" si="3"/>
        <v>0</v>
      </c>
      <c r="J379" s="47">
        <f>VLOOKUP(D379,Assumption!$O$3:$Q$103,IF('Thông tin khách hàng'!$B$3="Nam",2,3),FALSE)/12*P379</f>
        <v>0</v>
      </c>
      <c r="K379" s="5">
        <v>20000.0</v>
      </c>
      <c r="L379" s="46">
        <f t="shared" si="4"/>
        <v>105846263</v>
      </c>
      <c r="M379" s="46">
        <f t="shared" si="5"/>
        <v>18825963277</v>
      </c>
      <c r="N379" s="47">
        <f>HLOOKUP(ROUND(AVERAGE(M367:M378)/10^6,0),Assumption!$B$2:$E$3,2,TRUE)*MAX((AVERAGE(M367:M378)-250*10^6),0)</f>
        <v>103520118.8</v>
      </c>
      <c r="O379" s="46">
        <f t="shared" si="6"/>
        <v>18929483396</v>
      </c>
      <c r="P379" s="46">
        <f>IF(A379=1,SA,MAX(0,SA-M378))</f>
        <v>0</v>
      </c>
      <c r="S379" s="5">
        <v>0.0</v>
      </c>
      <c r="T379" s="5">
        <v>0.0</v>
      </c>
      <c r="U379" s="5">
        <v>0.0</v>
      </c>
      <c r="V379" s="48">
        <v>1.0</v>
      </c>
    </row>
    <row r="380" ht="15.75" customHeight="1">
      <c r="A380" s="5">
        <v>378.0</v>
      </c>
      <c r="B380" s="5">
        <v>32.0</v>
      </c>
      <c r="C380" s="5">
        <f t="shared" si="1"/>
        <v>6</v>
      </c>
      <c r="D380" s="5">
        <f>'Thông tin khách hàng'!$B$4+B380-1</f>
        <v>32</v>
      </c>
      <c r="E380" s="46">
        <f t="shared" si="2"/>
        <v>18929483396</v>
      </c>
      <c r="F380" s="5">
        <f>TP*VLOOKUP('Thông tin khách hàng'!$E$10,$X$2:$Z$5,3,FALSE)*OFFSET($S380,0,VLOOKUP('Thông tin khách hàng'!$E$10,$X$2:$Z$5,2,FALSE))</f>
        <v>0</v>
      </c>
      <c r="G380" s="5">
        <f>EP*VLOOKUP('Thông tin khách hàng'!$E$10,$X$2:$Z$5,3,FALSE)*OFFSET($S380,0,VLOOKUP('Thông tin khách hàng'!$E$10,$X$2:$Z$5,2,FALSE))</f>
        <v>0</v>
      </c>
      <c r="H380" s="5">
        <f>F380*HLOOKUP(B380,Assumption!$A$10:$G$12,2,TRUE)+G380*HLOOKUP(B380,Assumption!$A$10:$G$12,3,TRUE)</f>
        <v>0</v>
      </c>
      <c r="I380" s="5">
        <f t="shared" si="3"/>
        <v>0</v>
      </c>
      <c r="J380" s="47">
        <f>VLOOKUP(D380,Assumption!$O$3:$Q$103,IF('Thông tin khách hàng'!$B$3="Nam",2,3),FALSE)/12*P380</f>
        <v>0</v>
      </c>
      <c r="K380" s="5">
        <v>20000.0</v>
      </c>
      <c r="L380" s="46">
        <f t="shared" si="4"/>
        <v>107029938</v>
      </c>
      <c r="M380" s="46">
        <f t="shared" si="5"/>
        <v>19036493334</v>
      </c>
      <c r="N380" s="47">
        <f>HLOOKUP(ROUND(AVERAGE(M368:M379)/10^6,0),Assumption!$B$2:$E$3,2,TRUE)*MAX((AVERAGE(M368:M379)-250*10^6),0)</f>
        <v>104723045.5</v>
      </c>
      <c r="O380" s="46">
        <f t="shared" si="6"/>
        <v>19141216379</v>
      </c>
      <c r="P380" s="46">
        <f>IF(A380=1,SA,MAX(0,SA-M379))</f>
        <v>0</v>
      </c>
      <c r="S380" s="5">
        <v>0.0</v>
      </c>
      <c r="T380" s="5">
        <v>0.0</v>
      </c>
      <c r="U380" s="5">
        <v>0.0</v>
      </c>
      <c r="V380" s="48">
        <v>1.0</v>
      </c>
    </row>
    <row r="381" ht="15.75" customHeight="1">
      <c r="A381" s="5">
        <v>379.0</v>
      </c>
      <c r="B381" s="5">
        <v>32.0</v>
      </c>
      <c r="C381" s="5">
        <f t="shared" si="1"/>
        <v>7</v>
      </c>
      <c r="D381" s="5">
        <f>'Thông tin khách hàng'!$B$4+B381-1</f>
        <v>32</v>
      </c>
      <c r="E381" s="46">
        <f t="shared" si="2"/>
        <v>19141216379</v>
      </c>
      <c r="F381" s="5">
        <f>TP*VLOOKUP('Thông tin khách hàng'!$E$10,$X$2:$Z$5,3,FALSE)*OFFSET($S381,0,VLOOKUP('Thông tin khách hàng'!$E$10,$X$2:$Z$5,2,FALSE))</f>
        <v>15000000</v>
      </c>
      <c r="G381" s="5">
        <f>EP*VLOOKUP('Thông tin khách hàng'!$E$10,$X$2:$Z$5,3,FALSE)*OFFSET($S381,0,VLOOKUP('Thông tin khách hàng'!$E$10,$X$2:$Z$5,2,FALSE))</f>
        <v>15000000</v>
      </c>
      <c r="H381" s="5">
        <f>F381*HLOOKUP(B381,Assumption!$A$10:$G$12,2,TRUE)+G381*HLOOKUP(B381,Assumption!$A$10:$G$12,3,TRUE)</f>
        <v>750000</v>
      </c>
      <c r="I381" s="5">
        <f t="shared" si="3"/>
        <v>29250000</v>
      </c>
      <c r="J381" s="47">
        <f>VLOOKUP(D381,Assumption!$O$3:$Q$103,IF('Thông tin khách hàng'!$B$3="Nam",2,3),FALSE)/12*P381</f>
        <v>0</v>
      </c>
      <c r="K381" s="5">
        <v>20000.0</v>
      </c>
      <c r="L381" s="46">
        <f t="shared" si="4"/>
        <v>108392491</v>
      </c>
      <c r="M381" s="46">
        <f t="shared" si="5"/>
        <v>19278838870</v>
      </c>
      <c r="N381" s="47">
        <f>HLOOKUP(ROUND(AVERAGE(M369:M380)/10^6,0),Assumption!$B$2:$E$3,2,TRUE)*MAX((AVERAGE(M369:M380)-250*10^6),0)</f>
        <v>105939527.3</v>
      </c>
      <c r="O381" s="46">
        <f t="shared" si="6"/>
        <v>19384778398</v>
      </c>
      <c r="P381" s="46">
        <f>IF(A381=1,SA,MAX(0,SA-M380))</f>
        <v>0</v>
      </c>
      <c r="S381" s="5">
        <v>0.0</v>
      </c>
      <c r="T381" s="5">
        <v>1.0</v>
      </c>
      <c r="U381" s="5">
        <v>1.0</v>
      </c>
      <c r="V381" s="48">
        <v>1.0</v>
      </c>
    </row>
    <row r="382" ht="15.75" customHeight="1">
      <c r="A382" s="5">
        <v>380.0</v>
      </c>
      <c r="B382" s="5">
        <v>32.0</v>
      </c>
      <c r="C382" s="5">
        <f t="shared" si="1"/>
        <v>8</v>
      </c>
      <c r="D382" s="5">
        <f>'Thông tin khách hàng'!$B$4+B382-1</f>
        <v>32</v>
      </c>
      <c r="E382" s="46">
        <f t="shared" si="2"/>
        <v>19384778398</v>
      </c>
      <c r="F382" s="5">
        <f>TP*VLOOKUP('Thông tin khách hàng'!$E$10,$X$2:$Z$5,3,FALSE)*OFFSET($S382,0,VLOOKUP('Thông tin khách hàng'!$E$10,$X$2:$Z$5,2,FALSE))</f>
        <v>0</v>
      </c>
      <c r="G382" s="5">
        <f>EP*VLOOKUP('Thông tin khách hàng'!$E$10,$X$2:$Z$5,3,FALSE)*OFFSET($S382,0,VLOOKUP('Thông tin khách hàng'!$E$10,$X$2:$Z$5,2,FALSE))</f>
        <v>0</v>
      </c>
      <c r="H382" s="5">
        <f>F382*HLOOKUP(B382,Assumption!$A$10:$G$12,2,TRUE)+G382*HLOOKUP(B382,Assumption!$A$10:$G$12,3,TRUE)</f>
        <v>0</v>
      </c>
      <c r="I382" s="5">
        <f t="shared" si="3"/>
        <v>0</v>
      </c>
      <c r="J382" s="47">
        <f>VLOOKUP(D382,Assumption!$O$3:$Q$103,IF('Thông tin khách hàng'!$B$3="Nam",2,3),FALSE)/12*P382</f>
        <v>0</v>
      </c>
      <c r="K382" s="5">
        <v>20000.0</v>
      </c>
      <c r="L382" s="46">
        <f t="shared" si="4"/>
        <v>109604242</v>
      </c>
      <c r="M382" s="46">
        <f t="shared" si="5"/>
        <v>19494362640</v>
      </c>
      <c r="N382" s="47">
        <f>HLOOKUP(ROUND(AVERAGE(M370:M381)/10^6,0),Assumption!$B$2:$E$3,2,TRUE)*MAX((AVERAGE(M370:M381)-250*10^6),0)</f>
        <v>107169717</v>
      </c>
      <c r="O382" s="46">
        <f t="shared" si="6"/>
        <v>19601532357</v>
      </c>
      <c r="P382" s="46">
        <f>IF(A382=1,SA,MAX(0,SA-M381))</f>
        <v>0</v>
      </c>
      <c r="S382" s="5">
        <v>0.0</v>
      </c>
      <c r="T382" s="5">
        <v>0.0</v>
      </c>
      <c r="U382" s="5">
        <v>0.0</v>
      </c>
      <c r="V382" s="48">
        <v>1.0</v>
      </c>
    </row>
    <row r="383" ht="15.75" customHeight="1">
      <c r="A383" s="5">
        <v>381.0</v>
      </c>
      <c r="B383" s="5">
        <v>32.0</v>
      </c>
      <c r="C383" s="5">
        <f t="shared" si="1"/>
        <v>9</v>
      </c>
      <c r="D383" s="5">
        <f>'Thông tin khách hàng'!$B$4+B383-1</f>
        <v>32</v>
      </c>
      <c r="E383" s="46">
        <f t="shared" si="2"/>
        <v>19601532357</v>
      </c>
      <c r="F383" s="5">
        <f>TP*VLOOKUP('Thông tin khách hàng'!$E$10,$X$2:$Z$5,3,FALSE)*OFFSET($S383,0,VLOOKUP('Thông tin khách hàng'!$E$10,$X$2:$Z$5,2,FALSE))</f>
        <v>0</v>
      </c>
      <c r="G383" s="5">
        <f>EP*VLOOKUP('Thông tin khách hàng'!$E$10,$X$2:$Z$5,3,FALSE)*OFFSET($S383,0,VLOOKUP('Thông tin khách hàng'!$E$10,$X$2:$Z$5,2,FALSE))</f>
        <v>0</v>
      </c>
      <c r="H383" s="5">
        <f>F383*HLOOKUP(B383,Assumption!$A$10:$G$12,2,TRUE)+G383*HLOOKUP(B383,Assumption!$A$10:$G$12,3,TRUE)</f>
        <v>0</v>
      </c>
      <c r="I383" s="5">
        <f t="shared" si="3"/>
        <v>0</v>
      </c>
      <c r="J383" s="47">
        <f>VLOOKUP(D383,Assumption!$O$3:$Q$103,IF('Thông tin khách hàng'!$B$3="Nam",2,3),FALSE)/12*P383</f>
        <v>0</v>
      </c>
      <c r="K383" s="5">
        <v>20000.0</v>
      </c>
      <c r="L383" s="46">
        <f t="shared" si="4"/>
        <v>110829801</v>
      </c>
      <c r="M383" s="46">
        <f t="shared" si="5"/>
        <v>19712342158</v>
      </c>
      <c r="N383" s="47">
        <f>HLOOKUP(ROUND(AVERAGE(M371:M382)/10^6,0),Assumption!$B$2:$E$3,2,TRUE)*MAX((AVERAGE(M371:M382)-250*10^6),0)</f>
        <v>108413768.9</v>
      </c>
      <c r="O383" s="46">
        <f t="shared" si="6"/>
        <v>19820755927</v>
      </c>
      <c r="P383" s="46">
        <f>IF(A383=1,SA,MAX(0,SA-M382))</f>
        <v>0</v>
      </c>
      <c r="S383" s="5">
        <v>0.0</v>
      </c>
      <c r="T383" s="5">
        <v>0.0</v>
      </c>
      <c r="U383" s="5">
        <v>0.0</v>
      </c>
      <c r="V383" s="48">
        <v>1.0</v>
      </c>
    </row>
    <row r="384" ht="15.75" customHeight="1">
      <c r="A384" s="5">
        <v>382.0</v>
      </c>
      <c r="B384" s="5">
        <v>32.0</v>
      </c>
      <c r="C384" s="5">
        <f t="shared" si="1"/>
        <v>10</v>
      </c>
      <c r="D384" s="5">
        <f>'Thông tin khách hàng'!$B$4+B384-1</f>
        <v>32</v>
      </c>
      <c r="E384" s="46">
        <f t="shared" si="2"/>
        <v>19820755927</v>
      </c>
      <c r="F384" s="5">
        <f>TP*VLOOKUP('Thông tin khách hàng'!$E$10,$X$2:$Z$5,3,FALSE)*OFFSET($S384,0,VLOOKUP('Thông tin khách hàng'!$E$10,$X$2:$Z$5,2,FALSE))</f>
        <v>0</v>
      </c>
      <c r="G384" s="5">
        <f>EP*VLOOKUP('Thông tin khách hàng'!$E$10,$X$2:$Z$5,3,FALSE)*OFFSET($S384,0,VLOOKUP('Thông tin khách hàng'!$E$10,$X$2:$Z$5,2,FALSE))</f>
        <v>0</v>
      </c>
      <c r="H384" s="5">
        <f>F384*HLOOKUP(B384,Assumption!$A$10:$G$12,2,TRUE)+G384*HLOOKUP(B384,Assumption!$A$10:$G$12,3,TRUE)</f>
        <v>0</v>
      </c>
      <c r="I384" s="5">
        <f t="shared" si="3"/>
        <v>0</v>
      </c>
      <c r="J384" s="47">
        <f>VLOOKUP(D384,Assumption!$O$3:$Q$103,IF('Thông tin khách hàng'!$B$3="Nam",2,3),FALSE)/12*P384</f>
        <v>0</v>
      </c>
      <c r="K384" s="5">
        <v>20000.0</v>
      </c>
      <c r="L384" s="46">
        <f t="shared" si="4"/>
        <v>112069323</v>
      </c>
      <c r="M384" s="46">
        <f t="shared" si="5"/>
        <v>19932805250</v>
      </c>
      <c r="N384" s="47">
        <f>HLOOKUP(ROUND(AVERAGE(M372:M383)/10^6,0),Assumption!$B$2:$E$3,2,TRUE)*MAX((AVERAGE(M372:M383)-250*10^6),0)</f>
        <v>109671839.3</v>
      </c>
      <c r="O384" s="46">
        <f t="shared" si="6"/>
        <v>20042477089</v>
      </c>
      <c r="P384" s="46">
        <f>IF(A384=1,SA,MAX(0,SA-M383))</f>
        <v>0</v>
      </c>
      <c r="S384" s="5">
        <v>0.0</v>
      </c>
      <c r="T384" s="5">
        <v>0.0</v>
      </c>
      <c r="U384" s="5">
        <v>1.0</v>
      </c>
      <c r="V384" s="48">
        <v>1.0</v>
      </c>
    </row>
    <row r="385" ht="15.75" customHeight="1">
      <c r="A385" s="5">
        <v>383.0</v>
      </c>
      <c r="B385" s="5">
        <v>32.0</v>
      </c>
      <c r="C385" s="5">
        <f t="shared" si="1"/>
        <v>11</v>
      </c>
      <c r="D385" s="5">
        <f>'Thông tin khách hàng'!$B$4+B385-1</f>
        <v>32</v>
      </c>
      <c r="E385" s="46">
        <f t="shared" si="2"/>
        <v>20042477089</v>
      </c>
      <c r="F385" s="5">
        <f>TP*VLOOKUP('Thông tin khách hàng'!$E$10,$X$2:$Z$5,3,FALSE)*OFFSET($S385,0,VLOOKUP('Thông tin khách hàng'!$E$10,$X$2:$Z$5,2,FALSE))</f>
        <v>0</v>
      </c>
      <c r="G385" s="5">
        <f>EP*VLOOKUP('Thông tin khách hàng'!$E$10,$X$2:$Z$5,3,FALSE)*OFFSET($S385,0,VLOOKUP('Thông tin khách hàng'!$E$10,$X$2:$Z$5,2,FALSE))</f>
        <v>0</v>
      </c>
      <c r="H385" s="5">
        <f>F385*HLOOKUP(B385,Assumption!$A$10:$G$12,2,TRUE)+G385*HLOOKUP(B385,Assumption!$A$10:$G$12,3,TRUE)</f>
        <v>0</v>
      </c>
      <c r="I385" s="5">
        <f t="shared" si="3"/>
        <v>0</v>
      </c>
      <c r="J385" s="47">
        <f>VLOOKUP(D385,Assumption!$O$3:$Q$103,IF('Thông tin khách hàng'!$B$3="Nam",2,3),FALSE)/12*P385</f>
        <v>0</v>
      </c>
      <c r="K385" s="5">
        <v>20000.0</v>
      </c>
      <c r="L385" s="46">
        <f t="shared" si="4"/>
        <v>113322966</v>
      </c>
      <c r="M385" s="46">
        <f t="shared" si="5"/>
        <v>20155780055</v>
      </c>
      <c r="N385" s="47">
        <f>HLOOKUP(ROUND(AVERAGE(M373:M384)/10^6,0),Assumption!$B$2:$E$3,2,TRUE)*MAX((AVERAGE(M373:M384)-250*10^6),0)</f>
        <v>110944086.1</v>
      </c>
      <c r="O385" s="46">
        <f t="shared" si="6"/>
        <v>20266724141</v>
      </c>
      <c r="P385" s="46">
        <f>IF(A385=1,SA,MAX(0,SA-M384))</f>
        <v>0</v>
      </c>
      <c r="S385" s="5">
        <v>0.0</v>
      </c>
      <c r="T385" s="5">
        <v>0.0</v>
      </c>
      <c r="U385" s="5">
        <v>0.0</v>
      </c>
      <c r="V385" s="48">
        <v>1.0</v>
      </c>
    </row>
    <row r="386" ht="15.75" customHeight="1">
      <c r="A386" s="5">
        <v>384.0</v>
      </c>
      <c r="B386" s="5">
        <v>32.0</v>
      </c>
      <c r="C386" s="5">
        <f t="shared" si="1"/>
        <v>12</v>
      </c>
      <c r="D386" s="5">
        <f>'Thông tin khách hàng'!$B$4+B386-1</f>
        <v>32</v>
      </c>
      <c r="E386" s="46">
        <f t="shared" si="2"/>
        <v>20266724141</v>
      </c>
      <c r="F386" s="5">
        <f>TP*VLOOKUP('Thông tin khách hàng'!$E$10,$X$2:$Z$5,3,FALSE)*OFFSET($S386,0,VLOOKUP('Thông tin khách hàng'!$E$10,$X$2:$Z$5,2,FALSE))</f>
        <v>0</v>
      </c>
      <c r="G386" s="5">
        <f>EP*VLOOKUP('Thông tin khách hàng'!$E$10,$X$2:$Z$5,3,FALSE)*OFFSET($S386,0,VLOOKUP('Thông tin khách hàng'!$E$10,$X$2:$Z$5,2,FALSE))</f>
        <v>0</v>
      </c>
      <c r="H386" s="5">
        <f>F386*HLOOKUP(B386,Assumption!$A$10:$G$12,2,TRUE)+G386*HLOOKUP(B386,Assumption!$A$10:$G$12,3,TRUE)</f>
        <v>0</v>
      </c>
      <c r="I386" s="5">
        <f t="shared" si="3"/>
        <v>0</v>
      </c>
      <c r="J386" s="47">
        <f>VLOOKUP(D386,Assumption!$O$3:$Q$103,IF('Thông tin khách hàng'!$B$3="Nam",2,3),FALSE)/12*P386</f>
        <v>0</v>
      </c>
      <c r="K386" s="5">
        <v>20000.0</v>
      </c>
      <c r="L386" s="46">
        <f t="shared" si="4"/>
        <v>114590892</v>
      </c>
      <c r="M386" s="46">
        <f t="shared" si="5"/>
        <v>20381295033</v>
      </c>
      <c r="N386" s="47">
        <f>HLOOKUP(ROUND(AVERAGE(M374:M385)/10^6,0),Assumption!$B$2:$E$3,2,TRUE)*MAX((AVERAGE(M374:M385)-250*10^6),0)</f>
        <v>112230669.2</v>
      </c>
      <c r="O386" s="46">
        <f t="shared" si="6"/>
        <v>20493525702</v>
      </c>
      <c r="P386" s="46">
        <f>IF(A386=1,SA,MAX(0,SA-M385))</f>
        <v>0</v>
      </c>
      <c r="S386" s="5">
        <v>0.0</v>
      </c>
      <c r="T386" s="5">
        <v>0.0</v>
      </c>
      <c r="U386" s="5">
        <v>0.0</v>
      </c>
      <c r="V386" s="48">
        <v>1.0</v>
      </c>
    </row>
    <row r="387" ht="15.75" customHeight="1">
      <c r="A387" s="5">
        <v>385.0</v>
      </c>
      <c r="B387" s="5">
        <v>33.0</v>
      </c>
      <c r="C387" s="5">
        <f t="shared" si="1"/>
        <v>1</v>
      </c>
      <c r="D387" s="5">
        <f>'Thông tin khách hàng'!$B$4+B387-1</f>
        <v>33</v>
      </c>
      <c r="E387" s="46">
        <f t="shared" si="2"/>
        <v>20493525702</v>
      </c>
      <c r="F387" s="5">
        <f>TP*VLOOKUP('Thông tin khách hàng'!$E$10,$X$2:$Z$5,3,FALSE)*OFFSET($S387,0,VLOOKUP('Thông tin khách hàng'!$E$10,$X$2:$Z$5,2,FALSE))</f>
        <v>15000000</v>
      </c>
      <c r="G387" s="5">
        <f>EP*VLOOKUP('Thông tin khách hàng'!$E$10,$X$2:$Z$5,3,FALSE)*OFFSET($S387,0,VLOOKUP('Thông tin khách hàng'!$E$10,$X$2:$Z$5,2,FALSE))</f>
        <v>15000000</v>
      </c>
      <c r="H387" s="5">
        <f>F387*HLOOKUP(B387,Assumption!$A$10:$G$12,2,TRUE)+G387*HLOOKUP(B387,Assumption!$A$10:$G$12,3,TRUE)</f>
        <v>750000</v>
      </c>
      <c r="I387" s="5">
        <f t="shared" si="3"/>
        <v>29250000</v>
      </c>
      <c r="J387" s="47">
        <f>VLOOKUP(D387,Assumption!$O$3:$Q$103,IF('Thông tin khách hàng'!$B$3="Nam",2,3),FALSE)/12*P387</f>
        <v>0</v>
      </c>
      <c r="K387" s="5">
        <v>20000.0</v>
      </c>
      <c r="L387" s="46">
        <f t="shared" si="4"/>
        <v>116038644</v>
      </c>
      <c r="M387" s="46">
        <f t="shared" si="5"/>
        <v>20638794346</v>
      </c>
      <c r="N387" s="47">
        <f>HLOOKUP(ROUND(AVERAGE(M375:M386)/10^6,0),Assumption!$B$2:$E$3,2,TRUE)*MAX((AVERAGE(M375:M386)-250*10^6),0)</f>
        <v>113531750</v>
      </c>
      <c r="O387" s="46">
        <f t="shared" si="6"/>
        <v>20752326096</v>
      </c>
      <c r="P387" s="46">
        <f>IF(A387=1,SA,MAX(0,SA-M386))</f>
        <v>0</v>
      </c>
      <c r="S387" s="5">
        <v>1.0</v>
      </c>
      <c r="T387" s="5">
        <v>1.0</v>
      </c>
      <c r="U387" s="5">
        <v>1.0</v>
      </c>
      <c r="V387" s="48">
        <v>1.0</v>
      </c>
    </row>
    <row r="388" ht="15.75" customHeight="1">
      <c r="A388" s="5">
        <v>386.0</v>
      </c>
      <c r="B388" s="5">
        <v>33.0</v>
      </c>
      <c r="C388" s="5">
        <f t="shared" si="1"/>
        <v>2</v>
      </c>
      <c r="D388" s="5">
        <f>'Thông tin khách hàng'!$B$4+B388-1</f>
        <v>33</v>
      </c>
      <c r="E388" s="46">
        <f t="shared" si="2"/>
        <v>20752326096</v>
      </c>
      <c r="F388" s="5">
        <f>TP*VLOOKUP('Thông tin khách hàng'!$E$10,$X$2:$Z$5,3,FALSE)*OFFSET($S388,0,VLOOKUP('Thông tin khách hàng'!$E$10,$X$2:$Z$5,2,FALSE))</f>
        <v>0</v>
      </c>
      <c r="G388" s="5">
        <f>EP*VLOOKUP('Thông tin khách hàng'!$E$10,$X$2:$Z$5,3,FALSE)*OFFSET($S388,0,VLOOKUP('Thông tin khách hàng'!$E$10,$X$2:$Z$5,2,FALSE))</f>
        <v>0</v>
      </c>
      <c r="H388" s="5">
        <f>F388*HLOOKUP(B388,Assumption!$A$10:$G$12,2,TRUE)+G388*HLOOKUP(B388,Assumption!$A$10:$G$12,3,TRUE)</f>
        <v>0</v>
      </c>
      <c r="I388" s="5">
        <f t="shared" si="3"/>
        <v>0</v>
      </c>
      <c r="J388" s="47">
        <f>VLOOKUP(D388,Assumption!$O$3:$Q$103,IF('Thông tin khách hàng'!$B$3="Nam",2,3),FALSE)/12*P388</f>
        <v>0</v>
      </c>
      <c r="K388" s="5">
        <v>20000.0</v>
      </c>
      <c r="L388" s="46">
        <f t="shared" si="4"/>
        <v>117336556</v>
      </c>
      <c r="M388" s="46">
        <f t="shared" si="5"/>
        <v>20869642652</v>
      </c>
      <c r="N388" s="47">
        <f>HLOOKUP(ROUND(AVERAGE(M376:M387)/10^6,0),Assumption!$B$2:$E$3,2,TRUE)*MAX((AVERAGE(M376:M387)-250*10^6),0)</f>
        <v>114847491.9</v>
      </c>
      <c r="O388" s="46">
        <f t="shared" si="6"/>
        <v>20984490144</v>
      </c>
      <c r="P388" s="46">
        <f>IF(A388=1,SA,MAX(0,SA-M387))</f>
        <v>0</v>
      </c>
      <c r="S388" s="5">
        <v>0.0</v>
      </c>
      <c r="T388" s="5">
        <v>0.0</v>
      </c>
      <c r="U388" s="5">
        <v>0.0</v>
      </c>
      <c r="V388" s="48">
        <v>1.0</v>
      </c>
    </row>
    <row r="389" ht="15.75" customHeight="1">
      <c r="A389" s="5">
        <v>387.0</v>
      </c>
      <c r="B389" s="5">
        <v>33.0</v>
      </c>
      <c r="C389" s="5">
        <f t="shared" si="1"/>
        <v>3</v>
      </c>
      <c r="D389" s="5">
        <f>'Thông tin khách hàng'!$B$4+B389-1</f>
        <v>33</v>
      </c>
      <c r="E389" s="46">
        <f t="shared" si="2"/>
        <v>20984490144</v>
      </c>
      <c r="F389" s="5">
        <f>TP*VLOOKUP('Thông tin khách hàng'!$E$10,$X$2:$Z$5,3,FALSE)*OFFSET($S389,0,VLOOKUP('Thông tin khách hàng'!$E$10,$X$2:$Z$5,2,FALSE))</f>
        <v>0</v>
      </c>
      <c r="G389" s="5">
        <f>EP*VLOOKUP('Thông tin khách hàng'!$E$10,$X$2:$Z$5,3,FALSE)*OFFSET($S389,0,VLOOKUP('Thông tin khách hàng'!$E$10,$X$2:$Z$5,2,FALSE))</f>
        <v>0</v>
      </c>
      <c r="H389" s="5">
        <f>F389*HLOOKUP(B389,Assumption!$A$10:$G$12,2,TRUE)+G389*HLOOKUP(B389,Assumption!$A$10:$G$12,3,TRUE)</f>
        <v>0</v>
      </c>
      <c r="I389" s="5">
        <f t="shared" si="3"/>
        <v>0</v>
      </c>
      <c r="J389" s="47">
        <f>VLOOKUP(D389,Assumption!$O$3:$Q$103,IF('Thông tin khách hàng'!$B$3="Nam",2,3),FALSE)/12*P389</f>
        <v>0</v>
      </c>
      <c r="K389" s="5">
        <v>20000.0</v>
      </c>
      <c r="L389" s="46">
        <f t="shared" si="4"/>
        <v>118649245</v>
      </c>
      <c r="M389" s="46">
        <f t="shared" si="5"/>
        <v>21103119389</v>
      </c>
      <c r="N389" s="47">
        <f>HLOOKUP(ROUND(AVERAGE(M377:M388)/10^6,0),Assumption!$B$2:$E$3,2,TRUE)*MAX((AVERAGE(M377:M388)-250*10^6),0)</f>
        <v>116178060.1</v>
      </c>
      <c r="O389" s="46">
        <f t="shared" si="6"/>
        <v>21219297449</v>
      </c>
      <c r="P389" s="46">
        <f>IF(A389=1,SA,MAX(0,SA-M388))</f>
        <v>0</v>
      </c>
      <c r="S389" s="5">
        <v>0.0</v>
      </c>
      <c r="T389" s="5">
        <v>0.0</v>
      </c>
      <c r="U389" s="5">
        <v>0.0</v>
      </c>
      <c r="V389" s="48">
        <v>1.0</v>
      </c>
    </row>
    <row r="390" ht="15.75" customHeight="1">
      <c r="A390" s="5">
        <v>388.0</v>
      </c>
      <c r="B390" s="5">
        <v>33.0</v>
      </c>
      <c r="C390" s="5">
        <f t="shared" si="1"/>
        <v>4</v>
      </c>
      <c r="D390" s="5">
        <f>'Thông tin khách hàng'!$B$4+B390-1</f>
        <v>33</v>
      </c>
      <c r="E390" s="46">
        <f t="shared" si="2"/>
        <v>21219297449</v>
      </c>
      <c r="F390" s="5">
        <f>TP*VLOOKUP('Thông tin khách hàng'!$E$10,$X$2:$Z$5,3,FALSE)*OFFSET($S390,0,VLOOKUP('Thông tin khách hàng'!$E$10,$X$2:$Z$5,2,FALSE))</f>
        <v>0</v>
      </c>
      <c r="G390" s="5">
        <f>EP*VLOOKUP('Thông tin khách hàng'!$E$10,$X$2:$Z$5,3,FALSE)*OFFSET($S390,0,VLOOKUP('Thông tin khách hàng'!$E$10,$X$2:$Z$5,2,FALSE))</f>
        <v>0</v>
      </c>
      <c r="H390" s="5">
        <f>F390*HLOOKUP(B390,Assumption!$A$10:$G$12,2,TRUE)+G390*HLOOKUP(B390,Assumption!$A$10:$G$12,3,TRUE)</f>
        <v>0</v>
      </c>
      <c r="I390" s="5">
        <f t="shared" si="3"/>
        <v>0</v>
      </c>
      <c r="J390" s="47">
        <f>VLOOKUP(D390,Assumption!$O$3:$Q$103,IF('Thông tin khách hàng'!$B$3="Nam",2,3),FALSE)/12*P390</f>
        <v>0</v>
      </c>
      <c r="K390" s="5">
        <v>20000.0</v>
      </c>
      <c r="L390" s="46">
        <f t="shared" si="4"/>
        <v>119976880</v>
      </c>
      <c r="M390" s="46">
        <f t="shared" si="5"/>
        <v>21339254329</v>
      </c>
      <c r="N390" s="47">
        <f>HLOOKUP(ROUND(AVERAGE(M378:M389)/10^6,0),Assumption!$B$2:$E$3,2,TRUE)*MAX((AVERAGE(M378:M389)-250*10^6),0)</f>
        <v>117523621.7</v>
      </c>
      <c r="O390" s="46">
        <f t="shared" si="6"/>
        <v>21456777951</v>
      </c>
      <c r="P390" s="46">
        <f>IF(A390=1,SA,MAX(0,SA-M389))</f>
        <v>0</v>
      </c>
      <c r="S390" s="5">
        <v>0.0</v>
      </c>
      <c r="T390" s="5">
        <v>0.0</v>
      </c>
      <c r="U390" s="5">
        <v>1.0</v>
      </c>
      <c r="V390" s="48">
        <v>1.0</v>
      </c>
    </row>
    <row r="391" ht="15.75" customHeight="1">
      <c r="A391" s="5">
        <v>389.0</v>
      </c>
      <c r="B391" s="5">
        <v>33.0</v>
      </c>
      <c r="C391" s="5">
        <f t="shared" si="1"/>
        <v>5</v>
      </c>
      <c r="D391" s="5">
        <f>'Thông tin khách hàng'!$B$4+B391-1</f>
        <v>33</v>
      </c>
      <c r="E391" s="46">
        <f t="shared" si="2"/>
        <v>21456777951</v>
      </c>
      <c r="F391" s="5">
        <f>TP*VLOOKUP('Thông tin khách hàng'!$E$10,$X$2:$Z$5,3,FALSE)*OFFSET($S391,0,VLOOKUP('Thông tin khách hàng'!$E$10,$X$2:$Z$5,2,FALSE))</f>
        <v>0</v>
      </c>
      <c r="G391" s="5">
        <f>EP*VLOOKUP('Thông tin khách hàng'!$E$10,$X$2:$Z$5,3,FALSE)*OFFSET($S391,0,VLOOKUP('Thông tin khách hàng'!$E$10,$X$2:$Z$5,2,FALSE))</f>
        <v>0</v>
      </c>
      <c r="H391" s="5">
        <f>F391*HLOOKUP(B391,Assumption!$A$10:$G$12,2,TRUE)+G391*HLOOKUP(B391,Assumption!$A$10:$G$12,3,TRUE)</f>
        <v>0</v>
      </c>
      <c r="I391" s="5">
        <f t="shared" si="3"/>
        <v>0</v>
      </c>
      <c r="J391" s="47">
        <f>VLOOKUP(D391,Assumption!$O$3:$Q$103,IF('Thông tin khách hàng'!$B$3="Nam",2,3),FALSE)/12*P391</f>
        <v>0</v>
      </c>
      <c r="K391" s="5">
        <v>20000.0</v>
      </c>
      <c r="L391" s="46">
        <f t="shared" si="4"/>
        <v>121319629</v>
      </c>
      <c r="M391" s="46">
        <f t="shared" si="5"/>
        <v>21578077580</v>
      </c>
      <c r="N391" s="47">
        <f>HLOOKUP(ROUND(AVERAGE(M379:M390)/10^6,0),Assumption!$B$2:$E$3,2,TRUE)*MAX((AVERAGE(M379:M390)-250*10^6),0)</f>
        <v>118884345.7</v>
      </c>
      <c r="O391" s="46">
        <f t="shared" si="6"/>
        <v>21696961925</v>
      </c>
      <c r="P391" s="46">
        <f>IF(A391=1,SA,MAX(0,SA-M390))</f>
        <v>0</v>
      </c>
      <c r="S391" s="5">
        <v>0.0</v>
      </c>
      <c r="T391" s="5">
        <v>0.0</v>
      </c>
      <c r="U391" s="5">
        <v>0.0</v>
      </c>
      <c r="V391" s="48">
        <v>1.0</v>
      </c>
    </row>
    <row r="392" ht="15.75" customHeight="1">
      <c r="A392" s="5">
        <v>390.0</v>
      </c>
      <c r="B392" s="5">
        <v>33.0</v>
      </c>
      <c r="C392" s="5">
        <f t="shared" si="1"/>
        <v>6</v>
      </c>
      <c r="D392" s="5">
        <f>'Thông tin khách hàng'!$B$4+B392-1</f>
        <v>33</v>
      </c>
      <c r="E392" s="46">
        <f t="shared" si="2"/>
        <v>21696961925</v>
      </c>
      <c r="F392" s="5">
        <f>TP*VLOOKUP('Thông tin khách hàng'!$E$10,$X$2:$Z$5,3,FALSE)*OFFSET($S392,0,VLOOKUP('Thông tin khách hàng'!$E$10,$X$2:$Z$5,2,FALSE))</f>
        <v>0</v>
      </c>
      <c r="G392" s="5">
        <f>EP*VLOOKUP('Thông tin khách hàng'!$E$10,$X$2:$Z$5,3,FALSE)*OFFSET($S392,0,VLOOKUP('Thông tin khách hàng'!$E$10,$X$2:$Z$5,2,FALSE))</f>
        <v>0</v>
      </c>
      <c r="H392" s="5">
        <f>F392*HLOOKUP(B392,Assumption!$A$10:$G$12,2,TRUE)+G392*HLOOKUP(B392,Assumption!$A$10:$G$12,3,TRUE)</f>
        <v>0</v>
      </c>
      <c r="I392" s="5">
        <f t="shared" si="3"/>
        <v>0</v>
      </c>
      <c r="J392" s="47">
        <f>VLOOKUP(D392,Assumption!$O$3:$Q$103,IF('Thông tin khách hàng'!$B$3="Nam",2,3),FALSE)/12*P392</f>
        <v>0</v>
      </c>
      <c r="K392" s="5">
        <v>20000.0</v>
      </c>
      <c r="L392" s="46">
        <f t="shared" si="4"/>
        <v>122677664</v>
      </c>
      <c r="M392" s="46">
        <f t="shared" si="5"/>
        <v>21819619589</v>
      </c>
      <c r="N392" s="47">
        <f>HLOOKUP(ROUND(AVERAGE(M380:M391)/10^6,0),Assumption!$B$2:$E$3,2,TRUE)*MAX((AVERAGE(M380:M391)-250*10^6),0)</f>
        <v>120260402.8</v>
      </c>
      <c r="O392" s="46">
        <f t="shared" si="6"/>
        <v>21939879992</v>
      </c>
      <c r="P392" s="46">
        <f>IF(A392=1,SA,MAX(0,SA-M391))</f>
        <v>0</v>
      </c>
      <c r="S392" s="5">
        <v>0.0</v>
      </c>
      <c r="T392" s="5">
        <v>0.0</v>
      </c>
      <c r="U392" s="5">
        <v>0.0</v>
      </c>
      <c r="V392" s="48">
        <v>1.0</v>
      </c>
    </row>
    <row r="393" ht="15.75" customHeight="1">
      <c r="A393" s="5">
        <v>391.0</v>
      </c>
      <c r="B393" s="5">
        <v>33.0</v>
      </c>
      <c r="C393" s="5">
        <f t="shared" si="1"/>
        <v>7</v>
      </c>
      <c r="D393" s="5">
        <f>'Thông tin khách hàng'!$B$4+B393-1</f>
        <v>33</v>
      </c>
      <c r="E393" s="46">
        <f t="shared" si="2"/>
        <v>21939879992</v>
      </c>
      <c r="F393" s="5">
        <f>TP*VLOOKUP('Thông tin khách hàng'!$E$10,$X$2:$Z$5,3,FALSE)*OFFSET($S393,0,VLOOKUP('Thông tin khách hàng'!$E$10,$X$2:$Z$5,2,FALSE))</f>
        <v>15000000</v>
      </c>
      <c r="G393" s="5">
        <f>EP*VLOOKUP('Thông tin khách hàng'!$E$10,$X$2:$Z$5,3,FALSE)*OFFSET($S393,0,VLOOKUP('Thông tin khách hàng'!$E$10,$X$2:$Z$5,2,FALSE))</f>
        <v>15000000</v>
      </c>
      <c r="H393" s="5">
        <f>F393*HLOOKUP(B393,Assumption!$A$10:$G$12,2,TRUE)+G393*HLOOKUP(B393,Assumption!$A$10:$G$12,3,TRUE)</f>
        <v>750000</v>
      </c>
      <c r="I393" s="5">
        <f t="shared" si="3"/>
        <v>29250000</v>
      </c>
      <c r="J393" s="47">
        <f>VLOOKUP(D393,Assumption!$O$3:$Q$103,IF('Thông tin khách hàng'!$B$3="Nam",2,3),FALSE)/12*P393</f>
        <v>0</v>
      </c>
      <c r="K393" s="5">
        <v>20000.0</v>
      </c>
      <c r="L393" s="46">
        <f t="shared" si="4"/>
        <v>124216542</v>
      </c>
      <c r="M393" s="46">
        <f t="shared" si="5"/>
        <v>22093326534</v>
      </c>
      <c r="N393" s="47">
        <f>HLOOKUP(ROUND(AVERAGE(M381:M392)/10^6,0),Assumption!$B$2:$E$3,2,TRUE)*MAX((AVERAGE(M381:M392)-250*10^6),0)</f>
        <v>121651965.9</v>
      </c>
      <c r="O393" s="46">
        <f t="shared" si="6"/>
        <v>22214978500</v>
      </c>
      <c r="P393" s="46">
        <f>IF(A393=1,SA,MAX(0,SA-M392))</f>
        <v>0</v>
      </c>
      <c r="S393" s="5">
        <v>0.0</v>
      </c>
      <c r="T393" s="5">
        <v>1.0</v>
      </c>
      <c r="U393" s="5">
        <v>1.0</v>
      </c>
      <c r="V393" s="48">
        <v>1.0</v>
      </c>
    </row>
    <row r="394" ht="15.75" customHeight="1">
      <c r="A394" s="5">
        <v>392.0</v>
      </c>
      <c r="B394" s="5">
        <v>33.0</v>
      </c>
      <c r="C394" s="5">
        <f t="shared" si="1"/>
        <v>8</v>
      </c>
      <c r="D394" s="5">
        <f>'Thông tin khách hàng'!$B$4+B394-1</f>
        <v>33</v>
      </c>
      <c r="E394" s="46">
        <f t="shared" si="2"/>
        <v>22214978500</v>
      </c>
      <c r="F394" s="5">
        <f>TP*VLOOKUP('Thông tin khách hàng'!$E$10,$X$2:$Z$5,3,FALSE)*OFFSET($S394,0,VLOOKUP('Thông tin khách hàng'!$E$10,$X$2:$Z$5,2,FALSE))</f>
        <v>0</v>
      </c>
      <c r="G394" s="5">
        <f>EP*VLOOKUP('Thông tin khách hàng'!$E$10,$X$2:$Z$5,3,FALSE)*OFFSET($S394,0,VLOOKUP('Thông tin khách hàng'!$E$10,$X$2:$Z$5,2,FALSE))</f>
        <v>0</v>
      </c>
      <c r="H394" s="5">
        <f>F394*HLOOKUP(B394,Assumption!$A$10:$G$12,2,TRUE)+G394*HLOOKUP(B394,Assumption!$A$10:$G$12,3,TRUE)</f>
        <v>0</v>
      </c>
      <c r="I394" s="5">
        <f t="shared" si="3"/>
        <v>0</v>
      </c>
      <c r="J394" s="47">
        <f>VLOOKUP(D394,Assumption!$O$3:$Q$103,IF('Thông tin khách hàng'!$B$3="Nam",2,3),FALSE)/12*P394</f>
        <v>0</v>
      </c>
      <c r="K394" s="5">
        <v>20000.0</v>
      </c>
      <c r="L394" s="46">
        <f t="shared" si="4"/>
        <v>125606605</v>
      </c>
      <c r="M394" s="46">
        <f t="shared" si="5"/>
        <v>22340565105</v>
      </c>
      <c r="N394" s="47">
        <f>HLOOKUP(ROUND(AVERAGE(M382:M393)/10^6,0),Assumption!$B$2:$E$3,2,TRUE)*MAX((AVERAGE(M382:M393)-250*10^6),0)</f>
        <v>123059209.8</v>
      </c>
      <c r="O394" s="46">
        <f t="shared" si="6"/>
        <v>22463624315</v>
      </c>
      <c r="P394" s="46">
        <f>IF(A394=1,SA,MAX(0,SA-M393))</f>
        <v>0</v>
      </c>
      <c r="S394" s="5">
        <v>0.0</v>
      </c>
      <c r="T394" s="5">
        <v>0.0</v>
      </c>
      <c r="U394" s="5">
        <v>0.0</v>
      </c>
      <c r="V394" s="48">
        <v>1.0</v>
      </c>
    </row>
    <row r="395" ht="15.75" customHeight="1">
      <c r="A395" s="5">
        <v>393.0</v>
      </c>
      <c r="B395" s="5">
        <v>33.0</v>
      </c>
      <c r="C395" s="5">
        <f t="shared" si="1"/>
        <v>9</v>
      </c>
      <c r="D395" s="5">
        <f>'Thông tin khách hàng'!$B$4+B395-1</f>
        <v>33</v>
      </c>
      <c r="E395" s="46">
        <f t="shared" si="2"/>
        <v>22463624315</v>
      </c>
      <c r="F395" s="5">
        <f>TP*VLOOKUP('Thông tin khách hàng'!$E$10,$X$2:$Z$5,3,FALSE)*OFFSET($S395,0,VLOOKUP('Thông tin khách hàng'!$E$10,$X$2:$Z$5,2,FALSE))</f>
        <v>0</v>
      </c>
      <c r="G395" s="5">
        <f>EP*VLOOKUP('Thông tin khách hàng'!$E$10,$X$2:$Z$5,3,FALSE)*OFFSET($S395,0,VLOOKUP('Thông tin khách hàng'!$E$10,$X$2:$Z$5,2,FALSE))</f>
        <v>0</v>
      </c>
      <c r="H395" s="5">
        <f>F395*HLOOKUP(B395,Assumption!$A$10:$G$12,2,TRUE)+G395*HLOOKUP(B395,Assumption!$A$10:$G$12,3,TRUE)</f>
        <v>0</v>
      </c>
      <c r="I395" s="5">
        <f t="shared" si="3"/>
        <v>0</v>
      </c>
      <c r="J395" s="47">
        <f>VLOOKUP(D395,Assumption!$O$3:$Q$103,IF('Thông tin khách hàng'!$B$3="Nam",2,3),FALSE)/12*P395</f>
        <v>0</v>
      </c>
      <c r="K395" s="5">
        <v>20000.0</v>
      </c>
      <c r="L395" s="46">
        <f t="shared" si="4"/>
        <v>127012485</v>
      </c>
      <c r="M395" s="46">
        <f t="shared" si="5"/>
        <v>22590616800</v>
      </c>
      <c r="N395" s="47">
        <f>HLOOKUP(ROUND(AVERAGE(M383:M394)/10^6,0),Assumption!$B$2:$E$3,2,TRUE)*MAX((AVERAGE(M383:M394)-250*10^6),0)</f>
        <v>124482311</v>
      </c>
      <c r="O395" s="46">
        <f t="shared" si="6"/>
        <v>22715099111</v>
      </c>
      <c r="P395" s="46">
        <f>IF(A395=1,SA,MAX(0,SA-M394))</f>
        <v>0</v>
      </c>
      <c r="S395" s="5">
        <v>0.0</v>
      </c>
      <c r="T395" s="5">
        <v>0.0</v>
      </c>
      <c r="U395" s="5">
        <v>0.0</v>
      </c>
      <c r="V395" s="48">
        <v>1.0</v>
      </c>
    </row>
    <row r="396" ht="15.75" customHeight="1">
      <c r="A396" s="5">
        <v>394.0</v>
      </c>
      <c r="B396" s="5">
        <v>33.0</v>
      </c>
      <c r="C396" s="5">
        <f t="shared" si="1"/>
        <v>10</v>
      </c>
      <c r="D396" s="5">
        <f>'Thông tin khách hàng'!$B$4+B396-1</f>
        <v>33</v>
      </c>
      <c r="E396" s="46">
        <f t="shared" si="2"/>
        <v>22715099111</v>
      </c>
      <c r="F396" s="5">
        <f>TP*VLOOKUP('Thông tin khách hàng'!$E$10,$X$2:$Z$5,3,FALSE)*OFFSET($S396,0,VLOOKUP('Thông tin khách hàng'!$E$10,$X$2:$Z$5,2,FALSE))</f>
        <v>0</v>
      </c>
      <c r="G396" s="5">
        <f>EP*VLOOKUP('Thông tin khách hàng'!$E$10,$X$2:$Z$5,3,FALSE)*OFFSET($S396,0,VLOOKUP('Thông tin khách hàng'!$E$10,$X$2:$Z$5,2,FALSE))</f>
        <v>0</v>
      </c>
      <c r="H396" s="5">
        <f>F396*HLOOKUP(B396,Assumption!$A$10:$G$12,2,TRUE)+G396*HLOOKUP(B396,Assumption!$A$10:$G$12,3,TRUE)</f>
        <v>0</v>
      </c>
      <c r="I396" s="5">
        <f t="shared" si="3"/>
        <v>0</v>
      </c>
      <c r="J396" s="47">
        <f>VLOOKUP(D396,Assumption!$O$3:$Q$103,IF('Thông tin khách hàng'!$B$3="Nam",2,3),FALSE)/12*P396</f>
        <v>0</v>
      </c>
      <c r="K396" s="5">
        <v>20000.0</v>
      </c>
      <c r="L396" s="46">
        <f t="shared" si="4"/>
        <v>128434360</v>
      </c>
      <c r="M396" s="46">
        <f t="shared" si="5"/>
        <v>22843513471</v>
      </c>
      <c r="N396" s="47">
        <f>HLOOKUP(ROUND(AVERAGE(M384:M395)/10^6,0),Assumption!$B$2:$E$3,2,TRUE)*MAX((AVERAGE(M384:M395)-250*10^6),0)</f>
        <v>125921448.3</v>
      </c>
      <c r="O396" s="46">
        <f t="shared" si="6"/>
        <v>22969434919</v>
      </c>
      <c r="P396" s="46">
        <f>IF(A396=1,SA,MAX(0,SA-M395))</f>
        <v>0</v>
      </c>
      <c r="S396" s="5">
        <v>0.0</v>
      </c>
      <c r="T396" s="5">
        <v>0.0</v>
      </c>
      <c r="U396" s="5">
        <v>1.0</v>
      </c>
      <c r="V396" s="48">
        <v>1.0</v>
      </c>
    </row>
    <row r="397" ht="15.75" customHeight="1">
      <c r="A397" s="5">
        <v>395.0</v>
      </c>
      <c r="B397" s="5">
        <v>33.0</v>
      </c>
      <c r="C397" s="5">
        <f t="shared" si="1"/>
        <v>11</v>
      </c>
      <c r="D397" s="5">
        <f>'Thông tin khách hàng'!$B$4+B397-1</f>
        <v>33</v>
      </c>
      <c r="E397" s="46">
        <f t="shared" si="2"/>
        <v>22969434919</v>
      </c>
      <c r="F397" s="5">
        <f>TP*VLOOKUP('Thông tin khách hàng'!$E$10,$X$2:$Z$5,3,FALSE)*OFFSET($S397,0,VLOOKUP('Thông tin khách hàng'!$E$10,$X$2:$Z$5,2,FALSE))</f>
        <v>0</v>
      </c>
      <c r="G397" s="5">
        <f>EP*VLOOKUP('Thông tin khách hàng'!$E$10,$X$2:$Z$5,3,FALSE)*OFFSET($S397,0,VLOOKUP('Thông tin khách hàng'!$E$10,$X$2:$Z$5,2,FALSE))</f>
        <v>0</v>
      </c>
      <c r="H397" s="5">
        <f>F397*HLOOKUP(B397,Assumption!$A$10:$G$12,2,TRUE)+G397*HLOOKUP(B397,Assumption!$A$10:$G$12,3,TRUE)</f>
        <v>0</v>
      </c>
      <c r="I397" s="5">
        <f t="shared" si="3"/>
        <v>0</v>
      </c>
      <c r="J397" s="47">
        <f>VLOOKUP(D397,Assumption!$O$3:$Q$103,IF('Thông tin khách hàng'!$B$3="Nam",2,3),FALSE)/12*P397</f>
        <v>0</v>
      </c>
      <c r="K397" s="5">
        <v>20000.0</v>
      </c>
      <c r="L397" s="46">
        <f t="shared" si="4"/>
        <v>129872411</v>
      </c>
      <c r="M397" s="46">
        <f t="shared" si="5"/>
        <v>23099287330</v>
      </c>
      <c r="N397" s="47">
        <f>HLOOKUP(ROUND(AVERAGE(M385:M396)/10^6,0),Assumption!$B$2:$E$3,2,TRUE)*MAX((AVERAGE(M385:M396)-250*10^6),0)</f>
        <v>127376802.4</v>
      </c>
      <c r="O397" s="46">
        <f t="shared" si="6"/>
        <v>23226664133</v>
      </c>
      <c r="P397" s="46">
        <f>IF(A397=1,SA,MAX(0,SA-M396))</f>
        <v>0</v>
      </c>
      <c r="S397" s="5">
        <v>0.0</v>
      </c>
      <c r="T397" s="5">
        <v>0.0</v>
      </c>
      <c r="U397" s="5">
        <v>0.0</v>
      </c>
      <c r="V397" s="48">
        <v>1.0</v>
      </c>
    </row>
    <row r="398" ht="15.75" customHeight="1">
      <c r="A398" s="5">
        <v>396.0</v>
      </c>
      <c r="B398" s="5">
        <v>33.0</v>
      </c>
      <c r="C398" s="5">
        <f t="shared" si="1"/>
        <v>12</v>
      </c>
      <c r="D398" s="5">
        <f>'Thông tin khách hàng'!$B$4+B398-1</f>
        <v>33</v>
      </c>
      <c r="E398" s="46">
        <f t="shared" si="2"/>
        <v>23226664133</v>
      </c>
      <c r="F398" s="5">
        <f>TP*VLOOKUP('Thông tin khách hàng'!$E$10,$X$2:$Z$5,3,FALSE)*OFFSET($S398,0,VLOOKUP('Thông tin khách hàng'!$E$10,$X$2:$Z$5,2,FALSE))</f>
        <v>0</v>
      </c>
      <c r="G398" s="5">
        <f>EP*VLOOKUP('Thông tin khách hàng'!$E$10,$X$2:$Z$5,3,FALSE)*OFFSET($S398,0,VLOOKUP('Thông tin khách hàng'!$E$10,$X$2:$Z$5,2,FALSE))</f>
        <v>0</v>
      </c>
      <c r="H398" s="5">
        <f>F398*HLOOKUP(B398,Assumption!$A$10:$G$12,2,TRUE)+G398*HLOOKUP(B398,Assumption!$A$10:$G$12,3,TRUE)</f>
        <v>0</v>
      </c>
      <c r="I398" s="5">
        <f t="shared" si="3"/>
        <v>0</v>
      </c>
      <c r="J398" s="47">
        <f>VLOOKUP(D398,Assumption!$O$3:$Q$103,IF('Thông tin khách hàng'!$B$3="Nam",2,3),FALSE)/12*P398</f>
        <v>0</v>
      </c>
      <c r="K398" s="5">
        <v>20000.0</v>
      </c>
      <c r="L398" s="46">
        <f t="shared" si="4"/>
        <v>131326823</v>
      </c>
      <c r="M398" s="46">
        <f t="shared" si="5"/>
        <v>23357970956</v>
      </c>
      <c r="N398" s="47">
        <f>HLOOKUP(ROUND(AVERAGE(M386:M397)/10^6,0),Assumption!$B$2:$E$3,2,TRUE)*MAX((AVERAGE(M386:M397)-250*10^6),0)</f>
        <v>128848556.1</v>
      </c>
      <c r="O398" s="46">
        <f t="shared" si="6"/>
        <v>23486819512</v>
      </c>
      <c r="P398" s="46">
        <f>IF(A398=1,SA,MAX(0,SA-M397))</f>
        <v>0</v>
      </c>
      <c r="S398" s="5">
        <v>0.0</v>
      </c>
      <c r="T398" s="5">
        <v>0.0</v>
      </c>
      <c r="U398" s="5">
        <v>0.0</v>
      </c>
      <c r="V398" s="48">
        <v>1.0</v>
      </c>
    </row>
    <row r="399" ht="15.75" customHeight="1">
      <c r="A399" s="5">
        <v>397.0</v>
      </c>
      <c r="B399" s="5">
        <v>34.0</v>
      </c>
      <c r="C399" s="5">
        <f t="shared" si="1"/>
        <v>1</v>
      </c>
      <c r="D399" s="5">
        <f>'Thông tin khách hàng'!$B$4+B399-1</f>
        <v>34</v>
      </c>
      <c r="E399" s="46">
        <f t="shared" si="2"/>
        <v>23486819512</v>
      </c>
      <c r="F399" s="5">
        <f>TP*VLOOKUP('Thông tin khách hàng'!$E$10,$X$2:$Z$5,3,FALSE)*OFFSET($S399,0,VLOOKUP('Thông tin khách hàng'!$E$10,$X$2:$Z$5,2,FALSE))</f>
        <v>15000000</v>
      </c>
      <c r="G399" s="5">
        <f>EP*VLOOKUP('Thông tin khách hàng'!$E$10,$X$2:$Z$5,3,FALSE)*OFFSET($S399,0,VLOOKUP('Thông tin khách hàng'!$E$10,$X$2:$Z$5,2,FALSE))</f>
        <v>15000000</v>
      </c>
      <c r="H399" s="5">
        <f>F399*HLOOKUP(B399,Assumption!$A$10:$G$12,2,TRUE)+G399*HLOOKUP(B399,Assumption!$A$10:$G$12,3,TRUE)</f>
        <v>750000</v>
      </c>
      <c r="I399" s="5">
        <f t="shared" si="3"/>
        <v>29250000</v>
      </c>
      <c r="J399" s="47">
        <f>VLOOKUP(D399,Assumption!$O$3:$Q$103,IF('Thông tin khách hàng'!$B$3="Nam",2,3),FALSE)/12*P399</f>
        <v>0</v>
      </c>
      <c r="K399" s="5">
        <v>20000.0</v>
      </c>
      <c r="L399" s="46">
        <f t="shared" si="4"/>
        <v>132963163</v>
      </c>
      <c r="M399" s="46">
        <f t="shared" si="5"/>
        <v>23649012675</v>
      </c>
      <c r="N399" s="47">
        <f>HLOOKUP(ROUND(AVERAGE(M387:M398)/10^6,0),Assumption!$B$2:$E$3,2,TRUE)*MAX((AVERAGE(M387:M398)-250*10^6),0)</f>
        <v>130336894</v>
      </c>
      <c r="O399" s="46">
        <f t="shared" si="6"/>
        <v>23779349569</v>
      </c>
      <c r="P399" s="46">
        <f>IF(A399=1,SA,MAX(0,SA-M398))</f>
        <v>0</v>
      </c>
      <c r="S399" s="5">
        <v>1.0</v>
      </c>
      <c r="T399" s="5">
        <v>1.0</v>
      </c>
      <c r="U399" s="5">
        <v>1.0</v>
      </c>
      <c r="V399" s="48">
        <v>1.0</v>
      </c>
    </row>
    <row r="400" ht="15.75" customHeight="1">
      <c r="A400" s="5">
        <v>398.0</v>
      </c>
      <c r="B400" s="5">
        <v>34.0</v>
      </c>
      <c r="C400" s="5">
        <f t="shared" si="1"/>
        <v>2</v>
      </c>
      <c r="D400" s="5">
        <f>'Thông tin khách hàng'!$B$4+B400-1</f>
        <v>34</v>
      </c>
      <c r="E400" s="46">
        <f t="shared" si="2"/>
        <v>23779349569</v>
      </c>
      <c r="F400" s="5">
        <f>TP*VLOOKUP('Thông tin khách hàng'!$E$10,$X$2:$Z$5,3,FALSE)*OFFSET($S400,0,VLOOKUP('Thông tin khách hàng'!$E$10,$X$2:$Z$5,2,FALSE))</f>
        <v>0</v>
      </c>
      <c r="G400" s="5">
        <f>EP*VLOOKUP('Thông tin khách hàng'!$E$10,$X$2:$Z$5,3,FALSE)*OFFSET($S400,0,VLOOKUP('Thông tin khách hàng'!$E$10,$X$2:$Z$5,2,FALSE))</f>
        <v>0</v>
      </c>
      <c r="H400" s="5">
        <f>F400*HLOOKUP(B400,Assumption!$A$10:$G$12,2,TRUE)+G400*HLOOKUP(B400,Assumption!$A$10:$G$12,3,TRUE)</f>
        <v>0</v>
      </c>
      <c r="I400" s="5">
        <f t="shared" si="3"/>
        <v>0</v>
      </c>
      <c r="J400" s="47">
        <f>VLOOKUP(D400,Assumption!$O$3:$Q$103,IF('Thông tin khách hàng'!$B$3="Nam",2,3),FALSE)/12*P400</f>
        <v>0</v>
      </c>
      <c r="K400" s="5">
        <v>20000.0</v>
      </c>
      <c r="L400" s="46">
        <f t="shared" si="4"/>
        <v>134451787</v>
      </c>
      <c r="M400" s="46">
        <f t="shared" si="5"/>
        <v>23913781356</v>
      </c>
      <c r="N400" s="47">
        <f>HLOOKUP(ROUND(AVERAGE(M388:M399)/10^6,0),Assumption!$B$2:$E$3,2,TRUE)*MAX((AVERAGE(M388:M399)-250*10^6),0)</f>
        <v>131842003.2</v>
      </c>
      <c r="O400" s="46">
        <f t="shared" si="6"/>
        <v>24045623359</v>
      </c>
      <c r="P400" s="46">
        <f>IF(A400=1,SA,MAX(0,SA-M399))</f>
        <v>0</v>
      </c>
      <c r="S400" s="5">
        <v>0.0</v>
      </c>
      <c r="T400" s="5">
        <v>0.0</v>
      </c>
      <c r="U400" s="5">
        <v>0.0</v>
      </c>
      <c r="V400" s="48">
        <v>1.0</v>
      </c>
    </row>
    <row r="401" ht="15.75" customHeight="1">
      <c r="A401" s="5">
        <v>399.0</v>
      </c>
      <c r="B401" s="5">
        <v>34.0</v>
      </c>
      <c r="C401" s="5">
        <f t="shared" si="1"/>
        <v>3</v>
      </c>
      <c r="D401" s="5">
        <f>'Thông tin khách hàng'!$B$4+B401-1</f>
        <v>34</v>
      </c>
      <c r="E401" s="46">
        <f t="shared" si="2"/>
        <v>24045623359</v>
      </c>
      <c r="F401" s="5">
        <f>TP*VLOOKUP('Thông tin khách hàng'!$E$10,$X$2:$Z$5,3,FALSE)*OFFSET($S401,0,VLOOKUP('Thông tin khách hàng'!$E$10,$X$2:$Z$5,2,FALSE))</f>
        <v>0</v>
      </c>
      <c r="G401" s="5">
        <f>EP*VLOOKUP('Thông tin khách hàng'!$E$10,$X$2:$Z$5,3,FALSE)*OFFSET($S401,0,VLOOKUP('Thông tin khách hàng'!$E$10,$X$2:$Z$5,2,FALSE))</f>
        <v>0</v>
      </c>
      <c r="H401" s="5">
        <f>F401*HLOOKUP(B401,Assumption!$A$10:$G$12,2,TRUE)+G401*HLOOKUP(B401,Assumption!$A$10:$G$12,3,TRUE)</f>
        <v>0</v>
      </c>
      <c r="I401" s="5">
        <f t="shared" si="3"/>
        <v>0</v>
      </c>
      <c r="J401" s="47">
        <f>VLOOKUP(D401,Assumption!$O$3:$Q$103,IF('Thông tin khách hàng'!$B$3="Nam",2,3),FALSE)/12*P401</f>
        <v>0</v>
      </c>
      <c r="K401" s="5">
        <v>20000.0</v>
      </c>
      <c r="L401" s="46">
        <f t="shared" si="4"/>
        <v>135957337</v>
      </c>
      <c r="M401" s="46">
        <f t="shared" si="5"/>
        <v>24181560696</v>
      </c>
      <c r="N401" s="47">
        <f>HLOOKUP(ROUND(AVERAGE(M389:M400)/10^6,0),Assumption!$B$2:$E$3,2,TRUE)*MAX((AVERAGE(M389:M400)-250*10^6),0)</f>
        <v>133364072.6</v>
      </c>
      <c r="O401" s="46">
        <f t="shared" si="6"/>
        <v>24314924769</v>
      </c>
      <c r="P401" s="46">
        <f>IF(A401=1,SA,MAX(0,SA-M400))</f>
        <v>0</v>
      </c>
      <c r="S401" s="5">
        <v>0.0</v>
      </c>
      <c r="T401" s="5">
        <v>0.0</v>
      </c>
      <c r="U401" s="5">
        <v>0.0</v>
      </c>
      <c r="V401" s="48">
        <v>1.0</v>
      </c>
    </row>
    <row r="402" ht="15.75" customHeight="1">
      <c r="A402" s="5">
        <v>400.0</v>
      </c>
      <c r="B402" s="5">
        <v>34.0</v>
      </c>
      <c r="C402" s="5">
        <f t="shared" si="1"/>
        <v>4</v>
      </c>
      <c r="D402" s="5">
        <f>'Thông tin khách hàng'!$B$4+B402-1</f>
        <v>34</v>
      </c>
      <c r="E402" s="46">
        <f t="shared" si="2"/>
        <v>24314924769</v>
      </c>
      <c r="F402" s="5">
        <f>TP*VLOOKUP('Thông tin khách hàng'!$E$10,$X$2:$Z$5,3,FALSE)*OFFSET($S402,0,VLOOKUP('Thông tin khách hàng'!$E$10,$X$2:$Z$5,2,FALSE))</f>
        <v>0</v>
      </c>
      <c r="G402" s="5">
        <f>EP*VLOOKUP('Thông tin khách hàng'!$E$10,$X$2:$Z$5,3,FALSE)*OFFSET($S402,0,VLOOKUP('Thông tin khách hàng'!$E$10,$X$2:$Z$5,2,FALSE))</f>
        <v>0</v>
      </c>
      <c r="H402" s="5">
        <f>F402*HLOOKUP(B402,Assumption!$A$10:$G$12,2,TRUE)+G402*HLOOKUP(B402,Assumption!$A$10:$G$12,3,TRUE)</f>
        <v>0</v>
      </c>
      <c r="I402" s="5">
        <f t="shared" si="3"/>
        <v>0</v>
      </c>
      <c r="J402" s="47">
        <f>VLOOKUP(D402,Assumption!$O$3:$Q$103,IF('Thông tin khách hàng'!$B$3="Nam",2,3),FALSE)/12*P402</f>
        <v>0</v>
      </c>
      <c r="K402" s="5">
        <v>20000.0</v>
      </c>
      <c r="L402" s="46">
        <f t="shared" si="4"/>
        <v>137480007</v>
      </c>
      <c r="M402" s="46">
        <f t="shared" si="5"/>
        <v>24452384776</v>
      </c>
      <c r="N402" s="47">
        <f>HLOOKUP(ROUND(AVERAGE(M390:M401)/10^6,0),Assumption!$B$2:$E$3,2,TRUE)*MAX((AVERAGE(M390:M401)-250*10^6),0)</f>
        <v>134903293.2</v>
      </c>
      <c r="O402" s="46">
        <f t="shared" si="6"/>
        <v>24587288069</v>
      </c>
      <c r="P402" s="46">
        <f>IF(A402=1,SA,MAX(0,SA-M401))</f>
        <v>0</v>
      </c>
      <c r="S402" s="5">
        <v>0.0</v>
      </c>
      <c r="T402" s="5">
        <v>0.0</v>
      </c>
      <c r="U402" s="5">
        <v>1.0</v>
      </c>
      <c r="V402" s="48">
        <v>1.0</v>
      </c>
    </row>
    <row r="403" ht="15.75" customHeight="1">
      <c r="A403" s="5">
        <v>401.0</v>
      </c>
      <c r="B403" s="5">
        <v>34.0</v>
      </c>
      <c r="C403" s="5">
        <f t="shared" si="1"/>
        <v>5</v>
      </c>
      <c r="D403" s="5">
        <f>'Thông tin khách hàng'!$B$4+B403-1</f>
        <v>34</v>
      </c>
      <c r="E403" s="46">
        <f t="shared" si="2"/>
        <v>24587288069</v>
      </c>
      <c r="F403" s="5">
        <f>TP*VLOOKUP('Thông tin khách hàng'!$E$10,$X$2:$Z$5,3,FALSE)*OFFSET($S403,0,VLOOKUP('Thông tin khách hàng'!$E$10,$X$2:$Z$5,2,FALSE))</f>
        <v>0</v>
      </c>
      <c r="G403" s="5">
        <f>EP*VLOOKUP('Thông tin khách hàng'!$E$10,$X$2:$Z$5,3,FALSE)*OFFSET($S403,0,VLOOKUP('Thông tin khách hàng'!$E$10,$X$2:$Z$5,2,FALSE))</f>
        <v>0</v>
      </c>
      <c r="H403" s="5">
        <f>F403*HLOOKUP(B403,Assumption!$A$10:$G$12,2,TRUE)+G403*HLOOKUP(B403,Assumption!$A$10:$G$12,3,TRUE)</f>
        <v>0</v>
      </c>
      <c r="I403" s="5">
        <f t="shared" si="3"/>
        <v>0</v>
      </c>
      <c r="J403" s="47">
        <f>VLOOKUP(D403,Assumption!$O$3:$Q$103,IF('Thông tin khách hàng'!$B$3="Nam",2,3),FALSE)/12*P403</f>
        <v>0</v>
      </c>
      <c r="K403" s="5">
        <v>20000.0</v>
      </c>
      <c r="L403" s="46">
        <f t="shared" si="4"/>
        <v>139019988</v>
      </c>
      <c r="M403" s="46">
        <f t="shared" si="5"/>
        <v>24726288057</v>
      </c>
      <c r="N403" s="47">
        <f>HLOOKUP(ROUND(AVERAGE(M391:M402)/10^6,0),Assumption!$B$2:$E$3,2,TRUE)*MAX((AVERAGE(M391:M402)-250*10^6),0)</f>
        <v>136459858.4</v>
      </c>
      <c r="O403" s="46">
        <f t="shared" si="6"/>
        <v>24862747915</v>
      </c>
      <c r="P403" s="46">
        <f>IF(A403=1,SA,MAX(0,SA-M402))</f>
        <v>0</v>
      </c>
      <c r="S403" s="5">
        <v>0.0</v>
      </c>
      <c r="T403" s="5">
        <v>0.0</v>
      </c>
      <c r="U403" s="5">
        <v>0.0</v>
      </c>
      <c r="V403" s="48">
        <v>1.0</v>
      </c>
    </row>
    <row r="404" ht="15.75" customHeight="1">
      <c r="A404" s="5">
        <v>402.0</v>
      </c>
      <c r="B404" s="5">
        <v>34.0</v>
      </c>
      <c r="C404" s="5">
        <f t="shared" si="1"/>
        <v>6</v>
      </c>
      <c r="D404" s="5">
        <f>'Thông tin khách hàng'!$B$4+B404-1</f>
        <v>34</v>
      </c>
      <c r="E404" s="46">
        <f t="shared" si="2"/>
        <v>24862747915</v>
      </c>
      <c r="F404" s="5">
        <f>TP*VLOOKUP('Thông tin khách hàng'!$E$10,$X$2:$Z$5,3,FALSE)*OFFSET($S404,0,VLOOKUP('Thông tin khách hàng'!$E$10,$X$2:$Z$5,2,FALSE))</f>
        <v>0</v>
      </c>
      <c r="G404" s="5">
        <f>EP*VLOOKUP('Thông tin khách hàng'!$E$10,$X$2:$Z$5,3,FALSE)*OFFSET($S404,0,VLOOKUP('Thông tin khách hàng'!$E$10,$X$2:$Z$5,2,FALSE))</f>
        <v>0</v>
      </c>
      <c r="H404" s="5">
        <f>F404*HLOOKUP(B404,Assumption!$A$10:$G$12,2,TRUE)+G404*HLOOKUP(B404,Assumption!$A$10:$G$12,3,TRUE)</f>
        <v>0</v>
      </c>
      <c r="I404" s="5">
        <f t="shared" si="3"/>
        <v>0</v>
      </c>
      <c r="J404" s="47">
        <f>VLOOKUP(D404,Assumption!$O$3:$Q$103,IF('Thông tin khách hàng'!$B$3="Nam",2,3),FALSE)/12*P404</f>
        <v>0</v>
      </c>
      <c r="K404" s="5">
        <v>20000.0</v>
      </c>
      <c r="L404" s="46">
        <f t="shared" si="4"/>
        <v>140577478</v>
      </c>
      <c r="M404" s="46">
        <f t="shared" si="5"/>
        <v>25003305393</v>
      </c>
      <c r="N404" s="47">
        <f>HLOOKUP(ROUND(AVERAGE(M392:M403)/10^6,0),Assumption!$B$2:$E$3,2,TRUE)*MAX((AVERAGE(M392:M403)-250*10^6),0)</f>
        <v>138033963.7</v>
      </c>
      <c r="O404" s="46">
        <f t="shared" si="6"/>
        <v>25141339357</v>
      </c>
      <c r="P404" s="46">
        <f>IF(A404=1,SA,MAX(0,SA-M403))</f>
        <v>0</v>
      </c>
      <c r="S404" s="5">
        <v>0.0</v>
      </c>
      <c r="T404" s="5">
        <v>0.0</v>
      </c>
      <c r="U404" s="5">
        <v>0.0</v>
      </c>
      <c r="V404" s="48">
        <v>1.0</v>
      </c>
    </row>
    <row r="405" ht="15.75" customHeight="1">
      <c r="A405" s="5">
        <v>403.0</v>
      </c>
      <c r="B405" s="5">
        <v>34.0</v>
      </c>
      <c r="C405" s="5">
        <f t="shared" si="1"/>
        <v>7</v>
      </c>
      <c r="D405" s="5">
        <f>'Thông tin khách hàng'!$B$4+B405-1</f>
        <v>34</v>
      </c>
      <c r="E405" s="46">
        <f t="shared" si="2"/>
        <v>25141339357</v>
      </c>
      <c r="F405" s="5">
        <f>TP*VLOOKUP('Thông tin khách hàng'!$E$10,$X$2:$Z$5,3,FALSE)*OFFSET($S405,0,VLOOKUP('Thông tin khách hàng'!$E$10,$X$2:$Z$5,2,FALSE))</f>
        <v>15000000</v>
      </c>
      <c r="G405" s="5">
        <f>EP*VLOOKUP('Thông tin khách hàng'!$E$10,$X$2:$Z$5,3,FALSE)*OFFSET($S405,0,VLOOKUP('Thông tin khách hàng'!$E$10,$X$2:$Z$5,2,FALSE))</f>
        <v>15000000</v>
      </c>
      <c r="H405" s="5">
        <f>F405*HLOOKUP(B405,Assumption!$A$10:$G$12,2,TRUE)+G405*HLOOKUP(B405,Assumption!$A$10:$G$12,3,TRUE)</f>
        <v>750000</v>
      </c>
      <c r="I405" s="5">
        <f t="shared" si="3"/>
        <v>29250000</v>
      </c>
      <c r="J405" s="47">
        <f>VLOOKUP(D405,Assumption!$O$3:$Q$103,IF('Thông tin khách hàng'!$B$3="Nam",2,3),FALSE)/12*P405</f>
        <v>0</v>
      </c>
      <c r="K405" s="5">
        <v>20000.0</v>
      </c>
      <c r="L405" s="46">
        <f t="shared" si="4"/>
        <v>142318059</v>
      </c>
      <c r="M405" s="46">
        <f t="shared" si="5"/>
        <v>25312887416</v>
      </c>
      <c r="N405" s="47">
        <f>HLOOKUP(ROUND(AVERAGE(M393:M404)/10^6,0),Assumption!$B$2:$E$3,2,TRUE)*MAX((AVERAGE(M393:M404)-250*10^6),0)</f>
        <v>139625806.6</v>
      </c>
      <c r="O405" s="46">
        <f t="shared" si="6"/>
        <v>25452513223</v>
      </c>
      <c r="P405" s="46">
        <f>IF(A405=1,SA,MAX(0,SA-M404))</f>
        <v>0</v>
      </c>
      <c r="S405" s="5">
        <v>0.0</v>
      </c>
      <c r="T405" s="5">
        <v>1.0</v>
      </c>
      <c r="U405" s="5">
        <v>1.0</v>
      </c>
      <c r="V405" s="48">
        <v>1.0</v>
      </c>
    </row>
    <row r="406" ht="15.75" customHeight="1">
      <c r="A406" s="5">
        <v>404.0</v>
      </c>
      <c r="B406" s="5">
        <v>34.0</v>
      </c>
      <c r="C406" s="5">
        <f t="shared" si="1"/>
        <v>8</v>
      </c>
      <c r="D406" s="5">
        <f>'Thông tin khách hàng'!$B$4+B406-1</f>
        <v>34</v>
      </c>
      <c r="E406" s="46">
        <f t="shared" si="2"/>
        <v>25452513223</v>
      </c>
      <c r="F406" s="5">
        <f>TP*VLOOKUP('Thông tin khách hàng'!$E$10,$X$2:$Z$5,3,FALSE)*OFFSET($S406,0,VLOOKUP('Thông tin khách hàng'!$E$10,$X$2:$Z$5,2,FALSE))</f>
        <v>0</v>
      </c>
      <c r="G406" s="5">
        <f>EP*VLOOKUP('Thông tin khách hàng'!$E$10,$X$2:$Z$5,3,FALSE)*OFFSET($S406,0,VLOOKUP('Thông tin khách hàng'!$E$10,$X$2:$Z$5,2,FALSE))</f>
        <v>0</v>
      </c>
      <c r="H406" s="5">
        <f>F406*HLOOKUP(B406,Assumption!$A$10:$G$12,2,TRUE)+G406*HLOOKUP(B406,Assumption!$A$10:$G$12,3,TRUE)</f>
        <v>0</v>
      </c>
      <c r="I406" s="5">
        <f t="shared" si="3"/>
        <v>0</v>
      </c>
      <c r="J406" s="47">
        <f>VLOOKUP(D406,Assumption!$O$3:$Q$103,IF('Thông tin khách hàng'!$B$3="Nam",2,3),FALSE)/12*P406</f>
        <v>0</v>
      </c>
      <c r="K406" s="5">
        <v>20000.0</v>
      </c>
      <c r="L406" s="46">
        <f t="shared" si="4"/>
        <v>143912097</v>
      </c>
      <c r="M406" s="46">
        <f t="shared" si="5"/>
        <v>25596405320</v>
      </c>
      <c r="N406" s="47">
        <f>HLOOKUP(ROUND(AVERAGE(M394:M405)/10^6,0),Assumption!$B$2:$E$3,2,TRUE)*MAX((AVERAGE(M394:M405)-250*10^6),0)</f>
        <v>141235587</v>
      </c>
      <c r="O406" s="46">
        <f t="shared" si="6"/>
        <v>25737640907</v>
      </c>
      <c r="P406" s="46">
        <f>IF(A406=1,SA,MAX(0,SA-M405))</f>
        <v>0</v>
      </c>
      <c r="S406" s="5">
        <v>0.0</v>
      </c>
      <c r="T406" s="5">
        <v>0.0</v>
      </c>
      <c r="U406" s="5">
        <v>0.0</v>
      </c>
      <c r="V406" s="48">
        <v>1.0</v>
      </c>
    </row>
    <row r="407" ht="15.75" customHeight="1">
      <c r="A407" s="5">
        <v>405.0</v>
      </c>
      <c r="B407" s="5">
        <v>34.0</v>
      </c>
      <c r="C407" s="5">
        <f t="shared" si="1"/>
        <v>9</v>
      </c>
      <c r="D407" s="5">
        <f>'Thông tin khách hàng'!$B$4+B407-1</f>
        <v>34</v>
      </c>
      <c r="E407" s="46">
        <f t="shared" si="2"/>
        <v>25737640907</v>
      </c>
      <c r="F407" s="5">
        <f>TP*VLOOKUP('Thông tin khách hàng'!$E$10,$X$2:$Z$5,3,FALSE)*OFFSET($S407,0,VLOOKUP('Thông tin khách hàng'!$E$10,$X$2:$Z$5,2,FALSE))</f>
        <v>0</v>
      </c>
      <c r="G407" s="5">
        <f>EP*VLOOKUP('Thông tin khách hàng'!$E$10,$X$2:$Z$5,3,FALSE)*OFFSET($S407,0,VLOOKUP('Thông tin khách hàng'!$E$10,$X$2:$Z$5,2,FALSE))</f>
        <v>0</v>
      </c>
      <c r="H407" s="5">
        <f>F407*HLOOKUP(B407,Assumption!$A$10:$G$12,2,TRUE)+G407*HLOOKUP(B407,Assumption!$A$10:$G$12,3,TRUE)</f>
        <v>0</v>
      </c>
      <c r="I407" s="5">
        <f t="shared" si="3"/>
        <v>0</v>
      </c>
      <c r="J407" s="47">
        <f>VLOOKUP(D407,Assumption!$O$3:$Q$103,IF('Thông tin khách hàng'!$B$3="Nam",2,3),FALSE)/12*P407</f>
        <v>0</v>
      </c>
      <c r="K407" s="5">
        <v>20000.0</v>
      </c>
      <c r="L407" s="46">
        <f t="shared" si="4"/>
        <v>145524251</v>
      </c>
      <c r="M407" s="46">
        <f t="shared" si="5"/>
        <v>25883145158</v>
      </c>
      <c r="N407" s="47">
        <f>HLOOKUP(ROUND(AVERAGE(M395:M406)/10^6,0),Assumption!$B$2:$E$3,2,TRUE)*MAX((AVERAGE(M395:M406)-250*10^6),0)</f>
        <v>142863507.1</v>
      </c>
      <c r="O407" s="46">
        <f t="shared" si="6"/>
        <v>26026008665</v>
      </c>
      <c r="P407" s="46">
        <f>IF(A407=1,SA,MAX(0,SA-M406))</f>
        <v>0</v>
      </c>
      <c r="S407" s="5">
        <v>0.0</v>
      </c>
      <c r="T407" s="5">
        <v>0.0</v>
      </c>
      <c r="U407" s="5">
        <v>0.0</v>
      </c>
      <c r="V407" s="48">
        <v>1.0</v>
      </c>
    </row>
    <row r="408" ht="15.75" customHeight="1">
      <c r="A408" s="5">
        <v>406.0</v>
      </c>
      <c r="B408" s="5">
        <v>34.0</v>
      </c>
      <c r="C408" s="5">
        <f t="shared" si="1"/>
        <v>10</v>
      </c>
      <c r="D408" s="5">
        <f>'Thông tin khách hàng'!$B$4+B408-1</f>
        <v>34</v>
      </c>
      <c r="E408" s="46">
        <f t="shared" si="2"/>
        <v>26026008665</v>
      </c>
      <c r="F408" s="5">
        <f>TP*VLOOKUP('Thông tin khách hàng'!$E$10,$X$2:$Z$5,3,FALSE)*OFFSET($S408,0,VLOOKUP('Thông tin khách hàng'!$E$10,$X$2:$Z$5,2,FALSE))</f>
        <v>0</v>
      </c>
      <c r="G408" s="5">
        <f>EP*VLOOKUP('Thông tin khách hàng'!$E$10,$X$2:$Z$5,3,FALSE)*OFFSET($S408,0,VLOOKUP('Thông tin khách hàng'!$E$10,$X$2:$Z$5,2,FALSE))</f>
        <v>0</v>
      </c>
      <c r="H408" s="5">
        <f>F408*HLOOKUP(B408,Assumption!$A$10:$G$12,2,TRUE)+G408*HLOOKUP(B408,Assumption!$A$10:$G$12,3,TRUE)</f>
        <v>0</v>
      </c>
      <c r="I408" s="5">
        <f t="shared" si="3"/>
        <v>0</v>
      </c>
      <c r="J408" s="47">
        <f>VLOOKUP(D408,Assumption!$O$3:$Q$103,IF('Thông tin khách hàng'!$B$3="Nam",2,3),FALSE)/12*P408</f>
        <v>0</v>
      </c>
      <c r="K408" s="5">
        <v>20000.0</v>
      </c>
      <c r="L408" s="46">
        <f t="shared" si="4"/>
        <v>147154724</v>
      </c>
      <c r="M408" s="46">
        <f t="shared" si="5"/>
        <v>26173143389</v>
      </c>
      <c r="N408" s="47">
        <f>HLOOKUP(ROUND(AVERAGE(M396:M407)/10^6,0),Assumption!$B$2:$E$3,2,TRUE)*MAX((AVERAGE(M396:M407)-250*10^6),0)</f>
        <v>144509771.3</v>
      </c>
      <c r="O408" s="46">
        <f t="shared" si="6"/>
        <v>26317653160</v>
      </c>
      <c r="P408" s="46">
        <f>IF(A408=1,SA,MAX(0,SA-M407))</f>
        <v>0</v>
      </c>
      <c r="S408" s="5">
        <v>0.0</v>
      </c>
      <c r="T408" s="5">
        <v>0.0</v>
      </c>
      <c r="U408" s="5">
        <v>1.0</v>
      </c>
      <c r="V408" s="48">
        <v>1.0</v>
      </c>
    </row>
    <row r="409" ht="15.75" customHeight="1">
      <c r="A409" s="5">
        <v>407.0</v>
      </c>
      <c r="B409" s="5">
        <v>34.0</v>
      </c>
      <c r="C409" s="5">
        <f t="shared" si="1"/>
        <v>11</v>
      </c>
      <c r="D409" s="5">
        <f>'Thông tin khách hàng'!$B$4+B409-1</f>
        <v>34</v>
      </c>
      <c r="E409" s="46">
        <f t="shared" si="2"/>
        <v>26317653160</v>
      </c>
      <c r="F409" s="5">
        <f>TP*VLOOKUP('Thông tin khách hàng'!$E$10,$X$2:$Z$5,3,FALSE)*OFFSET($S409,0,VLOOKUP('Thông tin khách hàng'!$E$10,$X$2:$Z$5,2,FALSE))</f>
        <v>0</v>
      </c>
      <c r="G409" s="5">
        <f>EP*VLOOKUP('Thông tin khách hàng'!$E$10,$X$2:$Z$5,3,FALSE)*OFFSET($S409,0,VLOOKUP('Thông tin khách hàng'!$E$10,$X$2:$Z$5,2,FALSE))</f>
        <v>0</v>
      </c>
      <c r="H409" s="5">
        <f>F409*HLOOKUP(B409,Assumption!$A$10:$G$12,2,TRUE)+G409*HLOOKUP(B409,Assumption!$A$10:$G$12,3,TRUE)</f>
        <v>0</v>
      </c>
      <c r="I409" s="5">
        <f t="shared" si="3"/>
        <v>0</v>
      </c>
      <c r="J409" s="47">
        <f>VLOOKUP(D409,Assumption!$O$3:$Q$103,IF('Thông tin khách hàng'!$B$3="Nam",2,3),FALSE)/12*P409</f>
        <v>0</v>
      </c>
      <c r="K409" s="5">
        <v>20000.0</v>
      </c>
      <c r="L409" s="46">
        <f t="shared" si="4"/>
        <v>148803724</v>
      </c>
      <c r="M409" s="46">
        <f t="shared" si="5"/>
        <v>26466436884</v>
      </c>
      <c r="N409" s="47">
        <f>HLOOKUP(ROUND(AVERAGE(M397:M408)/10^6,0),Assumption!$B$2:$E$3,2,TRUE)*MAX((AVERAGE(M397:M408)-250*10^6),0)</f>
        <v>146174586.3</v>
      </c>
      <c r="O409" s="46">
        <f t="shared" si="6"/>
        <v>26612611470</v>
      </c>
      <c r="P409" s="46">
        <f>IF(A409=1,SA,MAX(0,SA-M408))</f>
        <v>0</v>
      </c>
      <c r="S409" s="5">
        <v>0.0</v>
      </c>
      <c r="T409" s="5">
        <v>0.0</v>
      </c>
      <c r="U409" s="5">
        <v>0.0</v>
      </c>
      <c r="V409" s="48">
        <v>1.0</v>
      </c>
    </row>
    <row r="410" ht="15.75" customHeight="1">
      <c r="A410" s="5">
        <v>408.0</v>
      </c>
      <c r="B410" s="5">
        <v>34.0</v>
      </c>
      <c r="C410" s="5">
        <f t="shared" si="1"/>
        <v>12</v>
      </c>
      <c r="D410" s="5">
        <f>'Thông tin khách hàng'!$B$4+B410-1</f>
        <v>34</v>
      </c>
      <c r="E410" s="46">
        <f t="shared" si="2"/>
        <v>26612611470</v>
      </c>
      <c r="F410" s="5">
        <f>TP*VLOOKUP('Thông tin khách hàng'!$E$10,$X$2:$Z$5,3,FALSE)*OFFSET($S410,0,VLOOKUP('Thông tin khách hàng'!$E$10,$X$2:$Z$5,2,FALSE))</f>
        <v>0</v>
      </c>
      <c r="G410" s="5">
        <f>EP*VLOOKUP('Thông tin khách hàng'!$E$10,$X$2:$Z$5,3,FALSE)*OFFSET($S410,0,VLOOKUP('Thông tin khách hàng'!$E$10,$X$2:$Z$5,2,FALSE))</f>
        <v>0</v>
      </c>
      <c r="H410" s="5">
        <f>F410*HLOOKUP(B410,Assumption!$A$10:$G$12,2,TRUE)+G410*HLOOKUP(B410,Assumption!$A$10:$G$12,3,TRUE)</f>
        <v>0</v>
      </c>
      <c r="I410" s="5">
        <f t="shared" si="3"/>
        <v>0</v>
      </c>
      <c r="J410" s="47">
        <f>VLOOKUP(D410,Assumption!$O$3:$Q$103,IF('Thông tin khách hàng'!$B$3="Nam",2,3),FALSE)/12*P410</f>
        <v>0</v>
      </c>
      <c r="K410" s="5">
        <v>20000.0</v>
      </c>
      <c r="L410" s="46">
        <f t="shared" si="4"/>
        <v>150471461</v>
      </c>
      <c r="M410" s="46">
        <f t="shared" si="5"/>
        <v>26763062931</v>
      </c>
      <c r="N410" s="47">
        <f>HLOOKUP(ROUND(AVERAGE(M398:M409)/10^6,0),Assumption!$B$2:$E$3,2,TRUE)*MAX((AVERAGE(M398:M409)-250*10^6),0)</f>
        <v>147858161</v>
      </c>
      <c r="O410" s="46">
        <f t="shared" si="6"/>
        <v>26910921092</v>
      </c>
      <c r="P410" s="46">
        <f>IF(A410=1,SA,MAX(0,SA-M409))</f>
        <v>0</v>
      </c>
      <c r="S410" s="5">
        <v>0.0</v>
      </c>
      <c r="T410" s="5">
        <v>0.0</v>
      </c>
      <c r="U410" s="5">
        <v>0.0</v>
      </c>
      <c r="V410" s="48">
        <v>1.0</v>
      </c>
    </row>
    <row r="411" ht="15.75" customHeight="1">
      <c r="A411" s="5">
        <v>409.0</v>
      </c>
      <c r="B411" s="5">
        <v>35.0</v>
      </c>
      <c r="C411" s="5">
        <f t="shared" si="1"/>
        <v>1</v>
      </c>
      <c r="D411" s="5">
        <f>'Thông tin khách hàng'!$B$4+B411-1</f>
        <v>35</v>
      </c>
      <c r="E411" s="46">
        <f t="shared" si="2"/>
        <v>26910921092</v>
      </c>
      <c r="F411" s="5">
        <f>TP*VLOOKUP('Thông tin khách hàng'!$E$10,$X$2:$Z$5,3,FALSE)*OFFSET($S411,0,VLOOKUP('Thông tin khách hàng'!$E$10,$X$2:$Z$5,2,FALSE))</f>
        <v>15000000</v>
      </c>
      <c r="G411" s="5">
        <f>EP*VLOOKUP('Thông tin khách hàng'!$E$10,$X$2:$Z$5,3,FALSE)*OFFSET($S411,0,VLOOKUP('Thông tin khách hàng'!$E$10,$X$2:$Z$5,2,FALSE))</f>
        <v>15000000</v>
      </c>
      <c r="H411" s="5">
        <f>F411*HLOOKUP(B411,Assumption!$A$10:$G$12,2,TRUE)+G411*HLOOKUP(B411,Assumption!$A$10:$G$12,3,TRUE)</f>
        <v>750000</v>
      </c>
      <c r="I411" s="5">
        <f t="shared" si="3"/>
        <v>29250000</v>
      </c>
      <c r="J411" s="47">
        <f>VLOOKUP(D411,Assumption!$O$3:$Q$103,IF('Thông tin khách hàng'!$B$3="Nam",2,3),FALSE)/12*P411</f>
        <v>0</v>
      </c>
      <c r="K411" s="5">
        <v>20000.0</v>
      </c>
      <c r="L411" s="46">
        <f t="shared" si="4"/>
        <v>152323531</v>
      </c>
      <c r="M411" s="46">
        <f t="shared" si="5"/>
        <v>27092474623</v>
      </c>
      <c r="N411" s="47">
        <f>HLOOKUP(ROUND(AVERAGE(M399:M410)/10^6,0),Assumption!$B$2:$E$3,2,TRUE)*MAX((AVERAGE(M399:M410)-250*10^6),0)</f>
        <v>149560707</v>
      </c>
      <c r="O411" s="46">
        <f t="shared" si="6"/>
        <v>27242035330</v>
      </c>
      <c r="P411" s="46">
        <f>IF(A411=1,SA,MAX(0,SA-M410))</f>
        <v>0</v>
      </c>
      <c r="S411" s="5">
        <v>1.0</v>
      </c>
      <c r="T411" s="5">
        <v>1.0</v>
      </c>
      <c r="U411" s="5">
        <v>1.0</v>
      </c>
      <c r="V411" s="48">
        <v>1.0</v>
      </c>
    </row>
    <row r="412" ht="15.75" customHeight="1">
      <c r="A412" s="5">
        <v>410.0</v>
      </c>
      <c r="B412" s="5">
        <v>35.0</v>
      </c>
      <c r="C412" s="5">
        <f t="shared" si="1"/>
        <v>2</v>
      </c>
      <c r="D412" s="5">
        <f>'Thông tin khách hàng'!$B$4+B412-1</f>
        <v>35</v>
      </c>
      <c r="E412" s="46">
        <f t="shared" si="2"/>
        <v>27242035330</v>
      </c>
      <c r="F412" s="5">
        <f>TP*VLOOKUP('Thông tin khách hàng'!$E$10,$X$2:$Z$5,3,FALSE)*OFFSET($S412,0,VLOOKUP('Thông tin khách hàng'!$E$10,$X$2:$Z$5,2,FALSE))</f>
        <v>0</v>
      </c>
      <c r="G412" s="5">
        <f>EP*VLOOKUP('Thông tin khách hàng'!$E$10,$X$2:$Z$5,3,FALSE)*OFFSET($S412,0,VLOOKUP('Thông tin khách hàng'!$E$10,$X$2:$Z$5,2,FALSE))</f>
        <v>0</v>
      </c>
      <c r="H412" s="5">
        <f>F412*HLOOKUP(B412,Assumption!$A$10:$G$12,2,TRUE)+G412*HLOOKUP(B412,Assumption!$A$10:$G$12,3,TRUE)</f>
        <v>0</v>
      </c>
      <c r="I412" s="5">
        <f t="shared" si="3"/>
        <v>0</v>
      </c>
      <c r="J412" s="47">
        <f>VLOOKUP(D412,Assumption!$O$3:$Q$103,IF('Thông tin khách hàng'!$B$3="Nam",2,3),FALSE)/12*P412</f>
        <v>0</v>
      </c>
      <c r="K412" s="5">
        <v>20000.0</v>
      </c>
      <c r="L412" s="46">
        <f t="shared" si="4"/>
        <v>154030315</v>
      </c>
      <c r="M412" s="46">
        <f t="shared" si="5"/>
        <v>27396045645</v>
      </c>
      <c r="N412" s="47">
        <f>HLOOKUP(ROUND(AVERAGE(M400:M411)/10^6,0),Assumption!$B$2:$E$3,2,TRUE)*MAX((AVERAGE(M400:M411)-250*10^6),0)</f>
        <v>151282438</v>
      </c>
      <c r="O412" s="46">
        <f t="shared" si="6"/>
        <v>27547328083</v>
      </c>
      <c r="P412" s="46">
        <f>IF(A412=1,SA,MAX(0,SA-M411))</f>
        <v>0</v>
      </c>
      <c r="S412" s="5">
        <v>0.0</v>
      </c>
      <c r="T412" s="5">
        <v>0.0</v>
      </c>
      <c r="U412" s="5">
        <v>0.0</v>
      </c>
      <c r="V412" s="48">
        <v>1.0</v>
      </c>
    </row>
    <row r="413" ht="15.75" customHeight="1">
      <c r="A413" s="5">
        <v>411.0</v>
      </c>
      <c r="B413" s="5">
        <v>35.0</v>
      </c>
      <c r="C413" s="5">
        <f t="shared" si="1"/>
        <v>3</v>
      </c>
      <c r="D413" s="5">
        <f>'Thông tin khách hàng'!$B$4+B413-1</f>
        <v>35</v>
      </c>
      <c r="E413" s="46">
        <f t="shared" si="2"/>
        <v>27547328083</v>
      </c>
      <c r="F413" s="5">
        <f>TP*VLOOKUP('Thông tin khách hàng'!$E$10,$X$2:$Z$5,3,FALSE)*OFFSET($S413,0,VLOOKUP('Thông tin khách hàng'!$E$10,$X$2:$Z$5,2,FALSE))</f>
        <v>0</v>
      </c>
      <c r="G413" s="5">
        <f>EP*VLOOKUP('Thông tin khách hàng'!$E$10,$X$2:$Z$5,3,FALSE)*OFFSET($S413,0,VLOOKUP('Thông tin khách hàng'!$E$10,$X$2:$Z$5,2,FALSE))</f>
        <v>0</v>
      </c>
      <c r="H413" s="5">
        <f>F413*HLOOKUP(B413,Assumption!$A$10:$G$12,2,TRUE)+G413*HLOOKUP(B413,Assumption!$A$10:$G$12,3,TRUE)</f>
        <v>0</v>
      </c>
      <c r="I413" s="5">
        <f t="shared" si="3"/>
        <v>0</v>
      </c>
      <c r="J413" s="47">
        <f>VLOOKUP(D413,Assumption!$O$3:$Q$103,IF('Thông tin khách hàng'!$B$3="Nam",2,3),FALSE)/12*P413</f>
        <v>0</v>
      </c>
      <c r="K413" s="5">
        <v>20000.0</v>
      </c>
      <c r="L413" s="46">
        <f t="shared" si="4"/>
        <v>155756485</v>
      </c>
      <c r="M413" s="46">
        <f t="shared" si="5"/>
        <v>27703064568</v>
      </c>
      <c r="N413" s="47">
        <f>HLOOKUP(ROUND(AVERAGE(M401:M412)/10^6,0),Assumption!$B$2:$E$3,2,TRUE)*MAX((AVERAGE(M401:M412)-250*10^6),0)</f>
        <v>153023570.1</v>
      </c>
      <c r="O413" s="46">
        <f t="shared" si="6"/>
        <v>27856088138</v>
      </c>
      <c r="P413" s="46">
        <f>IF(A413=1,SA,MAX(0,SA-M412))</f>
        <v>0</v>
      </c>
      <c r="S413" s="5">
        <v>0.0</v>
      </c>
      <c r="T413" s="5">
        <v>0.0</v>
      </c>
      <c r="U413" s="5">
        <v>0.0</v>
      </c>
      <c r="V413" s="48">
        <v>1.0</v>
      </c>
    </row>
    <row r="414" ht="15.75" customHeight="1">
      <c r="A414" s="5">
        <v>412.0</v>
      </c>
      <c r="B414" s="5">
        <v>35.0</v>
      </c>
      <c r="C414" s="5">
        <f t="shared" si="1"/>
        <v>4</v>
      </c>
      <c r="D414" s="5">
        <f>'Thông tin khách hàng'!$B$4+B414-1</f>
        <v>35</v>
      </c>
      <c r="E414" s="46">
        <f t="shared" si="2"/>
        <v>27856088138</v>
      </c>
      <c r="F414" s="5">
        <f>TP*VLOOKUP('Thông tin khách hàng'!$E$10,$X$2:$Z$5,3,FALSE)*OFFSET($S414,0,VLOOKUP('Thông tin khách hàng'!$E$10,$X$2:$Z$5,2,FALSE))</f>
        <v>0</v>
      </c>
      <c r="G414" s="5">
        <f>EP*VLOOKUP('Thông tin khách hàng'!$E$10,$X$2:$Z$5,3,FALSE)*OFFSET($S414,0,VLOOKUP('Thông tin khách hàng'!$E$10,$X$2:$Z$5,2,FALSE))</f>
        <v>0</v>
      </c>
      <c r="H414" s="5">
        <f>F414*HLOOKUP(B414,Assumption!$A$10:$G$12,2,TRUE)+G414*HLOOKUP(B414,Assumption!$A$10:$G$12,3,TRUE)</f>
        <v>0</v>
      </c>
      <c r="I414" s="5">
        <f t="shared" si="3"/>
        <v>0</v>
      </c>
      <c r="J414" s="47">
        <f>VLOOKUP(D414,Assumption!$O$3:$Q$103,IF('Thông tin khách hàng'!$B$3="Nam",2,3),FALSE)/12*P414</f>
        <v>0</v>
      </c>
      <c r="K414" s="5">
        <v>20000.0</v>
      </c>
      <c r="L414" s="46">
        <f t="shared" si="4"/>
        <v>157502259</v>
      </c>
      <c r="M414" s="46">
        <f t="shared" si="5"/>
        <v>28013570397</v>
      </c>
      <c r="N414" s="47">
        <f>HLOOKUP(ROUND(AVERAGE(M402:M413)/10^6,0),Assumption!$B$2:$E$3,2,TRUE)*MAX((AVERAGE(M402:M413)-250*10^6),0)</f>
        <v>154784322.1</v>
      </c>
      <c r="O414" s="46">
        <f t="shared" si="6"/>
        <v>28168354720</v>
      </c>
      <c r="P414" s="46">
        <f>IF(A414=1,SA,MAX(0,SA-M413))</f>
        <v>0</v>
      </c>
      <c r="S414" s="5">
        <v>0.0</v>
      </c>
      <c r="T414" s="5">
        <v>0.0</v>
      </c>
      <c r="U414" s="5">
        <v>1.0</v>
      </c>
      <c r="V414" s="48">
        <v>1.0</v>
      </c>
    </row>
    <row r="415" ht="15.75" customHeight="1">
      <c r="A415" s="5">
        <v>413.0</v>
      </c>
      <c r="B415" s="5">
        <v>35.0</v>
      </c>
      <c r="C415" s="5">
        <f t="shared" si="1"/>
        <v>5</v>
      </c>
      <c r="D415" s="5">
        <f>'Thông tin khách hàng'!$B$4+B415-1</f>
        <v>35</v>
      </c>
      <c r="E415" s="46">
        <f t="shared" si="2"/>
        <v>28168354720</v>
      </c>
      <c r="F415" s="5">
        <f>TP*VLOOKUP('Thông tin khách hàng'!$E$10,$X$2:$Z$5,3,FALSE)*OFFSET($S415,0,VLOOKUP('Thông tin khách hàng'!$E$10,$X$2:$Z$5,2,FALSE))</f>
        <v>0</v>
      </c>
      <c r="G415" s="5">
        <f>EP*VLOOKUP('Thông tin khách hàng'!$E$10,$X$2:$Z$5,3,FALSE)*OFFSET($S415,0,VLOOKUP('Thông tin khách hàng'!$E$10,$X$2:$Z$5,2,FALSE))</f>
        <v>0</v>
      </c>
      <c r="H415" s="5">
        <f>F415*HLOOKUP(B415,Assumption!$A$10:$G$12,2,TRUE)+G415*HLOOKUP(B415,Assumption!$A$10:$G$12,3,TRUE)</f>
        <v>0</v>
      </c>
      <c r="I415" s="5">
        <f t="shared" si="3"/>
        <v>0</v>
      </c>
      <c r="J415" s="47">
        <f>VLOOKUP(D415,Assumption!$O$3:$Q$103,IF('Thông tin khách hàng'!$B$3="Nam",2,3),FALSE)/12*P415</f>
        <v>0</v>
      </c>
      <c r="K415" s="5">
        <v>20000.0</v>
      </c>
      <c r="L415" s="46">
        <f t="shared" si="4"/>
        <v>159267860</v>
      </c>
      <c r="M415" s="46">
        <f t="shared" si="5"/>
        <v>28327602580</v>
      </c>
      <c r="N415" s="47">
        <f>HLOOKUP(ROUND(AVERAGE(M403:M414)/10^6,0),Assumption!$B$2:$E$3,2,TRUE)*MAX((AVERAGE(M403:M414)-250*10^6),0)</f>
        <v>156564914.9</v>
      </c>
      <c r="O415" s="46">
        <f t="shared" si="6"/>
        <v>28484167494</v>
      </c>
      <c r="P415" s="46">
        <f>IF(A415=1,SA,MAX(0,SA-M414))</f>
        <v>0</v>
      </c>
      <c r="S415" s="5">
        <v>0.0</v>
      </c>
      <c r="T415" s="5">
        <v>0.0</v>
      </c>
      <c r="U415" s="5">
        <v>0.0</v>
      </c>
      <c r="V415" s="48">
        <v>1.0</v>
      </c>
    </row>
    <row r="416" ht="15.75" customHeight="1">
      <c r="A416" s="5">
        <v>414.0</v>
      </c>
      <c r="B416" s="5">
        <v>35.0</v>
      </c>
      <c r="C416" s="5">
        <f t="shared" si="1"/>
        <v>6</v>
      </c>
      <c r="D416" s="5">
        <f>'Thông tin khách hàng'!$B$4+B416-1</f>
        <v>35</v>
      </c>
      <c r="E416" s="46">
        <f t="shared" si="2"/>
        <v>28484167494</v>
      </c>
      <c r="F416" s="5">
        <f>TP*VLOOKUP('Thông tin khách hàng'!$E$10,$X$2:$Z$5,3,FALSE)*OFFSET($S416,0,VLOOKUP('Thông tin khách hàng'!$E$10,$X$2:$Z$5,2,FALSE))</f>
        <v>0</v>
      </c>
      <c r="G416" s="5">
        <f>EP*VLOOKUP('Thông tin khách hàng'!$E$10,$X$2:$Z$5,3,FALSE)*OFFSET($S416,0,VLOOKUP('Thông tin khách hàng'!$E$10,$X$2:$Z$5,2,FALSE))</f>
        <v>0</v>
      </c>
      <c r="H416" s="5">
        <f>F416*HLOOKUP(B416,Assumption!$A$10:$G$12,2,TRUE)+G416*HLOOKUP(B416,Assumption!$A$10:$G$12,3,TRUE)</f>
        <v>0</v>
      </c>
      <c r="I416" s="5">
        <f t="shared" si="3"/>
        <v>0</v>
      </c>
      <c r="J416" s="47">
        <f>VLOOKUP(D416,Assumption!$O$3:$Q$103,IF('Thông tin khách hàng'!$B$3="Nam",2,3),FALSE)/12*P416</f>
        <v>0</v>
      </c>
      <c r="K416" s="5">
        <v>20000.0</v>
      </c>
      <c r="L416" s="46">
        <f t="shared" si="4"/>
        <v>161053511</v>
      </c>
      <c r="M416" s="46">
        <f t="shared" si="5"/>
        <v>28645201005</v>
      </c>
      <c r="N416" s="47">
        <f>HLOOKUP(ROUND(AVERAGE(M404:M415)/10^6,0),Assumption!$B$2:$E$3,2,TRUE)*MAX((AVERAGE(M404:M415)-250*10^6),0)</f>
        <v>158365572.2</v>
      </c>
      <c r="O416" s="46">
        <f t="shared" si="6"/>
        <v>28803566578</v>
      </c>
      <c r="P416" s="46">
        <f>IF(A416=1,SA,MAX(0,SA-M415))</f>
        <v>0</v>
      </c>
      <c r="S416" s="5">
        <v>0.0</v>
      </c>
      <c r="T416" s="5">
        <v>0.0</v>
      </c>
      <c r="U416" s="5">
        <v>0.0</v>
      </c>
      <c r="V416" s="48">
        <v>1.0</v>
      </c>
    </row>
    <row r="417" ht="15.75" customHeight="1">
      <c r="A417" s="5">
        <v>415.0</v>
      </c>
      <c r="B417" s="5">
        <v>35.0</v>
      </c>
      <c r="C417" s="5">
        <f t="shared" si="1"/>
        <v>7</v>
      </c>
      <c r="D417" s="5">
        <f>'Thông tin khách hàng'!$B$4+B417-1</f>
        <v>35</v>
      </c>
      <c r="E417" s="46">
        <f t="shared" si="2"/>
        <v>28803566578</v>
      </c>
      <c r="F417" s="5">
        <f>TP*VLOOKUP('Thông tin khách hàng'!$E$10,$X$2:$Z$5,3,FALSE)*OFFSET($S417,0,VLOOKUP('Thông tin khách hàng'!$E$10,$X$2:$Z$5,2,FALSE))</f>
        <v>15000000</v>
      </c>
      <c r="G417" s="5">
        <f>EP*VLOOKUP('Thông tin khách hàng'!$E$10,$X$2:$Z$5,3,FALSE)*OFFSET($S417,0,VLOOKUP('Thông tin khách hàng'!$E$10,$X$2:$Z$5,2,FALSE))</f>
        <v>15000000</v>
      </c>
      <c r="H417" s="5">
        <f>F417*HLOOKUP(B417,Assumption!$A$10:$G$12,2,TRUE)+G417*HLOOKUP(B417,Assumption!$A$10:$G$12,3,TRUE)</f>
        <v>750000</v>
      </c>
      <c r="I417" s="5">
        <f t="shared" si="3"/>
        <v>29250000</v>
      </c>
      <c r="J417" s="47">
        <f>VLOOKUP(D417,Assumption!$O$3:$Q$103,IF('Thông tin khách hàng'!$B$3="Nam",2,3),FALSE)/12*P417</f>
        <v>0</v>
      </c>
      <c r="K417" s="5">
        <v>20000.0</v>
      </c>
      <c r="L417" s="46">
        <f t="shared" si="4"/>
        <v>163024824</v>
      </c>
      <c r="M417" s="46">
        <f t="shared" si="5"/>
        <v>28995821402</v>
      </c>
      <c r="N417" s="47">
        <f>HLOOKUP(ROUND(AVERAGE(M405:M416)/10^6,0),Assumption!$B$2:$E$3,2,TRUE)*MAX((AVERAGE(M405:M416)-250*10^6),0)</f>
        <v>160186520</v>
      </c>
      <c r="O417" s="46">
        <f t="shared" si="6"/>
        <v>29156007922</v>
      </c>
      <c r="P417" s="46">
        <f>IF(A417=1,SA,MAX(0,SA-M416))</f>
        <v>0</v>
      </c>
      <c r="S417" s="5">
        <v>0.0</v>
      </c>
      <c r="T417" s="5">
        <v>1.0</v>
      </c>
      <c r="U417" s="5">
        <v>1.0</v>
      </c>
      <c r="V417" s="48">
        <v>1.0</v>
      </c>
    </row>
    <row r="418" ht="15.75" customHeight="1">
      <c r="A418" s="5">
        <v>416.0</v>
      </c>
      <c r="B418" s="5">
        <v>35.0</v>
      </c>
      <c r="C418" s="5">
        <f t="shared" si="1"/>
        <v>8</v>
      </c>
      <c r="D418" s="5">
        <f>'Thông tin khách hàng'!$B$4+B418-1</f>
        <v>35</v>
      </c>
      <c r="E418" s="46">
        <f t="shared" si="2"/>
        <v>29156007922</v>
      </c>
      <c r="F418" s="5">
        <f>TP*VLOOKUP('Thông tin khách hàng'!$E$10,$X$2:$Z$5,3,FALSE)*OFFSET($S418,0,VLOOKUP('Thông tin khách hàng'!$E$10,$X$2:$Z$5,2,FALSE))</f>
        <v>0</v>
      </c>
      <c r="G418" s="5">
        <f>EP*VLOOKUP('Thông tin khách hàng'!$E$10,$X$2:$Z$5,3,FALSE)*OFFSET($S418,0,VLOOKUP('Thông tin khách hàng'!$E$10,$X$2:$Z$5,2,FALSE))</f>
        <v>0</v>
      </c>
      <c r="H418" s="5">
        <f>F418*HLOOKUP(B418,Assumption!$A$10:$G$12,2,TRUE)+G418*HLOOKUP(B418,Assumption!$A$10:$G$12,3,TRUE)</f>
        <v>0</v>
      </c>
      <c r="I418" s="5">
        <f t="shared" si="3"/>
        <v>0</v>
      </c>
      <c r="J418" s="47">
        <f>VLOOKUP(D418,Assumption!$O$3:$Q$103,IF('Thông tin khách hàng'!$B$3="Nam",2,3),FALSE)/12*P418</f>
        <v>0</v>
      </c>
      <c r="K418" s="5">
        <v>20000.0</v>
      </c>
      <c r="L418" s="46">
        <f t="shared" si="4"/>
        <v>164852195</v>
      </c>
      <c r="M418" s="46">
        <f t="shared" si="5"/>
        <v>29320840117</v>
      </c>
      <c r="N418" s="47">
        <f>HLOOKUP(ROUND(AVERAGE(M406:M417)/10^6,0),Assumption!$B$2:$E$3,2,TRUE)*MAX((AVERAGE(M406:M417)-250*10^6),0)</f>
        <v>162027987</v>
      </c>
      <c r="O418" s="46">
        <f t="shared" si="6"/>
        <v>29482868103</v>
      </c>
      <c r="P418" s="46">
        <f>IF(A418=1,SA,MAX(0,SA-M417))</f>
        <v>0</v>
      </c>
      <c r="S418" s="5">
        <v>0.0</v>
      </c>
      <c r="T418" s="5">
        <v>0.0</v>
      </c>
      <c r="U418" s="5">
        <v>0.0</v>
      </c>
      <c r="V418" s="48">
        <v>1.0</v>
      </c>
    </row>
    <row r="419" ht="15.75" customHeight="1">
      <c r="A419" s="5">
        <v>417.0</v>
      </c>
      <c r="B419" s="5">
        <v>35.0</v>
      </c>
      <c r="C419" s="5">
        <f t="shared" si="1"/>
        <v>9</v>
      </c>
      <c r="D419" s="5">
        <f>'Thông tin khách hàng'!$B$4+B419-1</f>
        <v>35</v>
      </c>
      <c r="E419" s="46">
        <f t="shared" si="2"/>
        <v>29482868103</v>
      </c>
      <c r="F419" s="5">
        <f>TP*VLOOKUP('Thông tin khách hàng'!$E$10,$X$2:$Z$5,3,FALSE)*OFFSET($S419,0,VLOOKUP('Thông tin khách hàng'!$E$10,$X$2:$Z$5,2,FALSE))</f>
        <v>0</v>
      </c>
      <c r="G419" s="5">
        <f>EP*VLOOKUP('Thông tin khách hàng'!$E$10,$X$2:$Z$5,3,FALSE)*OFFSET($S419,0,VLOOKUP('Thông tin khách hàng'!$E$10,$X$2:$Z$5,2,FALSE))</f>
        <v>0</v>
      </c>
      <c r="H419" s="5">
        <f>F419*HLOOKUP(B419,Assumption!$A$10:$G$12,2,TRUE)+G419*HLOOKUP(B419,Assumption!$A$10:$G$12,3,TRUE)</f>
        <v>0</v>
      </c>
      <c r="I419" s="5">
        <f t="shared" si="3"/>
        <v>0</v>
      </c>
      <c r="J419" s="47">
        <f>VLOOKUP(D419,Assumption!$O$3:$Q$103,IF('Thông tin khách hàng'!$B$3="Nam",2,3),FALSE)/12*P419</f>
        <v>0</v>
      </c>
      <c r="K419" s="5">
        <v>20000.0</v>
      </c>
      <c r="L419" s="46">
        <f t="shared" si="4"/>
        <v>166700310</v>
      </c>
      <c r="M419" s="46">
        <f t="shared" si="5"/>
        <v>29649548413</v>
      </c>
      <c r="N419" s="47">
        <f>HLOOKUP(ROUND(AVERAGE(M407:M418)/10^6,0),Assumption!$B$2:$E$3,2,TRUE)*MAX((AVERAGE(M407:M418)-250*10^6),0)</f>
        <v>163890204.3</v>
      </c>
      <c r="O419" s="46">
        <f t="shared" si="6"/>
        <v>29813438618</v>
      </c>
      <c r="P419" s="46">
        <f>IF(A419=1,SA,MAX(0,SA-M418))</f>
        <v>0</v>
      </c>
      <c r="S419" s="5">
        <v>0.0</v>
      </c>
      <c r="T419" s="5">
        <v>0.0</v>
      </c>
      <c r="U419" s="5">
        <v>0.0</v>
      </c>
      <c r="V419" s="48">
        <v>1.0</v>
      </c>
    </row>
    <row r="420" ht="15.75" customHeight="1">
      <c r="A420" s="5">
        <v>418.0</v>
      </c>
      <c r="B420" s="5">
        <v>35.0</v>
      </c>
      <c r="C420" s="5">
        <f t="shared" si="1"/>
        <v>10</v>
      </c>
      <c r="D420" s="5">
        <f>'Thông tin khách hàng'!$B$4+B420-1</f>
        <v>35</v>
      </c>
      <c r="E420" s="46">
        <f t="shared" si="2"/>
        <v>29813438618</v>
      </c>
      <c r="F420" s="5">
        <f>TP*VLOOKUP('Thông tin khách hàng'!$E$10,$X$2:$Z$5,3,FALSE)*OFFSET($S420,0,VLOOKUP('Thông tin khách hàng'!$E$10,$X$2:$Z$5,2,FALSE))</f>
        <v>0</v>
      </c>
      <c r="G420" s="5">
        <f>EP*VLOOKUP('Thông tin khách hàng'!$E$10,$X$2:$Z$5,3,FALSE)*OFFSET($S420,0,VLOOKUP('Thông tin khách hàng'!$E$10,$X$2:$Z$5,2,FALSE))</f>
        <v>0</v>
      </c>
      <c r="H420" s="5">
        <f>F420*HLOOKUP(B420,Assumption!$A$10:$G$12,2,TRUE)+G420*HLOOKUP(B420,Assumption!$A$10:$G$12,3,TRUE)</f>
        <v>0</v>
      </c>
      <c r="I420" s="5">
        <f t="shared" si="3"/>
        <v>0</v>
      </c>
      <c r="J420" s="47">
        <f>VLOOKUP(D420,Assumption!$O$3:$Q$103,IF('Thông tin khách hàng'!$B$3="Nam",2,3),FALSE)/12*P420</f>
        <v>0</v>
      </c>
      <c r="K420" s="5">
        <v>20000.0</v>
      </c>
      <c r="L420" s="46">
        <f t="shared" si="4"/>
        <v>168569403</v>
      </c>
      <c r="M420" s="46">
        <f t="shared" si="5"/>
        <v>29981988021</v>
      </c>
      <c r="N420" s="47">
        <f>HLOOKUP(ROUND(AVERAGE(M408:M419)/10^6,0),Assumption!$B$2:$E$3,2,TRUE)*MAX((AVERAGE(M408:M419)-250*10^6),0)</f>
        <v>165773406</v>
      </c>
      <c r="O420" s="46">
        <f t="shared" si="6"/>
        <v>30147761427</v>
      </c>
      <c r="P420" s="46">
        <f>IF(A420=1,SA,MAX(0,SA-M419))</f>
        <v>0</v>
      </c>
      <c r="S420" s="5">
        <v>0.0</v>
      </c>
      <c r="T420" s="5">
        <v>0.0</v>
      </c>
      <c r="U420" s="5">
        <v>1.0</v>
      </c>
      <c r="V420" s="48">
        <v>1.0</v>
      </c>
    </row>
    <row r="421" ht="15.75" customHeight="1">
      <c r="A421" s="5">
        <v>419.0</v>
      </c>
      <c r="B421" s="5">
        <v>35.0</v>
      </c>
      <c r="C421" s="5">
        <f t="shared" si="1"/>
        <v>11</v>
      </c>
      <c r="D421" s="5">
        <f>'Thông tin khách hàng'!$B$4+B421-1</f>
        <v>35</v>
      </c>
      <c r="E421" s="46">
        <f t="shared" si="2"/>
        <v>30147761427</v>
      </c>
      <c r="F421" s="5">
        <f>TP*VLOOKUP('Thông tin khách hàng'!$E$10,$X$2:$Z$5,3,FALSE)*OFFSET($S421,0,VLOOKUP('Thông tin khách hàng'!$E$10,$X$2:$Z$5,2,FALSE))</f>
        <v>0</v>
      </c>
      <c r="G421" s="5">
        <f>EP*VLOOKUP('Thông tin khách hàng'!$E$10,$X$2:$Z$5,3,FALSE)*OFFSET($S421,0,VLOOKUP('Thông tin khách hàng'!$E$10,$X$2:$Z$5,2,FALSE))</f>
        <v>0</v>
      </c>
      <c r="H421" s="5">
        <f>F421*HLOOKUP(B421,Assumption!$A$10:$G$12,2,TRUE)+G421*HLOOKUP(B421,Assumption!$A$10:$G$12,3,TRUE)</f>
        <v>0</v>
      </c>
      <c r="I421" s="5">
        <f t="shared" si="3"/>
        <v>0</v>
      </c>
      <c r="J421" s="47">
        <f>VLOOKUP(D421,Assumption!$O$3:$Q$103,IF('Thông tin khách hàng'!$B$3="Nam",2,3),FALSE)/12*P421</f>
        <v>0</v>
      </c>
      <c r="K421" s="5">
        <v>20000.0</v>
      </c>
      <c r="L421" s="46">
        <f t="shared" si="4"/>
        <v>170459713</v>
      </c>
      <c r="M421" s="46">
        <f t="shared" si="5"/>
        <v>30318201140</v>
      </c>
      <c r="N421" s="47">
        <f>HLOOKUP(ROUND(AVERAGE(M409:M420)/10^6,0),Assumption!$B$2:$E$3,2,TRUE)*MAX((AVERAGE(M409:M420)-250*10^6),0)</f>
        <v>167677828.3</v>
      </c>
      <c r="O421" s="46">
        <f t="shared" si="6"/>
        <v>30485878968</v>
      </c>
      <c r="P421" s="46">
        <f>IF(A421=1,SA,MAX(0,SA-M420))</f>
        <v>0</v>
      </c>
      <c r="S421" s="5">
        <v>0.0</v>
      </c>
      <c r="T421" s="5">
        <v>0.0</v>
      </c>
      <c r="U421" s="5">
        <v>0.0</v>
      </c>
      <c r="V421" s="48">
        <v>1.0</v>
      </c>
    </row>
    <row r="422" ht="15.75" customHeight="1">
      <c r="A422" s="5">
        <v>420.0</v>
      </c>
      <c r="B422" s="5">
        <v>35.0</v>
      </c>
      <c r="C422" s="5">
        <f t="shared" si="1"/>
        <v>12</v>
      </c>
      <c r="D422" s="5">
        <f>'Thông tin khách hàng'!$B$4+B422-1</f>
        <v>35</v>
      </c>
      <c r="E422" s="46">
        <f t="shared" si="2"/>
        <v>30485878968</v>
      </c>
      <c r="F422" s="5">
        <f>TP*VLOOKUP('Thông tin khách hàng'!$E$10,$X$2:$Z$5,3,FALSE)*OFFSET($S422,0,VLOOKUP('Thông tin khách hàng'!$E$10,$X$2:$Z$5,2,FALSE))</f>
        <v>0</v>
      </c>
      <c r="G422" s="5">
        <f>EP*VLOOKUP('Thông tin khách hàng'!$E$10,$X$2:$Z$5,3,FALSE)*OFFSET($S422,0,VLOOKUP('Thông tin khách hàng'!$E$10,$X$2:$Z$5,2,FALSE))</f>
        <v>0</v>
      </c>
      <c r="H422" s="5">
        <f>F422*HLOOKUP(B422,Assumption!$A$10:$G$12,2,TRUE)+G422*HLOOKUP(B422,Assumption!$A$10:$G$12,3,TRUE)</f>
        <v>0</v>
      </c>
      <c r="I422" s="5">
        <f t="shared" si="3"/>
        <v>0</v>
      </c>
      <c r="J422" s="47">
        <f>VLOOKUP(D422,Assumption!$O$3:$Q$103,IF('Thông tin khách hàng'!$B$3="Nam",2,3),FALSE)/12*P422</f>
        <v>0</v>
      </c>
      <c r="K422" s="5">
        <v>20000.0</v>
      </c>
      <c r="L422" s="46">
        <f t="shared" si="4"/>
        <v>172371479</v>
      </c>
      <c r="M422" s="46">
        <f t="shared" si="5"/>
        <v>30658230447</v>
      </c>
      <c r="N422" s="47">
        <f>HLOOKUP(ROUND(AVERAGE(M410:M421)/10^6,0),Assumption!$B$2:$E$3,2,TRUE)*MAX((AVERAGE(M410:M421)-250*10^6),0)</f>
        <v>169603710.4</v>
      </c>
      <c r="O422" s="46">
        <f t="shared" si="6"/>
        <v>30827834158</v>
      </c>
      <c r="P422" s="46">
        <f>IF(A422=1,SA,MAX(0,SA-M421))</f>
        <v>0</v>
      </c>
      <c r="S422" s="5">
        <v>0.0</v>
      </c>
      <c r="T422" s="5">
        <v>0.0</v>
      </c>
      <c r="U422" s="5">
        <v>0.0</v>
      </c>
      <c r="V422" s="48">
        <v>1.0</v>
      </c>
    </row>
    <row r="423" ht="15.75" customHeight="1">
      <c r="A423" s="5">
        <v>421.0</v>
      </c>
      <c r="B423" s="5">
        <v>36.0</v>
      </c>
      <c r="C423" s="5">
        <f t="shared" si="1"/>
        <v>1</v>
      </c>
      <c r="D423" s="5">
        <f>'Thông tin khách hàng'!$B$4+B423-1</f>
        <v>36</v>
      </c>
      <c r="E423" s="46">
        <f t="shared" si="2"/>
        <v>30827834158</v>
      </c>
      <c r="F423" s="5">
        <f>TP*VLOOKUP('Thông tin khách hàng'!$E$10,$X$2:$Z$5,3,FALSE)*OFFSET($S423,0,VLOOKUP('Thông tin khách hàng'!$E$10,$X$2:$Z$5,2,FALSE))</f>
        <v>15000000</v>
      </c>
      <c r="G423" s="5">
        <f>EP*VLOOKUP('Thông tin khách hàng'!$E$10,$X$2:$Z$5,3,FALSE)*OFFSET($S423,0,VLOOKUP('Thông tin khách hàng'!$E$10,$X$2:$Z$5,2,FALSE))</f>
        <v>15000000</v>
      </c>
      <c r="H423" s="5">
        <f>F423*HLOOKUP(B423,Assumption!$A$10:$G$12,2,TRUE)+G423*HLOOKUP(B423,Assumption!$A$10:$G$12,3,TRUE)</f>
        <v>750000</v>
      </c>
      <c r="I423" s="5">
        <f t="shared" si="3"/>
        <v>29250000</v>
      </c>
      <c r="J423" s="47">
        <f>VLOOKUP(D423,Assumption!$O$3:$Q$103,IF('Thông tin khách hàng'!$B$3="Nam",2,3),FALSE)/12*P423</f>
        <v>0</v>
      </c>
      <c r="K423" s="5">
        <v>20000.0</v>
      </c>
      <c r="L423" s="46">
        <f t="shared" si="4"/>
        <v>174470327</v>
      </c>
      <c r="M423" s="46">
        <f t="shared" si="5"/>
        <v>31031534485</v>
      </c>
      <c r="N423" s="47">
        <f>HLOOKUP(ROUND(AVERAGE(M411:M422)/10^6,0),Assumption!$B$2:$E$3,2,TRUE)*MAX((AVERAGE(M411:M422)-250*10^6),0)</f>
        <v>171551294.2</v>
      </c>
      <c r="O423" s="46">
        <f t="shared" si="6"/>
        <v>31203085779</v>
      </c>
      <c r="P423" s="46">
        <f>IF(A423=1,SA,MAX(0,SA-M422))</f>
        <v>0</v>
      </c>
      <c r="S423" s="5">
        <v>1.0</v>
      </c>
      <c r="T423" s="5">
        <v>1.0</v>
      </c>
      <c r="U423" s="5">
        <v>1.0</v>
      </c>
      <c r="V423" s="48">
        <v>1.0</v>
      </c>
    </row>
    <row r="424" ht="15.75" customHeight="1">
      <c r="A424" s="5">
        <v>422.0</v>
      </c>
      <c r="B424" s="5">
        <v>36.0</v>
      </c>
      <c r="C424" s="5">
        <f t="shared" si="1"/>
        <v>2</v>
      </c>
      <c r="D424" s="5">
        <f>'Thông tin khách hàng'!$B$4+B424-1</f>
        <v>36</v>
      </c>
      <c r="E424" s="46">
        <f t="shared" si="2"/>
        <v>31203085779</v>
      </c>
      <c r="F424" s="5">
        <f>TP*VLOOKUP('Thông tin khách hàng'!$E$10,$X$2:$Z$5,3,FALSE)*OFFSET($S424,0,VLOOKUP('Thông tin khách hàng'!$E$10,$X$2:$Z$5,2,FALSE))</f>
        <v>0</v>
      </c>
      <c r="G424" s="5">
        <f>EP*VLOOKUP('Thông tin khách hàng'!$E$10,$X$2:$Z$5,3,FALSE)*OFFSET($S424,0,VLOOKUP('Thông tin khách hàng'!$E$10,$X$2:$Z$5,2,FALSE))</f>
        <v>0</v>
      </c>
      <c r="H424" s="5">
        <f>F424*HLOOKUP(B424,Assumption!$A$10:$G$12,2,TRUE)+G424*HLOOKUP(B424,Assumption!$A$10:$G$12,3,TRUE)</f>
        <v>0</v>
      </c>
      <c r="I424" s="5">
        <f t="shared" si="3"/>
        <v>0</v>
      </c>
      <c r="J424" s="47">
        <f>VLOOKUP(D424,Assumption!$O$3:$Q$103,IF('Thông tin khách hàng'!$B$3="Nam",2,3),FALSE)/12*P424</f>
        <v>0</v>
      </c>
      <c r="K424" s="5">
        <v>20000.0</v>
      </c>
      <c r="L424" s="46">
        <f t="shared" si="4"/>
        <v>176426670</v>
      </c>
      <c r="M424" s="46">
        <f t="shared" si="5"/>
        <v>31379492449</v>
      </c>
      <c r="N424" s="47">
        <f>HLOOKUP(ROUND(AVERAGE(M412:M423)/10^6,0),Assumption!$B$2:$E$3,2,TRUE)*MAX((AVERAGE(M412:M423)-250*10^6),0)</f>
        <v>173520824.1</v>
      </c>
      <c r="O424" s="46">
        <f t="shared" si="6"/>
        <v>31553013273</v>
      </c>
      <c r="P424" s="46">
        <f>IF(A424=1,SA,MAX(0,SA-M423))</f>
        <v>0</v>
      </c>
      <c r="S424" s="5">
        <v>0.0</v>
      </c>
      <c r="T424" s="5">
        <v>0.0</v>
      </c>
      <c r="U424" s="5">
        <v>0.0</v>
      </c>
      <c r="V424" s="48">
        <v>1.0</v>
      </c>
    </row>
    <row r="425" ht="15.75" customHeight="1">
      <c r="A425" s="5">
        <v>423.0</v>
      </c>
      <c r="B425" s="5">
        <v>36.0</v>
      </c>
      <c r="C425" s="5">
        <f t="shared" si="1"/>
        <v>3</v>
      </c>
      <c r="D425" s="5">
        <f>'Thông tin khách hàng'!$B$4+B425-1</f>
        <v>36</v>
      </c>
      <c r="E425" s="46">
        <f t="shared" si="2"/>
        <v>31553013273</v>
      </c>
      <c r="F425" s="5">
        <f>TP*VLOOKUP('Thông tin khách hàng'!$E$10,$X$2:$Z$5,3,FALSE)*OFFSET($S425,0,VLOOKUP('Thông tin khách hàng'!$E$10,$X$2:$Z$5,2,FALSE))</f>
        <v>0</v>
      </c>
      <c r="G425" s="5">
        <f>EP*VLOOKUP('Thông tin khách hàng'!$E$10,$X$2:$Z$5,3,FALSE)*OFFSET($S425,0,VLOOKUP('Thông tin khách hàng'!$E$10,$X$2:$Z$5,2,FALSE))</f>
        <v>0</v>
      </c>
      <c r="H425" s="5">
        <f>F425*HLOOKUP(B425,Assumption!$A$10:$G$12,2,TRUE)+G425*HLOOKUP(B425,Assumption!$A$10:$G$12,3,TRUE)</f>
        <v>0</v>
      </c>
      <c r="I425" s="5">
        <f t="shared" si="3"/>
        <v>0</v>
      </c>
      <c r="J425" s="47">
        <f>VLOOKUP(D425,Assumption!$O$3:$Q$103,IF('Thông tin khách hàng'!$B$3="Nam",2,3),FALSE)/12*P425</f>
        <v>0</v>
      </c>
      <c r="K425" s="5">
        <v>20000.0</v>
      </c>
      <c r="L425" s="46">
        <f t="shared" si="4"/>
        <v>178405211</v>
      </c>
      <c r="M425" s="46">
        <f t="shared" si="5"/>
        <v>31731398484</v>
      </c>
      <c r="N425" s="47">
        <f>HLOOKUP(ROUND(AVERAGE(M413:M424)/10^6,0),Assumption!$B$2:$E$3,2,TRUE)*MAX((AVERAGE(M413:M424)-250*10^6),0)</f>
        <v>175512547.5</v>
      </c>
      <c r="O425" s="46">
        <f t="shared" si="6"/>
        <v>31906911031</v>
      </c>
      <c r="P425" s="46">
        <f>IF(A425=1,SA,MAX(0,SA-M424))</f>
        <v>0</v>
      </c>
      <c r="S425" s="5">
        <v>0.0</v>
      </c>
      <c r="T425" s="5">
        <v>0.0</v>
      </c>
      <c r="U425" s="5">
        <v>0.0</v>
      </c>
      <c r="V425" s="48">
        <v>1.0</v>
      </c>
    </row>
    <row r="426" ht="15.75" customHeight="1">
      <c r="A426" s="5">
        <v>424.0</v>
      </c>
      <c r="B426" s="5">
        <v>36.0</v>
      </c>
      <c r="C426" s="5">
        <f t="shared" si="1"/>
        <v>4</v>
      </c>
      <c r="D426" s="5">
        <f>'Thông tin khách hàng'!$B$4+B426-1</f>
        <v>36</v>
      </c>
      <c r="E426" s="46">
        <f t="shared" si="2"/>
        <v>31906911031</v>
      </c>
      <c r="F426" s="5">
        <f>TP*VLOOKUP('Thông tin khách hàng'!$E$10,$X$2:$Z$5,3,FALSE)*OFFSET($S426,0,VLOOKUP('Thông tin khách hàng'!$E$10,$X$2:$Z$5,2,FALSE))</f>
        <v>0</v>
      </c>
      <c r="G426" s="5">
        <f>EP*VLOOKUP('Thông tin khách hàng'!$E$10,$X$2:$Z$5,3,FALSE)*OFFSET($S426,0,VLOOKUP('Thông tin khách hàng'!$E$10,$X$2:$Z$5,2,FALSE))</f>
        <v>0</v>
      </c>
      <c r="H426" s="5">
        <f>F426*HLOOKUP(B426,Assumption!$A$10:$G$12,2,TRUE)+G426*HLOOKUP(B426,Assumption!$A$10:$G$12,3,TRUE)</f>
        <v>0</v>
      </c>
      <c r="I426" s="5">
        <f t="shared" si="3"/>
        <v>0</v>
      </c>
      <c r="J426" s="47">
        <f>VLOOKUP(D426,Assumption!$O$3:$Q$103,IF('Thông tin khách hàng'!$B$3="Nam",2,3),FALSE)/12*P426</f>
        <v>0</v>
      </c>
      <c r="K426" s="5">
        <v>20000.0</v>
      </c>
      <c r="L426" s="46">
        <f t="shared" si="4"/>
        <v>180406201</v>
      </c>
      <c r="M426" s="46">
        <f t="shared" si="5"/>
        <v>32087297232</v>
      </c>
      <c r="N426" s="47">
        <f>HLOOKUP(ROUND(AVERAGE(M414:M425)/10^6,0),Assumption!$B$2:$E$3,2,TRUE)*MAX((AVERAGE(M414:M425)-250*10^6),0)</f>
        <v>177526714.5</v>
      </c>
      <c r="O426" s="46">
        <f t="shared" si="6"/>
        <v>32264823947</v>
      </c>
      <c r="P426" s="46">
        <f>IF(A426=1,SA,MAX(0,SA-M425))</f>
        <v>0</v>
      </c>
      <c r="S426" s="5">
        <v>0.0</v>
      </c>
      <c r="T426" s="5">
        <v>0.0</v>
      </c>
      <c r="U426" s="5">
        <v>1.0</v>
      </c>
      <c r="V426" s="48">
        <v>1.0</v>
      </c>
    </row>
    <row r="427" ht="15.75" customHeight="1">
      <c r="A427" s="5">
        <v>425.0</v>
      </c>
      <c r="B427" s="5">
        <v>36.0</v>
      </c>
      <c r="C427" s="5">
        <f t="shared" si="1"/>
        <v>5</v>
      </c>
      <c r="D427" s="5">
        <f>'Thông tin khách hàng'!$B$4+B427-1</f>
        <v>36</v>
      </c>
      <c r="E427" s="46">
        <f t="shared" si="2"/>
        <v>32264823947</v>
      </c>
      <c r="F427" s="5">
        <f>TP*VLOOKUP('Thông tin khách hàng'!$E$10,$X$2:$Z$5,3,FALSE)*OFFSET($S427,0,VLOOKUP('Thông tin khách hàng'!$E$10,$X$2:$Z$5,2,FALSE))</f>
        <v>0</v>
      </c>
      <c r="G427" s="5">
        <f>EP*VLOOKUP('Thông tin khách hàng'!$E$10,$X$2:$Z$5,3,FALSE)*OFFSET($S427,0,VLOOKUP('Thông tin khách hàng'!$E$10,$X$2:$Z$5,2,FALSE))</f>
        <v>0</v>
      </c>
      <c r="H427" s="5">
        <f>F427*HLOOKUP(B427,Assumption!$A$10:$G$12,2,TRUE)+G427*HLOOKUP(B427,Assumption!$A$10:$G$12,3,TRUE)</f>
        <v>0</v>
      </c>
      <c r="I427" s="5">
        <f t="shared" si="3"/>
        <v>0</v>
      </c>
      <c r="J427" s="47">
        <f>VLOOKUP(D427,Assumption!$O$3:$Q$103,IF('Thông tin khách hàng'!$B$3="Nam",2,3),FALSE)/12*P427</f>
        <v>0</v>
      </c>
      <c r="K427" s="5">
        <v>20000.0</v>
      </c>
      <c r="L427" s="46">
        <f t="shared" si="4"/>
        <v>182429892</v>
      </c>
      <c r="M427" s="46">
        <f t="shared" si="5"/>
        <v>32447233839</v>
      </c>
      <c r="N427" s="47">
        <f>HLOOKUP(ROUND(AVERAGE(M415:M426)/10^6,0),Assumption!$B$2:$E$3,2,TRUE)*MAX((AVERAGE(M415:M426)-250*10^6),0)</f>
        <v>179563577.9</v>
      </c>
      <c r="O427" s="46">
        <f t="shared" si="6"/>
        <v>32626797417</v>
      </c>
      <c r="P427" s="46">
        <f>IF(A427=1,SA,MAX(0,SA-M426))</f>
        <v>0</v>
      </c>
      <c r="S427" s="5">
        <v>0.0</v>
      </c>
      <c r="T427" s="5">
        <v>0.0</v>
      </c>
      <c r="U427" s="5">
        <v>0.0</v>
      </c>
      <c r="V427" s="48">
        <v>1.0</v>
      </c>
    </row>
    <row r="428" ht="15.75" customHeight="1">
      <c r="A428" s="5">
        <v>426.0</v>
      </c>
      <c r="B428" s="5">
        <v>36.0</v>
      </c>
      <c r="C428" s="5">
        <f t="shared" si="1"/>
        <v>6</v>
      </c>
      <c r="D428" s="5">
        <f>'Thông tin khách hàng'!$B$4+B428-1</f>
        <v>36</v>
      </c>
      <c r="E428" s="46">
        <f t="shared" si="2"/>
        <v>32626797417</v>
      </c>
      <c r="F428" s="5">
        <f>TP*VLOOKUP('Thông tin khách hàng'!$E$10,$X$2:$Z$5,3,FALSE)*OFFSET($S428,0,VLOOKUP('Thông tin khách hàng'!$E$10,$X$2:$Z$5,2,FALSE))</f>
        <v>0</v>
      </c>
      <c r="G428" s="5">
        <f>EP*VLOOKUP('Thông tin khách hàng'!$E$10,$X$2:$Z$5,3,FALSE)*OFFSET($S428,0,VLOOKUP('Thông tin khách hàng'!$E$10,$X$2:$Z$5,2,FALSE))</f>
        <v>0</v>
      </c>
      <c r="H428" s="5">
        <f>F428*HLOOKUP(B428,Assumption!$A$10:$G$12,2,TRUE)+G428*HLOOKUP(B428,Assumption!$A$10:$G$12,3,TRUE)</f>
        <v>0</v>
      </c>
      <c r="I428" s="5">
        <f t="shared" si="3"/>
        <v>0</v>
      </c>
      <c r="J428" s="47">
        <f>VLOOKUP(D428,Assumption!$O$3:$Q$103,IF('Thông tin khách hàng'!$B$3="Nam",2,3),FALSE)/12*P428</f>
        <v>0</v>
      </c>
      <c r="K428" s="5">
        <v>20000.0</v>
      </c>
      <c r="L428" s="46">
        <f t="shared" si="4"/>
        <v>184476543</v>
      </c>
      <c r="M428" s="46">
        <f t="shared" si="5"/>
        <v>32811253960</v>
      </c>
      <c r="N428" s="47">
        <f>HLOOKUP(ROUND(AVERAGE(M416:M427)/10^6,0),Assumption!$B$2:$E$3,2,TRUE)*MAX((AVERAGE(M416:M427)-250*10^6),0)</f>
        <v>181623393.5</v>
      </c>
      <c r="O428" s="46">
        <f t="shared" si="6"/>
        <v>32992877353</v>
      </c>
      <c r="P428" s="46">
        <f>IF(A428=1,SA,MAX(0,SA-M427))</f>
        <v>0</v>
      </c>
      <c r="S428" s="5">
        <v>0.0</v>
      </c>
      <c r="T428" s="5">
        <v>0.0</v>
      </c>
      <c r="U428" s="5">
        <v>0.0</v>
      </c>
      <c r="V428" s="48">
        <v>1.0</v>
      </c>
    </row>
    <row r="429" ht="15.75" customHeight="1">
      <c r="A429" s="5">
        <v>427.0</v>
      </c>
      <c r="B429" s="5">
        <v>36.0</v>
      </c>
      <c r="C429" s="5">
        <f t="shared" si="1"/>
        <v>7</v>
      </c>
      <c r="D429" s="5">
        <f>'Thông tin khách hàng'!$B$4+B429-1</f>
        <v>36</v>
      </c>
      <c r="E429" s="46">
        <f t="shared" si="2"/>
        <v>32992877353</v>
      </c>
      <c r="F429" s="5">
        <f>TP*VLOOKUP('Thông tin khách hàng'!$E$10,$X$2:$Z$5,3,FALSE)*OFFSET($S429,0,VLOOKUP('Thông tin khách hàng'!$E$10,$X$2:$Z$5,2,FALSE))</f>
        <v>15000000</v>
      </c>
      <c r="G429" s="5">
        <f>EP*VLOOKUP('Thông tin khách hàng'!$E$10,$X$2:$Z$5,3,FALSE)*OFFSET($S429,0,VLOOKUP('Thông tin khách hàng'!$E$10,$X$2:$Z$5,2,FALSE))</f>
        <v>15000000</v>
      </c>
      <c r="H429" s="5">
        <f>F429*HLOOKUP(B429,Assumption!$A$10:$G$12,2,TRUE)+G429*HLOOKUP(B429,Assumption!$A$10:$G$12,3,TRUE)</f>
        <v>750000</v>
      </c>
      <c r="I429" s="5">
        <f t="shared" si="3"/>
        <v>29250000</v>
      </c>
      <c r="J429" s="47">
        <f>VLOOKUP(D429,Assumption!$O$3:$Q$103,IF('Thông tin khách hàng'!$B$3="Nam",2,3),FALSE)/12*P429</f>
        <v>0</v>
      </c>
      <c r="K429" s="5">
        <v>20000.0</v>
      </c>
      <c r="L429" s="46">
        <f t="shared" si="4"/>
        <v>186711796</v>
      </c>
      <c r="M429" s="46">
        <f t="shared" si="5"/>
        <v>33208819149</v>
      </c>
      <c r="N429" s="47">
        <f>HLOOKUP(ROUND(AVERAGE(M417:M428)/10^6,0),Assumption!$B$2:$E$3,2,TRUE)*MAX((AVERAGE(M417:M428)-250*10^6),0)</f>
        <v>183706420</v>
      </c>
      <c r="O429" s="46">
        <f t="shared" si="6"/>
        <v>33392525569</v>
      </c>
      <c r="P429" s="46">
        <f>IF(A429=1,SA,MAX(0,SA-M428))</f>
        <v>0</v>
      </c>
      <c r="S429" s="5">
        <v>0.0</v>
      </c>
      <c r="T429" s="5">
        <v>1.0</v>
      </c>
      <c r="U429" s="5">
        <v>1.0</v>
      </c>
      <c r="V429" s="48">
        <v>1.0</v>
      </c>
    </row>
    <row r="430" ht="15.75" customHeight="1">
      <c r="A430" s="5">
        <v>428.0</v>
      </c>
      <c r="B430" s="5">
        <v>36.0</v>
      </c>
      <c r="C430" s="5">
        <f t="shared" si="1"/>
        <v>8</v>
      </c>
      <c r="D430" s="5">
        <f>'Thông tin khách hàng'!$B$4+B430-1</f>
        <v>36</v>
      </c>
      <c r="E430" s="46">
        <f t="shared" si="2"/>
        <v>33392525569</v>
      </c>
      <c r="F430" s="5">
        <f>TP*VLOOKUP('Thông tin khách hàng'!$E$10,$X$2:$Z$5,3,FALSE)*OFFSET($S430,0,VLOOKUP('Thông tin khách hàng'!$E$10,$X$2:$Z$5,2,FALSE))</f>
        <v>0</v>
      </c>
      <c r="G430" s="5">
        <f>EP*VLOOKUP('Thông tin khách hàng'!$E$10,$X$2:$Z$5,3,FALSE)*OFFSET($S430,0,VLOOKUP('Thông tin khách hàng'!$E$10,$X$2:$Z$5,2,FALSE))</f>
        <v>0</v>
      </c>
      <c r="H430" s="5">
        <f>F430*HLOOKUP(B430,Assumption!$A$10:$G$12,2,TRUE)+G430*HLOOKUP(B430,Assumption!$A$10:$G$12,3,TRUE)</f>
        <v>0</v>
      </c>
      <c r="I430" s="5">
        <f t="shared" si="3"/>
        <v>0</v>
      </c>
      <c r="J430" s="47">
        <f>VLOOKUP(D430,Assumption!$O$3:$Q$103,IF('Thông tin khách hàng'!$B$3="Nam",2,3),FALSE)/12*P430</f>
        <v>0</v>
      </c>
      <c r="K430" s="5">
        <v>20000.0</v>
      </c>
      <c r="L430" s="46">
        <f t="shared" si="4"/>
        <v>188806081</v>
      </c>
      <c r="M430" s="46">
        <f t="shared" si="5"/>
        <v>33581311650</v>
      </c>
      <c r="N430" s="47">
        <f>HLOOKUP(ROUND(AVERAGE(M418:M429)/10^6,0),Assumption!$B$2:$E$3,2,TRUE)*MAX((AVERAGE(M418:M429)-250*10^6),0)</f>
        <v>185812918.9</v>
      </c>
      <c r="O430" s="46">
        <f t="shared" si="6"/>
        <v>33767124569</v>
      </c>
      <c r="P430" s="46">
        <f>IF(A430=1,SA,MAX(0,SA-M429))</f>
        <v>0</v>
      </c>
      <c r="S430" s="5">
        <v>0.0</v>
      </c>
      <c r="T430" s="5">
        <v>0.0</v>
      </c>
      <c r="U430" s="5">
        <v>0.0</v>
      </c>
      <c r="V430" s="48">
        <v>1.0</v>
      </c>
    </row>
    <row r="431" ht="15.75" customHeight="1">
      <c r="A431" s="5">
        <v>429.0</v>
      </c>
      <c r="B431" s="5">
        <v>36.0</v>
      </c>
      <c r="C431" s="5">
        <f t="shared" si="1"/>
        <v>9</v>
      </c>
      <c r="D431" s="5">
        <f>'Thông tin khách hàng'!$B$4+B431-1</f>
        <v>36</v>
      </c>
      <c r="E431" s="46">
        <f t="shared" si="2"/>
        <v>33767124569</v>
      </c>
      <c r="F431" s="5">
        <f>TP*VLOOKUP('Thông tin khách hàng'!$E$10,$X$2:$Z$5,3,FALSE)*OFFSET($S431,0,VLOOKUP('Thông tin khách hàng'!$E$10,$X$2:$Z$5,2,FALSE))</f>
        <v>0</v>
      </c>
      <c r="G431" s="5">
        <f>EP*VLOOKUP('Thông tin khách hàng'!$E$10,$X$2:$Z$5,3,FALSE)*OFFSET($S431,0,VLOOKUP('Thông tin khách hàng'!$E$10,$X$2:$Z$5,2,FALSE))</f>
        <v>0</v>
      </c>
      <c r="H431" s="5">
        <f>F431*HLOOKUP(B431,Assumption!$A$10:$G$12,2,TRUE)+G431*HLOOKUP(B431,Assumption!$A$10:$G$12,3,TRUE)</f>
        <v>0</v>
      </c>
      <c r="I431" s="5">
        <f t="shared" si="3"/>
        <v>0</v>
      </c>
      <c r="J431" s="47">
        <f>VLOOKUP(D431,Assumption!$O$3:$Q$103,IF('Thông tin khách hàng'!$B$3="Nam",2,3),FALSE)/12*P431</f>
        <v>0</v>
      </c>
      <c r="K431" s="5">
        <v>20000.0</v>
      </c>
      <c r="L431" s="46">
        <f t="shared" si="4"/>
        <v>190924119</v>
      </c>
      <c r="M431" s="46">
        <f t="shared" si="5"/>
        <v>33958028688</v>
      </c>
      <c r="N431" s="47">
        <f>HLOOKUP(ROUND(AVERAGE(M419:M430)/10^6,0),Assumption!$B$2:$E$3,2,TRUE)*MAX((AVERAGE(M419:M430)-250*10^6),0)</f>
        <v>187943154.6</v>
      </c>
      <c r="O431" s="46">
        <f t="shared" si="6"/>
        <v>34145971843</v>
      </c>
      <c r="P431" s="46">
        <f>IF(A431=1,SA,MAX(0,SA-M430))</f>
        <v>0</v>
      </c>
      <c r="S431" s="5">
        <v>0.0</v>
      </c>
      <c r="T431" s="5">
        <v>0.0</v>
      </c>
      <c r="U431" s="5">
        <v>0.0</v>
      </c>
      <c r="V431" s="48">
        <v>1.0</v>
      </c>
    </row>
    <row r="432" ht="15.75" customHeight="1">
      <c r="A432" s="5">
        <v>430.0</v>
      </c>
      <c r="B432" s="5">
        <v>36.0</v>
      </c>
      <c r="C432" s="5">
        <f t="shared" si="1"/>
        <v>10</v>
      </c>
      <c r="D432" s="5">
        <f>'Thông tin khách hàng'!$B$4+B432-1</f>
        <v>36</v>
      </c>
      <c r="E432" s="46">
        <f t="shared" si="2"/>
        <v>34145971843</v>
      </c>
      <c r="F432" s="5">
        <f>TP*VLOOKUP('Thông tin khách hàng'!$E$10,$X$2:$Z$5,3,FALSE)*OFFSET($S432,0,VLOOKUP('Thông tin khách hàng'!$E$10,$X$2:$Z$5,2,FALSE))</f>
        <v>0</v>
      </c>
      <c r="G432" s="5">
        <f>EP*VLOOKUP('Thông tin khách hàng'!$E$10,$X$2:$Z$5,3,FALSE)*OFFSET($S432,0,VLOOKUP('Thông tin khách hàng'!$E$10,$X$2:$Z$5,2,FALSE))</f>
        <v>0</v>
      </c>
      <c r="H432" s="5">
        <f>F432*HLOOKUP(B432,Assumption!$A$10:$G$12,2,TRUE)+G432*HLOOKUP(B432,Assumption!$A$10:$G$12,3,TRUE)</f>
        <v>0</v>
      </c>
      <c r="I432" s="5">
        <f t="shared" si="3"/>
        <v>0</v>
      </c>
      <c r="J432" s="47">
        <f>VLOOKUP(D432,Assumption!$O$3:$Q$103,IF('Thông tin khách hàng'!$B$3="Nam",2,3),FALSE)/12*P432</f>
        <v>0</v>
      </c>
      <c r="K432" s="5">
        <v>20000.0</v>
      </c>
      <c r="L432" s="46">
        <f t="shared" si="4"/>
        <v>193066176</v>
      </c>
      <c r="M432" s="46">
        <f t="shared" si="5"/>
        <v>34339018019</v>
      </c>
      <c r="N432" s="47">
        <f>HLOOKUP(ROUND(AVERAGE(M420:M431)/10^6,0),Assumption!$B$2:$E$3,2,TRUE)*MAX((AVERAGE(M420:M431)-250*10^6),0)</f>
        <v>190097394.8</v>
      </c>
      <c r="O432" s="46">
        <f t="shared" si="6"/>
        <v>34529115413</v>
      </c>
      <c r="P432" s="46">
        <f>IF(A432=1,SA,MAX(0,SA-M431))</f>
        <v>0</v>
      </c>
      <c r="S432" s="5">
        <v>0.0</v>
      </c>
      <c r="T432" s="5">
        <v>0.0</v>
      </c>
      <c r="U432" s="5">
        <v>1.0</v>
      </c>
      <c r="V432" s="48">
        <v>1.0</v>
      </c>
    </row>
    <row r="433" ht="15.75" customHeight="1">
      <c r="A433" s="5">
        <v>431.0</v>
      </c>
      <c r="B433" s="5">
        <v>36.0</v>
      </c>
      <c r="C433" s="5">
        <f t="shared" si="1"/>
        <v>11</v>
      </c>
      <c r="D433" s="5">
        <f>'Thông tin khách hàng'!$B$4+B433-1</f>
        <v>36</v>
      </c>
      <c r="E433" s="46">
        <f t="shared" si="2"/>
        <v>34529115413</v>
      </c>
      <c r="F433" s="5">
        <f>TP*VLOOKUP('Thông tin khách hàng'!$E$10,$X$2:$Z$5,3,FALSE)*OFFSET($S433,0,VLOOKUP('Thông tin khách hàng'!$E$10,$X$2:$Z$5,2,FALSE))</f>
        <v>0</v>
      </c>
      <c r="G433" s="5">
        <f>EP*VLOOKUP('Thông tin khách hàng'!$E$10,$X$2:$Z$5,3,FALSE)*OFFSET($S433,0,VLOOKUP('Thông tin khách hàng'!$E$10,$X$2:$Z$5,2,FALSE))</f>
        <v>0</v>
      </c>
      <c r="H433" s="5">
        <f>F433*HLOOKUP(B433,Assumption!$A$10:$G$12,2,TRUE)+G433*HLOOKUP(B433,Assumption!$A$10:$G$12,3,TRUE)</f>
        <v>0</v>
      </c>
      <c r="I433" s="5">
        <f t="shared" si="3"/>
        <v>0</v>
      </c>
      <c r="J433" s="47">
        <f>VLOOKUP(D433,Assumption!$O$3:$Q$103,IF('Thông tin khách hàng'!$B$3="Nam",2,3),FALSE)/12*P433</f>
        <v>0</v>
      </c>
      <c r="K433" s="5">
        <v>20000.0</v>
      </c>
      <c r="L433" s="46">
        <f t="shared" si="4"/>
        <v>195232526</v>
      </c>
      <c r="M433" s="46">
        <f t="shared" si="5"/>
        <v>34724327939</v>
      </c>
      <c r="N433" s="47">
        <f>HLOOKUP(ROUND(AVERAGE(M421:M432)/10^6,0),Assumption!$B$2:$E$3,2,TRUE)*MAX((AVERAGE(M421:M432)-250*10^6),0)</f>
        <v>192275909.8</v>
      </c>
      <c r="O433" s="46">
        <f t="shared" si="6"/>
        <v>34916603849</v>
      </c>
      <c r="P433" s="46">
        <f>IF(A433=1,SA,MAX(0,SA-M432))</f>
        <v>0</v>
      </c>
      <c r="S433" s="5">
        <v>0.0</v>
      </c>
      <c r="T433" s="5">
        <v>0.0</v>
      </c>
      <c r="U433" s="5">
        <v>0.0</v>
      </c>
      <c r="V433" s="48">
        <v>1.0</v>
      </c>
    </row>
    <row r="434" ht="15.75" customHeight="1">
      <c r="A434" s="5">
        <v>432.0</v>
      </c>
      <c r="B434" s="5">
        <v>36.0</v>
      </c>
      <c r="C434" s="5">
        <f t="shared" si="1"/>
        <v>12</v>
      </c>
      <c r="D434" s="5">
        <f>'Thông tin khách hàng'!$B$4+B434-1</f>
        <v>36</v>
      </c>
      <c r="E434" s="46">
        <f t="shared" si="2"/>
        <v>34916603849</v>
      </c>
      <c r="F434" s="5">
        <f>TP*VLOOKUP('Thông tin khách hàng'!$E$10,$X$2:$Z$5,3,FALSE)*OFFSET($S434,0,VLOOKUP('Thông tin khách hàng'!$E$10,$X$2:$Z$5,2,FALSE))</f>
        <v>0</v>
      </c>
      <c r="G434" s="5">
        <f>EP*VLOOKUP('Thông tin khách hàng'!$E$10,$X$2:$Z$5,3,FALSE)*OFFSET($S434,0,VLOOKUP('Thông tin khách hàng'!$E$10,$X$2:$Z$5,2,FALSE))</f>
        <v>0</v>
      </c>
      <c r="H434" s="5">
        <f>F434*HLOOKUP(B434,Assumption!$A$10:$G$12,2,TRUE)+G434*HLOOKUP(B434,Assumption!$A$10:$G$12,3,TRUE)</f>
        <v>0</v>
      </c>
      <c r="I434" s="5">
        <f t="shared" si="3"/>
        <v>0</v>
      </c>
      <c r="J434" s="47">
        <f>VLOOKUP(D434,Assumption!$O$3:$Q$103,IF('Thông tin khách hàng'!$B$3="Nam",2,3),FALSE)/12*P434</f>
        <v>0</v>
      </c>
      <c r="K434" s="5">
        <v>20000.0</v>
      </c>
      <c r="L434" s="46">
        <f t="shared" si="4"/>
        <v>197423442</v>
      </c>
      <c r="M434" s="46">
        <f t="shared" si="5"/>
        <v>35114007291</v>
      </c>
      <c r="N434" s="47">
        <f>HLOOKUP(ROUND(AVERAGE(M422:M433)/10^6,0),Assumption!$B$2:$E$3,2,TRUE)*MAX((AVERAGE(M422:M433)-250*10^6),0)</f>
        <v>194478973.2</v>
      </c>
      <c r="O434" s="46">
        <f t="shared" si="6"/>
        <v>35308486264</v>
      </c>
      <c r="P434" s="46">
        <f>IF(A434=1,SA,MAX(0,SA-M433))</f>
        <v>0</v>
      </c>
      <c r="S434" s="5">
        <v>0.0</v>
      </c>
      <c r="T434" s="5">
        <v>0.0</v>
      </c>
      <c r="U434" s="5">
        <v>0.0</v>
      </c>
      <c r="V434" s="48">
        <v>1.0</v>
      </c>
    </row>
    <row r="435" ht="15.75" customHeight="1">
      <c r="A435" s="5">
        <v>433.0</v>
      </c>
      <c r="B435" s="5">
        <v>37.0</v>
      </c>
      <c r="C435" s="5">
        <f t="shared" si="1"/>
        <v>1</v>
      </c>
      <c r="D435" s="5">
        <f>'Thông tin khách hàng'!$B$4+B435-1</f>
        <v>37</v>
      </c>
      <c r="E435" s="46">
        <f t="shared" si="2"/>
        <v>35308486264</v>
      </c>
      <c r="F435" s="5">
        <f>TP*VLOOKUP('Thông tin khách hàng'!$E$10,$X$2:$Z$5,3,FALSE)*OFFSET($S435,0,VLOOKUP('Thông tin khách hàng'!$E$10,$X$2:$Z$5,2,FALSE))</f>
        <v>15000000</v>
      </c>
      <c r="G435" s="5">
        <f>EP*VLOOKUP('Thông tin khách hàng'!$E$10,$X$2:$Z$5,3,FALSE)*OFFSET($S435,0,VLOOKUP('Thông tin khách hàng'!$E$10,$X$2:$Z$5,2,FALSE))</f>
        <v>15000000</v>
      </c>
      <c r="H435" s="5">
        <f>F435*HLOOKUP(B435,Assumption!$A$10:$G$12,2,TRUE)+G435*HLOOKUP(B435,Assumption!$A$10:$G$12,3,TRUE)</f>
        <v>750000</v>
      </c>
      <c r="I435" s="5">
        <f t="shared" si="3"/>
        <v>29250000</v>
      </c>
      <c r="J435" s="47">
        <f>VLOOKUP(D435,Assumption!$O$3:$Q$103,IF('Thông tin khách hàng'!$B$3="Nam",2,3),FALSE)/12*P435</f>
        <v>0</v>
      </c>
      <c r="K435" s="5">
        <v>20000.0</v>
      </c>
      <c r="L435" s="46">
        <f t="shared" si="4"/>
        <v>199804585</v>
      </c>
      <c r="M435" s="46">
        <f t="shared" si="5"/>
        <v>35537520849</v>
      </c>
      <c r="N435" s="47">
        <f>HLOOKUP(ROUND(AVERAGE(M423:M434)/10^6,0),Assumption!$B$2:$E$3,2,TRUE)*MAX((AVERAGE(M423:M434)-250*10^6),0)</f>
        <v>196706861.6</v>
      </c>
      <c r="O435" s="46">
        <f t="shared" si="6"/>
        <v>35734227711</v>
      </c>
      <c r="P435" s="46">
        <f>IF(A435=1,SA,MAX(0,SA-M434))</f>
        <v>0</v>
      </c>
      <c r="S435" s="5">
        <v>1.0</v>
      </c>
      <c r="T435" s="5">
        <v>1.0</v>
      </c>
      <c r="U435" s="5">
        <v>1.0</v>
      </c>
      <c r="V435" s="48">
        <v>1.0</v>
      </c>
    </row>
    <row r="436" ht="15.75" customHeight="1">
      <c r="A436" s="5">
        <v>434.0</v>
      </c>
      <c r="B436" s="5">
        <v>37.0</v>
      </c>
      <c r="C436" s="5">
        <f t="shared" si="1"/>
        <v>2</v>
      </c>
      <c r="D436" s="5">
        <f>'Thông tin khách hàng'!$B$4+B436-1</f>
        <v>37</v>
      </c>
      <c r="E436" s="46">
        <f t="shared" si="2"/>
        <v>35734227711</v>
      </c>
      <c r="F436" s="5">
        <f>TP*VLOOKUP('Thông tin khách hàng'!$E$10,$X$2:$Z$5,3,FALSE)*OFFSET($S436,0,VLOOKUP('Thông tin khách hàng'!$E$10,$X$2:$Z$5,2,FALSE))</f>
        <v>0</v>
      </c>
      <c r="G436" s="5">
        <f>EP*VLOOKUP('Thông tin khách hàng'!$E$10,$X$2:$Z$5,3,FALSE)*OFFSET($S436,0,VLOOKUP('Thông tin khách hàng'!$E$10,$X$2:$Z$5,2,FALSE))</f>
        <v>0</v>
      </c>
      <c r="H436" s="5">
        <f>F436*HLOOKUP(B436,Assumption!$A$10:$G$12,2,TRUE)+G436*HLOOKUP(B436,Assumption!$A$10:$G$12,3,TRUE)</f>
        <v>0</v>
      </c>
      <c r="I436" s="5">
        <f t="shared" si="3"/>
        <v>0</v>
      </c>
      <c r="J436" s="47">
        <f>VLOOKUP(D436,Assumption!$O$3:$Q$103,IF('Thông tin khách hàng'!$B$3="Nam",2,3),FALSE)/12*P436</f>
        <v>0</v>
      </c>
      <c r="K436" s="5">
        <v>20000.0</v>
      </c>
      <c r="L436" s="46">
        <f t="shared" si="4"/>
        <v>202046406</v>
      </c>
      <c r="M436" s="46">
        <f t="shared" si="5"/>
        <v>35936254117</v>
      </c>
      <c r="N436" s="47">
        <f>HLOOKUP(ROUND(AVERAGE(M424:M435)/10^6,0),Assumption!$B$2:$E$3,2,TRUE)*MAX((AVERAGE(M424:M435)-250*10^6),0)</f>
        <v>198959854.8</v>
      </c>
      <c r="O436" s="46">
        <f t="shared" si="6"/>
        <v>36135213972</v>
      </c>
      <c r="P436" s="46">
        <f>IF(A436=1,SA,MAX(0,SA-M435))</f>
        <v>0</v>
      </c>
      <c r="S436" s="5">
        <v>0.0</v>
      </c>
      <c r="T436" s="5">
        <v>0.0</v>
      </c>
      <c r="U436" s="5">
        <v>0.0</v>
      </c>
      <c r="V436" s="48">
        <v>1.0</v>
      </c>
    </row>
    <row r="437" ht="15.75" customHeight="1">
      <c r="A437" s="5">
        <v>435.0</v>
      </c>
      <c r="B437" s="5">
        <v>37.0</v>
      </c>
      <c r="C437" s="5">
        <f t="shared" si="1"/>
        <v>3</v>
      </c>
      <c r="D437" s="5">
        <f>'Thông tin khách hàng'!$B$4+B437-1</f>
        <v>37</v>
      </c>
      <c r="E437" s="46">
        <f t="shared" si="2"/>
        <v>36135213972</v>
      </c>
      <c r="F437" s="5">
        <f>TP*VLOOKUP('Thông tin khách hàng'!$E$10,$X$2:$Z$5,3,FALSE)*OFFSET($S437,0,VLOOKUP('Thông tin khách hàng'!$E$10,$X$2:$Z$5,2,FALSE))</f>
        <v>0</v>
      </c>
      <c r="G437" s="5">
        <f>EP*VLOOKUP('Thông tin khách hàng'!$E$10,$X$2:$Z$5,3,FALSE)*OFFSET($S437,0,VLOOKUP('Thông tin khách hàng'!$E$10,$X$2:$Z$5,2,FALSE))</f>
        <v>0</v>
      </c>
      <c r="H437" s="5">
        <f>F437*HLOOKUP(B437,Assumption!$A$10:$G$12,2,TRUE)+G437*HLOOKUP(B437,Assumption!$A$10:$G$12,3,TRUE)</f>
        <v>0</v>
      </c>
      <c r="I437" s="5">
        <f t="shared" si="3"/>
        <v>0</v>
      </c>
      <c r="J437" s="47">
        <f>VLOOKUP(D437,Assumption!$O$3:$Q$103,IF('Thông tin khách hàng'!$B$3="Nam",2,3),FALSE)/12*P437</f>
        <v>0</v>
      </c>
      <c r="K437" s="5">
        <v>20000.0</v>
      </c>
      <c r="L437" s="46">
        <f t="shared" si="4"/>
        <v>204313640</v>
      </c>
      <c r="M437" s="46">
        <f t="shared" si="5"/>
        <v>36339507612</v>
      </c>
      <c r="N437" s="47">
        <f>HLOOKUP(ROUND(AVERAGE(M425:M436)/10^6,0),Assumption!$B$2:$E$3,2,TRUE)*MAX((AVERAGE(M425:M436)-250*10^6),0)</f>
        <v>201238235.6</v>
      </c>
      <c r="O437" s="46">
        <f t="shared" si="6"/>
        <v>36540745847</v>
      </c>
      <c r="P437" s="46">
        <f>IF(A437=1,SA,MAX(0,SA-M436))</f>
        <v>0</v>
      </c>
      <c r="S437" s="5">
        <v>0.0</v>
      </c>
      <c r="T437" s="5">
        <v>0.0</v>
      </c>
      <c r="U437" s="5">
        <v>0.0</v>
      </c>
      <c r="V437" s="48">
        <v>1.0</v>
      </c>
    </row>
    <row r="438" ht="15.75" customHeight="1">
      <c r="A438" s="5">
        <v>436.0</v>
      </c>
      <c r="B438" s="5">
        <v>37.0</v>
      </c>
      <c r="C438" s="5">
        <f t="shared" si="1"/>
        <v>4</v>
      </c>
      <c r="D438" s="5">
        <f>'Thông tin khách hàng'!$B$4+B438-1</f>
        <v>37</v>
      </c>
      <c r="E438" s="46">
        <f t="shared" si="2"/>
        <v>36540745847</v>
      </c>
      <c r="F438" s="5">
        <f>TP*VLOOKUP('Thông tin khách hàng'!$E$10,$X$2:$Z$5,3,FALSE)*OFFSET($S438,0,VLOOKUP('Thông tin khách hàng'!$E$10,$X$2:$Z$5,2,FALSE))</f>
        <v>0</v>
      </c>
      <c r="G438" s="5">
        <f>EP*VLOOKUP('Thông tin khách hàng'!$E$10,$X$2:$Z$5,3,FALSE)*OFFSET($S438,0,VLOOKUP('Thông tin khách hàng'!$E$10,$X$2:$Z$5,2,FALSE))</f>
        <v>0</v>
      </c>
      <c r="H438" s="5">
        <f>F438*HLOOKUP(B438,Assumption!$A$10:$G$12,2,TRUE)+G438*HLOOKUP(B438,Assumption!$A$10:$G$12,3,TRUE)</f>
        <v>0</v>
      </c>
      <c r="I438" s="5">
        <f t="shared" si="3"/>
        <v>0</v>
      </c>
      <c r="J438" s="47">
        <f>VLOOKUP(D438,Assumption!$O$3:$Q$103,IF('Thông tin khách hàng'!$B$3="Nam",2,3),FALSE)/12*P438</f>
        <v>0</v>
      </c>
      <c r="K438" s="5">
        <v>20000.0</v>
      </c>
      <c r="L438" s="46">
        <f t="shared" si="4"/>
        <v>206606577</v>
      </c>
      <c r="M438" s="46">
        <f t="shared" si="5"/>
        <v>36747332424</v>
      </c>
      <c r="N438" s="47">
        <f>HLOOKUP(ROUND(AVERAGE(M426:M437)/10^6,0),Assumption!$B$2:$E$3,2,TRUE)*MAX((AVERAGE(M426:M437)-250*10^6),0)</f>
        <v>203542290.2</v>
      </c>
      <c r="O438" s="46">
        <f t="shared" si="6"/>
        <v>36950874715</v>
      </c>
      <c r="P438" s="46">
        <f>IF(A438=1,SA,MAX(0,SA-M437))</f>
        <v>0</v>
      </c>
      <c r="S438" s="5">
        <v>0.0</v>
      </c>
      <c r="T438" s="5">
        <v>0.0</v>
      </c>
      <c r="U438" s="5">
        <v>1.0</v>
      </c>
      <c r="V438" s="48">
        <v>1.0</v>
      </c>
    </row>
    <row r="439" ht="15.75" customHeight="1">
      <c r="A439" s="5">
        <v>437.0</v>
      </c>
      <c r="B439" s="5">
        <v>37.0</v>
      </c>
      <c r="C439" s="5">
        <f t="shared" si="1"/>
        <v>5</v>
      </c>
      <c r="D439" s="5">
        <f>'Thông tin khách hàng'!$B$4+B439-1</f>
        <v>37</v>
      </c>
      <c r="E439" s="46">
        <f t="shared" si="2"/>
        <v>36950874715</v>
      </c>
      <c r="F439" s="5">
        <f>TP*VLOOKUP('Thông tin khách hàng'!$E$10,$X$2:$Z$5,3,FALSE)*OFFSET($S439,0,VLOOKUP('Thông tin khách hàng'!$E$10,$X$2:$Z$5,2,FALSE))</f>
        <v>0</v>
      </c>
      <c r="G439" s="5">
        <f>EP*VLOOKUP('Thông tin khách hàng'!$E$10,$X$2:$Z$5,3,FALSE)*OFFSET($S439,0,VLOOKUP('Thông tin khách hàng'!$E$10,$X$2:$Z$5,2,FALSE))</f>
        <v>0</v>
      </c>
      <c r="H439" s="5">
        <f>F439*HLOOKUP(B439,Assumption!$A$10:$G$12,2,TRUE)+G439*HLOOKUP(B439,Assumption!$A$10:$G$12,3,TRUE)</f>
        <v>0</v>
      </c>
      <c r="I439" s="5">
        <f t="shared" si="3"/>
        <v>0</v>
      </c>
      <c r="J439" s="47">
        <f>VLOOKUP(D439,Assumption!$O$3:$Q$103,IF('Thông tin khách hàng'!$B$3="Nam",2,3),FALSE)/12*P439</f>
        <v>0</v>
      </c>
      <c r="K439" s="5">
        <v>20000.0</v>
      </c>
      <c r="L439" s="46">
        <f t="shared" si="4"/>
        <v>208925505</v>
      </c>
      <c r="M439" s="46">
        <f t="shared" si="5"/>
        <v>37159780220</v>
      </c>
      <c r="N439" s="47">
        <f>HLOOKUP(ROUND(AVERAGE(M427:M438)/10^6,0),Assumption!$B$2:$E$3,2,TRUE)*MAX((AVERAGE(M427:M438)-250*10^6),0)</f>
        <v>205872307.8</v>
      </c>
      <c r="O439" s="46">
        <f t="shared" si="6"/>
        <v>37365652527</v>
      </c>
      <c r="P439" s="46">
        <f>IF(A439=1,SA,MAX(0,SA-M438))</f>
        <v>0</v>
      </c>
      <c r="S439" s="5">
        <v>0.0</v>
      </c>
      <c r="T439" s="5">
        <v>0.0</v>
      </c>
      <c r="U439" s="5">
        <v>0.0</v>
      </c>
      <c r="V439" s="48">
        <v>1.0</v>
      </c>
    </row>
    <row r="440" ht="15.75" customHeight="1">
      <c r="A440" s="5">
        <v>438.0</v>
      </c>
      <c r="B440" s="5">
        <v>37.0</v>
      </c>
      <c r="C440" s="5">
        <f t="shared" si="1"/>
        <v>6</v>
      </c>
      <c r="D440" s="5">
        <f>'Thông tin khách hàng'!$B$4+B440-1</f>
        <v>37</v>
      </c>
      <c r="E440" s="46">
        <f t="shared" si="2"/>
        <v>37365652527</v>
      </c>
      <c r="F440" s="5">
        <f>TP*VLOOKUP('Thông tin khách hàng'!$E$10,$X$2:$Z$5,3,FALSE)*OFFSET($S440,0,VLOOKUP('Thông tin khách hàng'!$E$10,$X$2:$Z$5,2,FALSE))</f>
        <v>0</v>
      </c>
      <c r="G440" s="5">
        <f>EP*VLOOKUP('Thông tin khách hàng'!$E$10,$X$2:$Z$5,3,FALSE)*OFFSET($S440,0,VLOOKUP('Thông tin khách hàng'!$E$10,$X$2:$Z$5,2,FALSE))</f>
        <v>0</v>
      </c>
      <c r="H440" s="5">
        <f>F440*HLOOKUP(B440,Assumption!$A$10:$G$12,2,TRUE)+G440*HLOOKUP(B440,Assumption!$A$10:$G$12,3,TRUE)</f>
        <v>0</v>
      </c>
      <c r="I440" s="5">
        <f t="shared" si="3"/>
        <v>0</v>
      </c>
      <c r="J440" s="47">
        <f>VLOOKUP(D440,Assumption!$O$3:$Q$103,IF('Thông tin khách hàng'!$B$3="Nam",2,3),FALSE)/12*P440</f>
        <v>0</v>
      </c>
      <c r="K440" s="5">
        <v>20000.0</v>
      </c>
      <c r="L440" s="46">
        <f t="shared" si="4"/>
        <v>211270719</v>
      </c>
      <c r="M440" s="46">
        <f t="shared" si="5"/>
        <v>37576903246</v>
      </c>
      <c r="N440" s="47">
        <f>HLOOKUP(ROUND(AVERAGE(M428:M439)/10^6,0),Assumption!$B$2:$E$3,2,TRUE)*MAX((AVERAGE(M428:M439)-250*10^6),0)</f>
        <v>208228581</v>
      </c>
      <c r="O440" s="46">
        <f t="shared" si="6"/>
        <v>37785131827</v>
      </c>
      <c r="P440" s="46">
        <f>IF(A440=1,SA,MAX(0,SA-M439))</f>
        <v>0</v>
      </c>
      <c r="S440" s="5">
        <v>0.0</v>
      </c>
      <c r="T440" s="5">
        <v>0.0</v>
      </c>
      <c r="U440" s="5">
        <v>0.0</v>
      </c>
      <c r="V440" s="48">
        <v>1.0</v>
      </c>
    </row>
    <row r="441" ht="15.75" customHeight="1">
      <c r="A441" s="5">
        <v>439.0</v>
      </c>
      <c r="B441" s="5">
        <v>37.0</v>
      </c>
      <c r="C441" s="5">
        <f t="shared" si="1"/>
        <v>7</v>
      </c>
      <c r="D441" s="5">
        <f>'Thông tin khách hàng'!$B$4+B441-1</f>
        <v>37</v>
      </c>
      <c r="E441" s="46">
        <f t="shared" si="2"/>
        <v>37785131827</v>
      </c>
      <c r="F441" s="5">
        <f>TP*VLOOKUP('Thông tin khách hàng'!$E$10,$X$2:$Z$5,3,FALSE)*OFFSET($S441,0,VLOOKUP('Thông tin khách hàng'!$E$10,$X$2:$Z$5,2,FALSE))</f>
        <v>15000000</v>
      </c>
      <c r="G441" s="5">
        <f>EP*VLOOKUP('Thông tin khách hàng'!$E$10,$X$2:$Z$5,3,FALSE)*OFFSET($S441,0,VLOOKUP('Thông tin khách hàng'!$E$10,$X$2:$Z$5,2,FALSE))</f>
        <v>15000000</v>
      </c>
      <c r="H441" s="5">
        <f>F441*HLOOKUP(B441,Assumption!$A$10:$G$12,2,TRUE)+G441*HLOOKUP(B441,Assumption!$A$10:$G$12,3,TRUE)</f>
        <v>750000</v>
      </c>
      <c r="I441" s="5">
        <f t="shared" si="3"/>
        <v>29250000</v>
      </c>
      <c r="J441" s="47">
        <f>VLOOKUP(D441,Assumption!$O$3:$Q$103,IF('Thông tin khách hàng'!$B$3="Nam",2,3),FALSE)/12*P441</f>
        <v>0</v>
      </c>
      <c r="K441" s="5">
        <v>20000.0</v>
      </c>
      <c r="L441" s="46">
        <f t="shared" si="4"/>
        <v>213807900</v>
      </c>
      <c r="M441" s="46">
        <f t="shared" si="5"/>
        <v>38028169727</v>
      </c>
      <c r="N441" s="47">
        <f>HLOOKUP(ROUND(AVERAGE(M429:M440)/10^6,0),Assumption!$B$2:$E$3,2,TRUE)*MAX((AVERAGE(M429:M440)-250*10^6),0)</f>
        <v>210611405.6</v>
      </c>
      <c r="O441" s="46">
        <f t="shared" si="6"/>
        <v>38238781133</v>
      </c>
      <c r="P441" s="46">
        <f>IF(A441=1,SA,MAX(0,SA-M440))</f>
        <v>0</v>
      </c>
      <c r="S441" s="5">
        <v>0.0</v>
      </c>
      <c r="T441" s="5">
        <v>1.0</v>
      </c>
      <c r="U441" s="5">
        <v>1.0</v>
      </c>
      <c r="V441" s="48">
        <v>1.0</v>
      </c>
    </row>
    <row r="442" ht="15.75" customHeight="1">
      <c r="A442" s="5">
        <v>440.0</v>
      </c>
      <c r="B442" s="5">
        <v>37.0</v>
      </c>
      <c r="C442" s="5">
        <f t="shared" si="1"/>
        <v>8</v>
      </c>
      <c r="D442" s="5">
        <f>'Thông tin khách hàng'!$B$4+B442-1</f>
        <v>37</v>
      </c>
      <c r="E442" s="46">
        <f t="shared" si="2"/>
        <v>38238781133</v>
      </c>
      <c r="F442" s="5">
        <f>TP*VLOOKUP('Thông tin khách hàng'!$E$10,$X$2:$Z$5,3,FALSE)*OFFSET($S442,0,VLOOKUP('Thông tin khách hàng'!$E$10,$X$2:$Z$5,2,FALSE))</f>
        <v>0</v>
      </c>
      <c r="G442" s="5">
        <f>EP*VLOOKUP('Thông tin khách hàng'!$E$10,$X$2:$Z$5,3,FALSE)*OFFSET($S442,0,VLOOKUP('Thông tin khách hàng'!$E$10,$X$2:$Z$5,2,FALSE))</f>
        <v>0</v>
      </c>
      <c r="H442" s="5">
        <f>F442*HLOOKUP(B442,Assumption!$A$10:$G$12,2,TRUE)+G442*HLOOKUP(B442,Assumption!$A$10:$G$12,3,TRUE)</f>
        <v>0</v>
      </c>
      <c r="I442" s="5">
        <f t="shared" si="3"/>
        <v>0</v>
      </c>
      <c r="J442" s="47">
        <f>VLOOKUP(D442,Assumption!$O$3:$Q$103,IF('Thông tin khách hàng'!$B$3="Nam",2,3),FALSE)/12*P442</f>
        <v>0</v>
      </c>
      <c r="K442" s="5">
        <v>20000.0</v>
      </c>
      <c r="L442" s="46">
        <f t="shared" si="4"/>
        <v>216207515</v>
      </c>
      <c r="M442" s="46">
        <f t="shared" si="5"/>
        <v>38454968648</v>
      </c>
      <c r="N442" s="47">
        <f>HLOOKUP(ROUND(AVERAGE(M430:M441)/10^6,0),Assumption!$B$2:$E$3,2,TRUE)*MAX((AVERAGE(M430:M441)-250*10^6),0)</f>
        <v>213021080.9</v>
      </c>
      <c r="O442" s="46">
        <f t="shared" si="6"/>
        <v>38667989729</v>
      </c>
      <c r="P442" s="46">
        <f>IF(A442=1,SA,MAX(0,SA-M441))</f>
        <v>0</v>
      </c>
      <c r="S442" s="5">
        <v>0.0</v>
      </c>
      <c r="T442" s="5">
        <v>0.0</v>
      </c>
      <c r="U442" s="5">
        <v>0.0</v>
      </c>
      <c r="V442" s="48">
        <v>1.0</v>
      </c>
    </row>
    <row r="443" ht="15.75" customHeight="1">
      <c r="A443" s="5">
        <v>441.0</v>
      </c>
      <c r="B443" s="5">
        <v>37.0</v>
      </c>
      <c r="C443" s="5">
        <f t="shared" si="1"/>
        <v>9</v>
      </c>
      <c r="D443" s="5">
        <f>'Thông tin khách hàng'!$B$4+B443-1</f>
        <v>37</v>
      </c>
      <c r="E443" s="46">
        <f t="shared" si="2"/>
        <v>38667989729</v>
      </c>
      <c r="F443" s="5">
        <f>TP*VLOOKUP('Thông tin khách hàng'!$E$10,$X$2:$Z$5,3,FALSE)*OFFSET($S443,0,VLOOKUP('Thông tin khách hàng'!$E$10,$X$2:$Z$5,2,FALSE))</f>
        <v>0</v>
      </c>
      <c r="G443" s="5">
        <f>EP*VLOOKUP('Thông tin khách hàng'!$E$10,$X$2:$Z$5,3,FALSE)*OFFSET($S443,0,VLOOKUP('Thông tin khách hàng'!$E$10,$X$2:$Z$5,2,FALSE))</f>
        <v>0</v>
      </c>
      <c r="H443" s="5">
        <f>F443*HLOOKUP(B443,Assumption!$A$10:$G$12,2,TRUE)+G443*HLOOKUP(B443,Assumption!$A$10:$G$12,3,TRUE)</f>
        <v>0</v>
      </c>
      <c r="I443" s="5">
        <f t="shared" si="3"/>
        <v>0</v>
      </c>
      <c r="J443" s="47">
        <f>VLOOKUP(D443,Assumption!$O$3:$Q$103,IF('Thông tin khách hàng'!$B$3="Nam",2,3),FALSE)/12*P443</f>
        <v>0</v>
      </c>
      <c r="K443" s="5">
        <v>20000.0</v>
      </c>
      <c r="L443" s="46">
        <f t="shared" si="4"/>
        <v>218634323</v>
      </c>
      <c r="M443" s="46">
        <f t="shared" si="5"/>
        <v>38886604052</v>
      </c>
      <c r="N443" s="47">
        <f>HLOOKUP(ROUND(AVERAGE(M431:M442)/10^6,0),Assumption!$B$2:$E$3,2,TRUE)*MAX((AVERAGE(M431:M442)-250*10^6),0)</f>
        <v>215457909.4</v>
      </c>
      <c r="O443" s="46">
        <f t="shared" si="6"/>
        <v>39102061961</v>
      </c>
      <c r="P443" s="46">
        <f>IF(A443=1,SA,MAX(0,SA-M442))</f>
        <v>0</v>
      </c>
      <c r="S443" s="5">
        <v>0.0</v>
      </c>
      <c r="T443" s="5">
        <v>0.0</v>
      </c>
      <c r="U443" s="5">
        <v>0.0</v>
      </c>
      <c r="V443" s="48">
        <v>1.0</v>
      </c>
    </row>
    <row r="444" ht="15.75" customHeight="1">
      <c r="A444" s="5">
        <v>442.0</v>
      </c>
      <c r="B444" s="5">
        <v>37.0</v>
      </c>
      <c r="C444" s="5">
        <f t="shared" si="1"/>
        <v>10</v>
      </c>
      <c r="D444" s="5">
        <f>'Thông tin khách hàng'!$B$4+B444-1</f>
        <v>37</v>
      </c>
      <c r="E444" s="46">
        <f t="shared" si="2"/>
        <v>39102061961</v>
      </c>
      <c r="F444" s="5">
        <f>TP*VLOOKUP('Thông tin khách hàng'!$E$10,$X$2:$Z$5,3,FALSE)*OFFSET($S444,0,VLOOKUP('Thông tin khách hàng'!$E$10,$X$2:$Z$5,2,FALSE))</f>
        <v>0</v>
      </c>
      <c r="G444" s="5">
        <f>EP*VLOOKUP('Thông tin khách hàng'!$E$10,$X$2:$Z$5,3,FALSE)*OFFSET($S444,0,VLOOKUP('Thông tin khách hàng'!$E$10,$X$2:$Z$5,2,FALSE))</f>
        <v>0</v>
      </c>
      <c r="H444" s="5">
        <f>F444*HLOOKUP(B444,Assumption!$A$10:$G$12,2,TRUE)+G444*HLOOKUP(B444,Assumption!$A$10:$G$12,3,TRUE)</f>
        <v>0</v>
      </c>
      <c r="I444" s="5">
        <f t="shared" si="3"/>
        <v>0</v>
      </c>
      <c r="J444" s="47">
        <f>VLOOKUP(D444,Assumption!$O$3:$Q$103,IF('Thông tin khách hàng'!$B$3="Nam",2,3),FALSE)/12*P444</f>
        <v>0</v>
      </c>
      <c r="K444" s="5">
        <v>20000.0</v>
      </c>
      <c r="L444" s="46">
        <f t="shared" si="4"/>
        <v>221088630</v>
      </c>
      <c r="M444" s="46">
        <f t="shared" si="5"/>
        <v>39323130591</v>
      </c>
      <c r="N444" s="47">
        <f>HLOOKUP(ROUND(AVERAGE(M432:M443)/10^6,0),Assumption!$B$2:$E$3,2,TRUE)*MAX((AVERAGE(M432:M443)-250*10^6),0)</f>
        <v>217922197.1</v>
      </c>
      <c r="O444" s="46">
        <f t="shared" si="6"/>
        <v>39541052788</v>
      </c>
      <c r="P444" s="46">
        <f>IF(A444=1,SA,MAX(0,SA-M443))</f>
        <v>0</v>
      </c>
      <c r="S444" s="5">
        <v>0.0</v>
      </c>
      <c r="T444" s="5">
        <v>0.0</v>
      </c>
      <c r="U444" s="5">
        <v>1.0</v>
      </c>
      <c r="V444" s="48">
        <v>1.0</v>
      </c>
    </row>
    <row r="445" ht="15.75" customHeight="1">
      <c r="A445" s="5">
        <v>443.0</v>
      </c>
      <c r="B445" s="5">
        <v>37.0</v>
      </c>
      <c r="C445" s="5">
        <f t="shared" si="1"/>
        <v>11</v>
      </c>
      <c r="D445" s="5">
        <f>'Thông tin khách hàng'!$B$4+B445-1</f>
        <v>37</v>
      </c>
      <c r="E445" s="46">
        <f t="shared" si="2"/>
        <v>39541052788</v>
      </c>
      <c r="F445" s="5">
        <f>TP*VLOOKUP('Thông tin khách hàng'!$E$10,$X$2:$Z$5,3,FALSE)*OFFSET($S445,0,VLOOKUP('Thông tin khách hàng'!$E$10,$X$2:$Z$5,2,FALSE))</f>
        <v>0</v>
      </c>
      <c r="G445" s="5">
        <f>EP*VLOOKUP('Thông tin khách hàng'!$E$10,$X$2:$Z$5,3,FALSE)*OFFSET($S445,0,VLOOKUP('Thông tin khách hàng'!$E$10,$X$2:$Z$5,2,FALSE))</f>
        <v>0</v>
      </c>
      <c r="H445" s="5">
        <f>F445*HLOOKUP(B445,Assumption!$A$10:$G$12,2,TRUE)+G445*HLOOKUP(B445,Assumption!$A$10:$G$12,3,TRUE)</f>
        <v>0</v>
      </c>
      <c r="I445" s="5">
        <f t="shared" si="3"/>
        <v>0</v>
      </c>
      <c r="J445" s="47">
        <f>VLOOKUP(D445,Assumption!$O$3:$Q$103,IF('Thông tin khách hàng'!$B$3="Nam",2,3),FALSE)/12*P445</f>
        <v>0</v>
      </c>
      <c r="K445" s="5">
        <v>20000.0</v>
      </c>
      <c r="L445" s="46">
        <f t="shared" si="4"/>
        <v>223570748</v>
      </c>
      <c r="M445" s="46">
        <f t="shared" si="5"/>
        <v>39764603536</v>
      </c>
      <c r="N445" s="47">
        <f>HLOOKUP(ROUND(AVERAGE(M433:M444)/10^6,0),Assumption!$B$2:$E$3,2,TRUE)*MAX((AVERAGE(M433:M444)-250*10^6),0)</f>
        <v>220414253.4</v>
      </c>
      <c r="O445" s="46">
        <f t="shared" si="6"/>
        <v>39985017790</v>
      </c>
      <c r="P445" s="46">
        <f>IF(A445=1,SA,MAX(0,SA-M444))</f>
        <v>0</v>
      </c>
      <c r="S445" s="5">
        <v>0.0</v>
      </c>
      <c r="T445" s="5">
        <v>0.0</v>
      </c>
      <c r="U445" s="5">
        <v>0.0</v>
      </c>
      <c r="V445" s="48">
        <v>1.0</v>
      </c>
    </row>
    <row r="446" ht="15.75" customHeight="1">
      <c r="A446" s="5">
        <v>444.0</v>
      </c>
      <c r="B446" s="5">
        <v>37.0</v>
      </c>
      <c r="C446" s="5">
        <f t="shared" si="1"/>
        <v>12</v>
      </c>
      <c r="D446" s="5">
        <f>'Thông tin khách hàng'!$B$4+B446-1</f>
        <v>37</v>
      </c>
      <c r="E446" s="46">
        <f t="shared" si="2"/>
        <v>39985017790</v>
      </c>
      <c r="F446" s="5">
        <f>TP*VLOOKUP('Thông tin khách hàng'!$E$10,$X$2:$Z$5,3,FALSE)*OFFSET($S446,0,VLOOKUP('Thông tin khách hàng'!$E$10,$X$2:$Z$5,2,FALSE))</f>
        <v>0</v>
      </c>
      <c r="G446" s="5">
        <f>EP*VLOOKUP('Thông tin khách hàng'!$E$10,$X$2:$Z$5,3,FALSE)*OFFSET($S446,0,VLOOKUP('Thông tin khách hàng'!$E$10,$X$2:$Z$5,2,FALSE))</f>
        <v>0</v>
      </c>
      <c r="H446" s="5">
        <f>F446*HLOOKUP(B446,Assumption!$A$10:$G$12,2,TRUE)+G446*HLOOKUP(B446,Assumption!$A$10:$G$12,3,TRUE)</f>
        <v>0</v>
      </c>
      <c r="I446" s="5">
        <f t="shared" si="3"/>
        <v>0</v>
      </c>
      <c r="J446" s="47">
        <f>VLOOKUP(D446,Assumption!$O$3:$Q$103,IF('Thông tin khách hàng'!$B$3="Nam",2,3),FALSE)/12*P446</f>
        <v>0</v>
      </c>
      <c r="K446" s="5">
        <v>20000.0</v>
      </c>
      <c r="L446" s="46">
        <f t="shared" si="4"/>
        <v>226080991</v>
      </c>
      <c r="M446" s="46">
        <f t="shared" si="5"/>
        <v>40211078781</v>
      </c>
      <c r="N446" s="47">
        <f>HLOOKUP(ROUND(AVERAGE(M434:M445)/10^6,0),Assumption!$B$2:$E$3,2,TRUE)*MAX((AVERAGE(M434:M445)-250*10^6),0)</f>
        <v>222934391.2</v>
      </c>
      <c r="O446" s="46">
        <f t="shared" si="6"/>
        <v>40434013172</v>
      </c>
      <c r="P446" s="46">
        <f>IF(A446=1,SA,MAX(0,SA-M445))</f>
        <v>0</v>
      </c>
      <c r="S446" s="5">
        <v>0.0</v>
      </c>
      <c r="T446" s="5">
        <v>0.0</v>
      </c>
      <c r="U446" s="5">
        <v>0.0</v>
      </c>
      <c r="V446" s="48">
        <v>1.0</v>
      </c>
    </row>
    <row r="447" ht="15.75" customHeight="1">
      <c r="A447" s="5">
        <v>445.0</v>
      </c>
      <c r="B447" s="5">
        <v>38.0</v>
      </c>
      <c r="C447" s="5">
        <f t="shared" si="1"/>
        <v>1</v>
      </c>
      <c r="D447" s="5">
        <f>'Thông tin khách hàng'!$B$4+B447-1</f>
        <v>38</v>
      </c>
      <c r="E447" s="46">
        <f t="shared" si="2"/>
        <v>40434013172</v>
      </c>
      <c r="F447" s="5">
        <f>TP*VLOOKUP('Thông tin khách hàng'!$E$10,$X$2:$Z$5,3,FALSE)*OFFSET($S447,0,VLOOKUP('Thông tin khách hàng'!$E$10,$X$2:$Z$5,2,FALSE))</f>
        <v>15000000</v>
      </c>
      <c r="G447" s="5">
        <f>EP*VLOOKUP('Thông tin khách hàng'!$E$10,$X$2:$Z$5,3,FALSE)*OFFSET($S447,0,VLOOKUP('Thông tin khách hàng'!$E$10,$X$2:$Z$5,2,FALSE))</f>
        <v>15000000</v>
      </c>
      <c r="H447" s="5">
        <f>F447*HLOOKUP(B447,Assumption!$A$10:$G$12,2,TRUE)+G447*HLOOKUP(B447,Assumption!$A$10:$G$12,3,TRUE)</f>
        <v>750000</v>
      </c>
      <c r="I447" s="5">
        <f t="shared" si="3"/>
        <v>29250000</v>
      </c>
      <c r="J447" s="47">
        <f>VLOOKUP(D447,Assumption!$O$3:$Q$103,IF('Thông tin khách hàng'!$B$3="Nam",2,3),FALSE)/12*P447</f>
        <v>0</v>
      </c>
      <c r="K447" s="5">
        <v>20000.0</v>
      </c>
      <c r="L447" s="46">
        <f t="shared" si="4"/>
        <v>228785060</v>
      </c>
      <c r="M447" s="46">
        <f t="shared" si="5"/>
        <v>40692028232</v>
      </c>
      <c r="N447" s="47">
        <f>HLOOKUP(ROUND(AVERAGE(M435:M446)/10^6,0),Assumption!$B$2:$E$3,2,TRUE)*MAX((AVERAGE(M435:M446)-250*10^6),0)</f>
        <v>225482926.9</v>
      </c>
      <c r="O447" s="46">
        <f t="shared" si="6"/>
        <v>40917511159</v>
      </c>
      <c r="P447" s="46">
        <f>IF(A447=1,SA,MAX(0,SA-M446))</f>
        <v>0</v>
      </c>
      <c r="S447" s="5">
        <v>1.0</v>
      </c>
      <c r="T447" s="5">
        <v>1.0</v>
      </c>
      <c r="U447" s="5">
        <v>1.0</v>
      </c>
      <c r="V447" s="48">
        <v>1.0</v>
      </c>
    </row>
    <row r="448" ht="15.75" customHeight="1">
      <c r="A448" s="5">
        <v>446.0</v>
      </c>
      <c r="B448" s="5">
        <v>38.0</v>
      </c>
      <c r="C448" s="5">
        <f t="shared" si="1"/>
        <v>2</v>
      </c>
      <c r="D448" s="5">
        <f>'Thông tin khách hàng'!$B$4+B448-1</f>
        <v>38</v>
      </c>
      <c r="E448" s="46">
        <f t="shared" si="2"/>
        <v>40917511159</v>
      </c>
      <c r="F448" s="5">
        <f>TP*VLOOKUP('Thông tin khách hàng'!$E$10,$X$2:$Z$5,3,FALSE)*OFFSET($S448,0,VLOOKUP('Thông tin khách hàng'!$E$10,$X$2:$Z$5,2,FALSE))</f>
        <v>0</v>
      </c>
      <c r="G448" s="5">
        <f>EP*VLOOKUP('Thông tin khách hàng'!$E$10,$X$2:$Z$5,3,FALSE)*OFFSET($S448,0,VLOOKUP('Thông tin khách hàng'!$E$10,$X$2:$Z$5,2,FALSE))</f>
        <v>0</v>
      </c>
      <c r="H448" s="5">
        <f>F448*HLOOKUP(B448,Assumption!$A$10:$G$12,2,TRUE)+G448*HLOOKUP(B448,Assumption!$A$10:$G$12,3,TRUE)</f>
        <v>0</v>
      </c>
      <c r="I448" s="5">
        <f t="shared" si="3"/>
        <v>0</v>
      </c>
      <c r="J448" s="47">
        <f>VLOOKUP(D448,Assumption!$O$3:$Q$103,IF('Thông tin khách hàng'!$B$3="Nam",2,3),FALSE)/12*P448</f>
        <v>0</v>
      </c>
      <c r="K448" s="5">
        <v>20000.0</v>
      </c>
      <c r="L448" s="46">
        <f t="shared" si="4"/>
        <v>231353444</v>
      </c>
      <c r="M448" s="46">
        <f t="shared" si="5"/>
        <v>41148844603</v>
      </c>
      <c r="N448" s="47">
        <f>HLOOKUP(ROUND(AVERAGE(M436:M447)/10^6,0),Assumption!$B$2:$E$3,2,TRUE)*MAX((AVERAGE(M436:M447)-250*10^6),0)</f>
        <v>228060180.6</v>
      </c>
      <c r="O448" s="46">
        <f t="shared" si="6"/>
        <v>41376904783</v>
      </c>
      <c r="P448" s="46">
        <f>IF(A448=1,SA,MAX(0,SA-M447))</f>
        <v>0</v>
      </c>
      <c r="S448" s="5">
        <v>0.0</v>
      </c>
      <c r="T448" s="5">
        <v>0.0</v>
      </c>
      <c r="U448" s="5">
        <v>0.0</v>
      </c>
      <c r="V448" s="48">
        <v>1.0</v>
      </c>
    </row>
    <row r="449" ht="15.75" customHeight="1">
      <c r="A449" s="5">
        <v>447.0</v>
      </c>
      <c r="B449" s="5">
        <v>38.0</v>
      </c>
      <c r="C449" s="5">
        <f t="shared" si="1"/>
        <v>3</v>
      </c>
      <c r="D449" s="5">
        <f>'Thông tin khách hàng'!$B$4+B449-1</f>
        <v>38</v>
      </c>
      <c r="E449" s="46">
        <f t="shared" si="2"/>
        <v>41376904783</v>
      </c>
      <c r="F449" s="5">
        <f>TP*VLOOKUP('Thông tin khách hàng'!$E$10,$X$2:$Z$5,3,FALSE)*OFFSET($S449,0,VLOOKUP('Thông tin khách hàng'!$E$10,$X$2:$Z$5,2,FALSE))</f>
        <v>0</v>
      </c>
      <c r="G449" s="5">
        <f>EP*VLOOKUP('Thông tin khách hàng'!$E$10,$X$2:$Z$5,3,FALSE)*OFFSET($S449,0,VLOOKUP('Thông tin khách hàng'!$E$10,$X$2:$Z$5,2,FALSE))</f>
        <v>0</v>
      </c>
      <c r="H449" s="5">
        <f>F449*HLOOKUP(B449,Assumption!$A$10:$G$12,2,TRUE)+G449*HLOOKUP(B449,Assumption!$A$10:$G$12,3,TRUE)</f>
        <v>0</v>
      </c>
      <c r="I449" s="5">
        <f t="shared" si="3"/>
        <v>0</v>
      </c>
      <c r="J449" s="47">
        <f>VLOOKUP(D449,Assumption!$O$3:$Q$103,IF('Thông tin khách hàng'!$B$3="Nam",2,3),FALSE)/12*P449</f>
        <v>0</v>
      </c>
      <c r="K449" s="5">
        <v>20000.0</v>
      </c>
      <c r="L449" s="46">
        <f t="shared" si="4"/>
        <v>233950922</v>
      </c>
      <c r="M449" s="46">
        <f t="shared" si="5"/>
        <v>41610835705</v>
      </c>
      <c r="N449" s="47">
        <f>HLOOKUP(ROUND(AVERAGE(M437:M448)/10^6,0),Assumption!$B$2:$E$3,2,TRUE)*MAX((AVERAGE(M437:M448)-250*10^6),0)</f>
        <v>230666475.8</v>
      </c>
      <c r="O449" s="46">
        <f t="shared" si="6"/>
        <v>41841502181</v>
      </c>
      <c r="P449" s="46">
        <f>IF(A449=1,SA,MAX(0,SA-M448))</f>
        <v>0</v>
      </c>
      <c r="S449" s="5">
        <v>0.0</v>
      </c>
      <c r="T449" s="5">
        <v>0.0</v>
      </c>
      <c r="U449" s="5">
        <v>0.0</v>
      </c>
      <c r="V449" s="48">
        <v>1.0</v>
      </c>
    </row>
    <row r="450" ht="15.75" customHeight="1">
      <c r="A450" s="5">
        <v>448.0</v>
      </c>
      <c r="B450" s="5">
        <v>38.0</v>
      </c>
      <c r="C450" s="5">
        <f t="shared" si="1"/>
        <v>4</v>
      </c>
      <c r="D450" s="5">
        <f>'Thông tin khách hàng'!$B$4+B450-1</f>
        <v>38</v>
      </c>
      <c r="E450" s="46">
        <f t="shared" si="2"/>
        <v>41841502181</v>
      </c>
      <c r="F450" s="5">
        <f>TP*VLOOKUP('Thông tin khách hàng'!$E$10,$X$2:$Z$5,3,FALSE)*OFFSET($S450,0,VLOOKUP('Thông tin khách hàng'!$E$10,$X$2:$Z$5,2,FALSE))</f>
        <v>0</v>
      </c>
      <c r="G450" s="5">
        <f>EP*VLOOKUP('Thông tin khách hàng'!$E$10,$X$2:$Z$5,3,FALSE)*OFFSET($S450,0,VLOOKUP('Thông tin khách hàng'!$E$10,$X$2:$Z$5,2,FALSE))</f>
        <v>0</v>
      </c>
      <c r="H450" s="5">
        <f>F450*HLOOKUP(B450,Assumption!$A$10:$G$12,2,TRUE)+G450*HLOOKUP(B450,Assumption!$A$10:$G$12,3,TRUE)</f>
        <v>0</v>
      </c>
      <c r="I450" s="5">
        <f t="shared" si="3"/>
        <v>0</v>
      </c>
      <c r="J450" s="47">
        <f>VLOOKUP(D450,Assumption!$O$3:$Q$103,IF('Thông tin khách hàng'!$B$3="Nam",2,3),FALSE)/12*P450</f>
        <v>0</v>
      </c>
      <c r="K450" s="5">
        <v>20000.0</v>
      </c>
      <c r="L450" s="46">
        <f t="shared" si="4"/>
        <v>236577823</v>
      </c>
      <c r="M450" s="46">
        <f t="shared" si="5"/>
        <v>42078060004</v>
      </c>
      <c r="N450" s="47">
        <f>HLOOKUP(ROUND(AVERAGE(M438:M449)/10^6,0),Assumption!$B$2:$E$3,2,TRUE)*MAX((AVERAGE(M438:M449)-250*10^6),0)</f>
        <v>233302139.9</v>
      </c>
      <c r="O450" s="46">
        <f t="shared" si="6"/>
        <v>42311362144</v>
      </c>
      <c r="P450" s="46">
        <f>IF(A450=1,SA,MAX(0,SA-M449))</f>
        <v>0</v>
      </c>
      <c r="S450" s="5">
        <v>0.0</v>
      </c>
      <c r="T450" s="5">
        <v>0.0</v>
      </c>
      <c r="U450" s="5">
        <v>1.0</v>
      </c>
      <c r="V450" s="48">
        <v>1.0</v>
      </c>
    </row>
    <row r="451" ht="15.75" customHeight="1">
      <c r="A451" s="5">
        <v>449.0</v>
      </c>
      <c r="B451" s="5">
        <v>38.0</v>
      </c>
      <c r="C451" s="5">
        <f t="shared" si="1"/>
        <v>5</v>
      </c>
      <c r="D451" s="5">
        <f>'Thông tin khách hàng'!$B$4+B451-1</f>
        <v>38</v>
      </c>
      <c r="E451" s="46">
        <f t="shared" si="2"/>
        <v>42311362144</v>
      </c>
      <c r="F451" s="5">
        <f>TP*VLOOKUP('Thông tin khách hàng'!$E$10,$X$2:$Z$5,3,FALSE)*OFFSET($S451,0,VLOOKUP('Thông tin khách hàng'!$E$10,$X$2:$Z$5,2,FALSE))</f>
        <v>0</v>
      </c>
      <c r="G451" s="5">
        <f>EP*VLOOKUP('Thông tin khách hàng'!$E$10,$X$2:$Z$5,3,FALSE)*OFFSET($S451,0,VLOOKUP('Thông tin khách hàng'!$E$10,$X$2:$Z$5,2,FALSE))</f>
        <v>0</v>
      </c>
      <c r="H451" s="5">
        <f>F451*HLOOKUP(B451,Assumption!$A$10:$G$12,2,TRUE)+G451*HLOOKUP(B451,Assumption!$A$10:$G$12,3,TRUE)</f>
        <v>0</v>
      </c>
      <c r="I451" s="5">
        <f t="shared" si="3"/>
        <v>0</v>
      </c>
      <c r="J451" s="47">
        <f>VLOOKUP(D451,Assumption!$O$3:$Q$103,IF('Thông tin khách hàng'!$B$3="Nam",2,3),FALSE)/12*P451</f>
        <v>0</v>
      </c>
      <c r="K451" s="5">
        <v>20000.0</v>
      </c>
      <c r="L451" s="46">
        <f t="shared" si="4"/>
        <v>239234480</v>
      </c>
      <c r="M451" s="46">
        <f t="shared" si="5"/>
        <v>42550576624</v>
      </c>
      <c r="N451" s="47">
        <f>HLOOKUP(ROUND(AVERAGE(M439:M450)/10^6,0),Assumption!$B$2:$E$3,2,TRUE)*MAX((AVERAGE(M439:M450)-250*10^6),0)</f>
        <v>235967503.7</v>
      </c>
      <c r="O451" s="46">
        <f t="shared" si="6"/>
        <v>42786544128</v>
      </c>
      <c r="P451" s="46">
        <f>IF(A451=1,SA,MAX(0,SA-M450))</f>
        <v>0</v>
      </c>
      <c r="S451" s="5">
        <v>0.0</v>
      </c>
      <c r="T451" s="5">
        <v>0.0</v>
      </c>
      <c r="U451" s="5">
        <v>0.0</v>
      </c>
      <c r="V451" s="48">
        <v>1.0</v>
      </c>
    </row>
    <row r="452" ht="15.75" customHeight="1">
      <c r="A452" s="5">
        <v>450.0</v>
      </c>
      <c r="B452" s="5">
        <v>38.0</v>
      </c>
      <c r="C452" s="5">
        <f t="shared" si="1"/>
        <v>6</v>
      </c>
      <c r="D452" s="5">
        <f>'Thông tin khách hàng'!$B$4+B452-1</f>
        <v>38</v>
      </c>
      <c r="E452" s="46">
        <f t="shared" si="2"/>
        <v>42786544128</v>
      </c>
      <c r="F452" s="5">
        <f>TP*VLOOKUP('Thông tin khách hàng'!$E$10,$X$2:$Z$5,3,FALSE)*OFFSET($S452,0,VLOOKUP('Thông tin khách hàng'!$E$10,$X$2:$Z$5,2,FALSE))</f>
        <v>0</v>
      </c>
      <c r="G452" s="5">
        <f>EP*VLOOKUP('Thông tin khách hàng'!$E$10,$X$2:$Z$5,3,FALSE)*OFFSET($S452,0,VLOOKUP('Thông tin khách hàng'!$E$10,$X$2:$Z$5,2,FALSE))</f>
        <v>0</v>
      </c>
      <c r="H452" s="5">
        <f>F452*HLOOKUP(B452,Assumption!$A$10:$G$12,2,TRUE)+G452*HLOOKUP(B452,Assumption!$A$10:$G$12,3,TRUE)</f>
        <v>0</v>
      </c>
      <c r="I452" s="5">
        <f t="shared" si="3"/>
        <v>0</v>
      </c>
      <c r="J452" s="47">
        <f>VLOOKUP(D452,Assumption!$O$3:$Q$103,IF('Thông tin khách hàng'!$B$3="Nam",2,3),FALSE)/12*P452</f>
        <v>0</v>
      </c>
      <c r="K452" s="5">
        <v>20000.0</v>
      </c>
      <c r="L452" s="46">
        <f t="shared" si="4"/>
        <v>241921228</v>
      </c>
      <c r="M452" s="46">
        <f t="shared" si="5"/>
        <v>43028445356</v>
      </c>
      <c r="N452" s="47">
        <f>HLOOKUP(ROUND(AVERAGE(M440:M451)/10^6,0),Assumption!$B$2:$E$3,2,TRUE)*MAX((AVERAGE(M440:M451)-250*10^6),0)</f>
        <v>238662901.9</v>
      </c>
      <c r="O452" s="46">
        <f t="shared" si="6"/>
        <v>43267108258</v>
      </c>
      <c r="P452" s="46">
        <f>IF(A452=1,SA,MAX(0,SA-M451))</f>
        <v>0</v>
      </c>
      <c r="S452" s="5">
        <v>0.0</v>
      </c>
      <c r="T452" s="5">
        <v>0.0</v>
      </c>
      <c r="U452" s="5">
        <v>0.0</v>
      </c>
      <c r="V452" s="48">
        <v>1.0</v>
      </c>
    </row>
    <row r="453" ht="15.75" customHeight="1">
      <c r="A453" s="5">
        <v>451.0</v>
      </c>
      <c r="B453" s="5">
        <v>38.0</v>
      </c>
      <c r="C453" s="5">
        <f t="shared" si="1"/>
        <v>7</v>
      </c>
      <c r="D453" s="5">
        <f>'Thông tin khách hàng'!$B$4+B453-1</f>
        <v>38</v>
      </c>
      <c r="E453" s="46">
        <f t="shared" si="2"/>
        <v>43267108258</v>
      </c>
      <c r="F453" s="5">
        <f>TP*VLOOKUP('Thông tin khách hàng'!$E$10,$X$2:$Z$5,3,FALSE)*OFFSET($S453,0,VLOOKUP('Thông tin khách hàng'!$E$10,$X$2:$Z$5,2,FALSE))</f>
        <v>15000000</v>
      </c>
      <c r="G453" s="5">
        <f>EP*VLOOKUP('Thông tin khách hàng'!$E$10,$X$2:$Z$5,3,FALSE)*OFFSET($S453,0,VLOOKUP('Thông tin khách hàng'!$E$10,$X$2:$Z$5,2,FALSE))</f>
        <v>15000000</v>
      </c>
      <c r="H453" s="5">
        <f>F453*HLOOKUP(B453,Assumption!$A$10:$G$12,2,TRUE)+G453*HLOOKUP(B453,Assumption!$A$10:$G$12,3,TRUE)</f>
        <v>750000</v>
      </c>
      <c r="I453" s="5">
        <f t="shared" si="3"/>
        <v>29250000</v>
      </c>
      <c r="J453" s="47">
        <f>VLOOKUP(D453,Assumption!$O$3:$Q$103,IF('Thông tin khách hàng'!$B$3="Nam",2,3),FALSE)/12*P453</f>
        <v>0</v>
      </c>
      <c r="K453" s="5">
        <v>20000.0</v>
      </c>
      <c r="L453" s="46">
        <f t="shared" si="4"/>
        <v>244803791</v>
      </c>
      <c r="M453" s="46">
        <f t="shared" si="5"/>
        <v>43541142049</v>
      </c>
      <c r="N453" s="47">
        <f>HLOOKUP(ROUND(AVERAGE(M441:M452)/10^6,0),Assumption!$B$2:$E$3,2,TRUE)*MAX((AVERAGE(M441:M452)-250*10^6),0)</f>
        <v>241388672.9</v>
      </c>
      <c r="O453" s="46">
        <f t="shared" si="6"/>
        <v>43782530721</v>
      </c>
      <c r="P453" s="46">
        <f>IF(A453=1,SA,MAX(0,SA-M452))</f>
        <v>0</v>
      </c>
      <c r="S453" s="5">
        <v>0.0</v>
      </c>
      <c r="T453" s="5">
        <v>1.0</v>
      </c>
      <c r="U453" s="5">
        <v>1.0</v>
      </c>
      <c r="V453" s="48">
        <v>1.0</v>
      </c>
    </row>
    <row r="454" ht="15.75" customHeight="1">
      <c r="A454" s="5">
        <v>452.0</v>
      </c>
      <c r="B454" s="5">
        <v>38.0</v>
      </c>
      <c r="C454" s="5">
        <f t="shared" si="1"/>
        <v>8</v>
      </c>
      <c r="D454" s="5">
        <f>'Thông tin khách hàng'!$B$4+B454-1</f>
        <v>38</v>
      </c>
      <c r="E454" s="46">
        <f t="shared" si="2"/>
        <v>43782530721</v>
      </c>
      <c r="F454" s="5">
        <f>TP*VLOOKUP('Thông tin khách hàng'!$E$10,$X$2:$Z$5,3,FALSE)*OFFSET($S454,0,VLOOKUP('Thông tin khách hàng'!$E$10,$X$2:$Z$5,2,FALSE))</f>
        <v>0</v>
      </c>
      <c r="G454" s="5">
        <f>EP*VLOOKUP('Thông tin khách hàng'!$E$10,$X$2:$Z$5,3,FALSE)*OFFSET($S454,0,VLOOKUP('Thông tin khách hàng'!$E$10,$X$2:$Z$5,2,FALSE))</f>
        <v>0</v>
      </c>
      <c r="H454" s="5">
        <f>F454*HLOOKUP(B454,Assumption!$A$10:$G$12,2,TRUE)+G454*HLOOKUP(B454,Assumption!$A$10:$G$12,3,TRUE)</f>
        <v>0</v>
      </c>
      <c r="I454" s="5">
        <f t="shared" si="3"/>
        <v>0</v>
      </c>
      <c r="J454" s="47">
        <f>VLOOKUP(D454,Assumption!$O$3:$Q$103,IF('Thông tin khách hàng'!$B$3="Nam",2,3),FALSE)/12*P454</f>
        <v>0</v>
      </c>
      <c r="K454" s="5">
        <v>20000.0</v>
      </c>
      <c r="L454" s="46">
        <f t="shared" si="4"/>
        <v>247552681</v>
      </c>
      <c r="M454" s="46">
        <f t="shared" si="5"/>
        <v>44030063402</v>
      </c>
      <c r="N454" s="47">
        <f>HLOOKUP(ROUND(AVERAGE(M442:M453)/10^6,0),Assumption!$B$2:$E$3,2,TRUE)*MAX((AVERAGE(M442:M453)-250*10^6),0)</f>
        <v>244145159.1</v>
      </c>
      <c r="O454" s="46">
        <f t="shared" si="6"/>
        <v>44274208562</v>
      </c>
      <c r="P454" s="46">
        <f>IF(A454=1,SA,MAX(0,SA-M453))</f>
        <v>0</v>
      </c>
      <c r="S454" s="5">
        <v>0.0</v>
      </c>
      <c r="T454" s="5">
        <v>0.0</v>
      </c>
      <c r="U454" s="5">
        <v>0.0</v>
      </c>
      <c r="V454" s="48">
        <v>1.0</v>
      </c>
    </row>
    <row r="455" ht="15.75" customHeight="1">
      <c r="A455" s="5">
        <v>453.0</v>
      </c>
      <c r="B455" s="5">
        <v>38.0</v>
      </c>
      <c r="C455" s="5">
        <f t="shared" si="1"/>
        <v>9</v>
      </c>
      <c r="D455" s="5">
        <f>'Thông tin khách hàng'!$B$4+B455-1</f>
        <v>38</v>
      </c>
      <c r="E455" s="46">
        <f t="shared" si="2"/>
        <v>44274208562</v>
      </c>
      <c r="F455" s="5">
        <f>TP*VLOOKUP('Thông tin khách hàng'!$E$10,$X$2:$Z$5,3,FALSE)*OFFSET($S455,0,VLOOKUP('Thông tin khách hàng'!$E$10,$X$2:$Z$5,2,FALSE))</f>
        <v>0</v>
      </c>
      <c r="G455" s="5">
        <f>EP*VLOOKUP('Thông tin khách hàng'!$E$10,$X$2:$Z$5,3,FALSE)*OFFSET($S455,0,VLOOKUP('Thông tin khách hàng'!$E$10,$X$2:$Z$5,2,FALSE))</f>
        <v>0</v>
      </c>
      <c r="H455" s="5">
        <f>F455*HLOOKUP(B455,Assumption!$A$10:$G$12,2,TRUE)+G455*HLOOKUP(B455,Assumption!$A$10:$G$12,3,TRUE)</f>
        <v>0</v>
      </c>
      <c r="I455" s="5">
        <f t="shared" si="3"/>
        <v>0</v>
      </c>
      <c r="J455" s="47">
        <f>VLOOKUP(D455,Assumption!$O$3:$Q$103,IF('Thông tin khách hàng'!$B$3="Nam",2,3),FALSE)/12*P455</f>
        <v>0</v>
      </c>
      <c r="K455" s="5">
        <v>20000.0</v>
      </c>
      <c r="L455" s="46">
        <f t="shared" si="4"/>
        <v>250332699</v>
      </c>
      <c r="M455" s="46">
        <f t="shared" si="5"/>
        <v>44524521261</v>
      </c>
      <c r="N455" s="47">
        <f>HLOOKUP(ROUND(AVERAGE(M443:M454)/10^6,0),Assumption!$B$2:$E$3,2,TRUE)*MAX((AVERAGE(M443:M454)-250*10^6),0)</f>
        <v>246932706.5</v>
      </c>
      <c r="O455" s="46">
        <f t="shared" si="6"/>
        <v>44771453967</v>
      </c>
      <c r="P455" s="46">
        <f>IF(A455=1,SA,MAX(0,SA-M454))</f>
        <v>0</v>
      </c>
      <c r="S455" s="5">
        <v>0.0</v>
      </c>
      <c r="T455" s="5">
        <v>0.0</v>
      </c>
      <c r="U455" s="5">
        <v>0.0</v>
      </c>
      <c r="V455" s="48">
        <v>1.0</v>
      </c>
    </row>
    <row r="456" ht="15.75" customHeight="1">
      <c r="A456" s="5">
        <v>454.0</v>
      </c>
      <c r="B456" s="5">
        <v>38.0</v>
      </c>
      <c r="C456" s="5">
        <f t="shared" si="1"/>
        <v>10</v>
      </c>
      <c r="D456" s="5">
        <f>'Thông tin khách hàng'!$B$4+B456-1</f>
        <v>38</v>
      </c>
      <c r="E456" s="46">
        <f t="shared" si="2"/>
        <v>44771453967</v>
      </c>
      <c r="F456" s="5">
        <f>TP*VLOOKUP('Thông tin khách hàng'!$E$10,$X$2:$Z$5,3,FALSE)*OFFSET($S456,0,VLOOKUP('Thông tin khách hàng'!$E$10,$X$2:$Z$5,2,FALSE))</f>
        <v>0</v>
      </c>
      <c r="G456" s="5">
        <f>EP*VLOOKUP('Thông tin khách hàng'!$E$10,$X$2:$Z$5,3,FALSE)*OFFSET($S456,0,VLOOKUP('Thông tin khách hàng'!$E$10,$X$2:$Z$5,2,FALSE))</f>
        <v>0</v>
      </c>
      <c r="H456" s="5">
        <f>F456*HLOOKUP(B456,Assumption!$A$10:$G$12,2,TRUE)+G456*HLOOKUP(B456,Assumption!$A$10:$G$12,3,TRUE)</f>
        <v>0</v>
      </c>
      <c r="I456" s="5">
        <f t="shared" si="3"/>
        <v>0</v>
      </c>
      <c r="J456" s="47">
        <f>VLOOKUP(D456,Assumption!$O$3:$Q$103,IF('Thông tin khách hàng'!$B$3="Nam",2,3),FALSE)/12*P456</f>
        <v>0</v>
      </c>
      <c r="K456" s="5">
        <v>20000.0</v>
      </c>
      <c r="L456" s="46">
        <f t="shared" si="4"/>
        <v>253144197</v>
      </c>
      <c r="M456" s="46">
        <f t="shared" si="5"/>
        <v>45024578164</v>
      </c>
      <c r="N456" s="47">
        <f>HLOOKUP(ROUND(AVERAGE(M444:M455)/10^6,0),Assumption!$B$2:$E$3,2,TRUE)*MAX((AVERAGE(M444:M455)-250*10^6),0)</f>
        <v>249751665.1</v>
      </c>
      <c r="O456" s="46">
        <f t="shared" si="6"/>
        <v>45274329829</v>
      </c>
      <c r="P456" s="46">
        <f>IF(A456=1,SA,MAX(0,SA-M455))</f>
        <v>0</v>
      </c>
      <c r="S456" s="5">
        <v>0.0</v>
      </c>
      <c r="T456" s="5">
        <v>0.0</v>
      </c>
      <c r="U456" s="5">
        <v>1.0</v>
      </c>
      <c r="V456" s="48">
        <v>1.0</v>
      </c>
    </row>
    <row r="457" ht="15.75" customHeight="1">
      <c r="A457" s="5">
        <v>455.0</v>
      </c>
      <c r="B457" s="5">
        <v>38.0</v>
      </c>
      <c r="C457" s="5">
        <f t="shared" si="1"/>
        <v>11</v>
      </c>
      <c r="D457" s="5">
        <f>'Thông tin khách hàng'!$B$4+B457-1</f>
        <v>38</v>
      </c>
      <c r="E457" s="46">
        <f t="shared" si="2"/>
        <v>45274329829</v>
      </c>
      <c r="F457" s="5">
        <f>TP*VLOOKUP('Thông tin khách hàng'!$E$10,$X$2:$Z$5,3,FALSE)*OFFSET($S457,0,VLOOKUP('Thông tin khách hàng'!$E$10,$X$2:$Z$5,2,FALSE))</f>
        <v>0</v>
      </c>
      <c r="G457" s="5">
        <f>EP*VLOOKUP('Thông tin khách hàng'!$E$10,$X$2:$Z$5,3,FALSE)*OFFSET($S457,0,VLOOKUP('Thông tin khách hàng'!$E$10,$X$2:$Z$5,2,FALSE))</f>
        <v>0</v>
      </c>
      <c r="H457" s="5">
        <f>F457*HLOOKUP(B457,Assumption!$A$10:$G$12,2,TRUE)+G457*HLOOKUP(B457,Assumption!$A$10:$G$12,3,TRUE)</f>
        <v>0</v>
      </c>
      <c r="I457" s="5">
        <f t="shared" si="3"/>
        <v>0</v>
      </c>
      <c r="J457" s="47">
        <f>VLOOKUP(D457,Assumption!$O$3:$Q$103,IF('Thông tin khách hàng'!$B$3="Nam",2,3),FALSE)/12*P457</f>
        <v>0</v>
      </c>
      <c r="K457" s="5">
        <v>20000.0</v>
      </c>
      <c r="L457" s="46">
        <f t="shared" si="4"/>
        <v>255987530</v>
      </c>
      <c r="M457" s="46">
        <f t="shared" si="5"/>
        <v>45530297359</v>
      </c>
      <c r="N457" s="47">
        <f>HLOOKUP(ROUND(AVERAGE(M445:M456)/10^6,0),Assumption!$B$2:$E$3,2,TRUE)*MAX((AVERAGE(M445:M456)-250*10^6),0)</f>
        <v>252602388.9</v>
      </c>
      <c r="O457" s="46">
        <f t="shared" si="6"/>
        <v>45782899748</v>
      </c>
      <c r="P457" s="46">
        <f>IF(A457=1,SA,MAX(0,SA-M456))</f>
        <v>0</v>
      </c>
      <c r="S457" s="5">
        <v>0.0</v>
      </c>
      <c r="T457" s="5">
        <v>0.0</v>
      </c>
      <c r="U457" s="5">
        <v>0.0</v>
      </c>
      <c r="V457" s="48">
        <v>1.0</v>
      </c>
    </row>
    <row r="458" ht="15.75" customHeight="1">
      <c r="A458" s="5">
        <v>456.0</v>
      </c>
      <c r="B458" s="5">
        <v>38.0</v>
      </c>
      <c r="C458" s="5">
        <f t="shared" si="1"/>
        <v>12</v>
      </c>
      <c r="D458" s="5">
        <f>'Thông tin khách hàng'!$B$4+B458-1</f>
        <v>38</v>
      </c>
      <c r="E458" s="46">
        <f t="shared" si="2"/>
        <v>45782899748</v>
      </c>
      <c r="F458" s="5">
        <f>TP*VLOOKUP('Thông tin khách hàng'!$E$10,$X$2:$Z$5,3,FALSE)*OFFSET($S458,0,VLOOKUP('Thông tin khách hàng'!$E$10,$X$2:$Z$5,2,FALSE))</f>
        <v>0</v>
      </c>
      <c r="G458" s="5">
        <f>EP*VLOOKUP('Thông tin khách hàng'!$E$10,$X$2:$Z$5,3,FALSE)*OFFSET($S458,0,VLOOKUP('Thông tin khách hàng'!$E$10,$X$2:$Z$5,2,FALSE))</f>
        <v>0</v>
      </c>
      <c r="H458" s="5">
        <f>F458*HLOOKUP(B458,Assumption!$A$10:$G$12,2,TRUE)+G458*HLOOKUP(B458,Assumption!$A$10:$G$12,3,TRUE)</f>
        <v>0</v>
      </c>
      <c r="I458" s="5">
        <f t="shared" si="3"/>
        <v>0</v>
      </c>
      <c r="J458" s="47">
        <f>VLOOKUP(D458,Assumption!$O$3:$Q$103,IF('Thông tin khách hàng'!$B$3="Nam",2,3),FALSE)/12*P458</f>
        <v>0</v>
      </c>
      <c r="K458" s="5">
        <v>20000.0</v>
      </c>
      <c r="L458" s="46">
        <f t="shared" si="4"/>
        <v>258863058</v>
      </c>
      <c r="M458" s="46">
        <f t="shared" si="5"/>
        <v>46041742806</v>
      </c>
      <c r="N458" s="47">
        <f>HLOOKUP(ROUND(AVERAGE(M446:M457)/10^6,0),Assumption!$B$2:$E$3,2,TRUE)*MAX((AVERAGE(M446:M457)-250*10^6),0)</f>
        <v>255485235.8</v>
      </c>
      <c r="O458" s="46">
        <f t="shared" si="6"/>
        <v>46297228042</v>
      </c>
      <c r="P458" s="46">
        <f>IF(A458=1,SA,MAX(0,SA-M457))</f>
        <v>0</v>
      </c>
      <c r="S458" s="5">
        <v>0.0</v>
      </c>
      <c r="T458" s="5">
        <v>0.0</v>
      </c>
      <c r="U458" s="5">
        <v>0.0</v>
      </c>
      <c r="V458" s="48">
        <v>1.0</v>
      </c>
    </row>
    <row r="459" ht="15.75" customHeight="1">
      <c r="A459" s="5">
        <v>457.0</v>
      </c>
      <c r="B459" s="5">
        <v>39.0</v>
      </c>
      <c r="C459" s="5">
        <f t="shared" si="1"/>
        <v>1</v>
      </c>
      <c r="D459" s="5">
        <f>'Thông tin khách hàng'!$B$4+B459-1</f>
        <v>39</v>
      </c>
      <c r="E459" s="46">
        <f t="shared" si="2"/>
        <v>46297228042</v>
      </c>
      <c r="F459" s="5">
        <f>TP*VLOOKUP('Thông tin khách hàng'!$E$10,$X$2:$Z$5,3,FALSE)*OFFSET($S459,0,VLOOKUP('Thông tin khách hàng'!$E$10,$X$2:$Z$5,2,FALSE))</f>
        <v>15000000</v>
      </c>
      <c r="G459" s="5">
        <f>EP*VLOOKUP('Thông tin khách hàng'!$E$10,$X$2:$Z$5,3,FALSE)*OFFSET($S459,0,VLOOKUP('Thông tin khách hàng'!$E$10,$X$2:$Z$5,2,FALSE))</f>
        <v>15000000</v>
      </c>
      <c r="H459" s="5">
        <f>F459*HLOOKUP(B459,Assumption!$A$10:$G$12,2,TRUE)+G459*HLOOKUP(B459,Assumption!$A$10:$G$12,3,TRUE)</f>
        <v>750000</v>
      </c>
      <c r="I459" s="5">
        <f t="shared" si="3"/>
        <v>29250000</v>
      </c>
      <c r="J459" s="47">
        <f>VLOOKUP(D459,Assumption!$O$3:$Q$103,IF('Thông tin khách hàng'!$B$3="Nam",2,3),FALSE)/12*P459</f>
        <v>0</v>
      </c>
      <c r="K459" s="5">
        <v>20000.0</v>
      </c>
      <c r="L459" s="46">
        <f t="shared" si="4"/>
        <v>261936529</v>
      </c>
      <c r="M459" s="46">
        <f t="shared" si="5"/>
        <v>46588394571</v>
      </c>
      <c r="N459" s="47">
        <f>HLOOKUP(ROUND(AVERAGE(M447:M458)/10^6,0),Assumption!$B$2:$E$3,2,TRUE)*MAX((AVERAGE(M447:M458)-250*10^6),0)</f>
        <v>258400567.8</v>
      </c>
      <c r="O459" s="46">
        <f t="shared" si="6"/>
        <v>46846795138</v>
      </c>
      <c r="P459" s="46">
        <f>IF(A459=1,SA,MAX(0,SA-M458))</f>
        <v>0</v>
      </c>
      <c r="S459" s="5">
        <v>1.0</v>
      </c>
      <c r="T459" s="5">
        <v>1.0</v>
      </c>
      <c r="U459" s="5">
        <v>1.0</v>
      </c>
      <c r="V459" s="48">
        <v>1.0</v>
      </c>
    </row>
    <row r="460" ht="15.75" customHeight="1">
      <c r="A460" s="5">
        <v>458.0</v>
      </c>
      <c r="B460" s="5">
        <v>39.0</v>
      </c>
      <c r="C460" s="5">
        <f t="shared" si="1"/>
        <v>2</v>
      </c>
      <c r="D460" s="5">
        <f>'Thông tin khách hàng'!$B$4+B460-1</f>
        <v>39</v>
      </c>
      <c r="E460" s="46">
        <f t="shared" si="2"/>
        <v>46846795138</v>
      </c>
      <c r="F460" s="5">
        <f>TP*VLOOKUP('Thông tin khách hàng'!$E$10,$X$2:$Z$5,3,FALSE)*OFFSET($S460,0,VLOOKUP('Thông tin khách hàng'!$E$10,$X$2:$Z$5,2,FALSE))</f>
        <v>0</v>
      </c>
      <c r="G460" s="5">
        <f>EP*VLOOKUP('Thông tin khách hàng'!$E$10,$X$2:$Z$5,3,FALSE)*OFFSET($S460,0,VLOOKUP('Thông tin khách hàng'!$E$10,$X$2:$Z$5,2,FALSE))</f>
        <v>0</v>
      </c>
      <c r="H460" s="5">
        <f>F460*HLOOKUP(B460,Assumption!$A$10:$G$12,2,TRUE)+G460*HLOOKUP(B460,Assumption!$A$10:$G$12,3,TRUE)</f>
        <v>0</v>
      </c>
      <c r="I460" s="5">
        <f t="shared" si="3"/>
        <v>0</v>
      </c>
      <c r="J460" s="47">
        <f>VLOOKUP(D460,Assumption!$O$3:$Q$103,IF('Thông tin khách hàng'!$B$3="Nam",2,3),FALSE)/12*P460</f>
        <v>0</v>
      </c>
      <c r="K460" s="5">
        <v>20000.0</v>
      </c>
      <c r="L460" s="46">
        <f t="shared" si="4"/>
        <v>264878478</v>
      </c>
      <c r="M460" s="46">
        <f t="shared" si="5"/>
        <v>47111653616</v>
      </c>
      <c r="N460" s="47">
        <f>HLOOKUP(ROUND(AVERAGE(M448:M459)/10^6,0),Assumption!$B$2:$E$3,2,TRUE)*MAX((AVERAGE(M448:M459)-250*10^6),0)</f>
        <v>261348751</v>
      </c>
      <c r="O460" s="46">
        <f t="shared" si="6"/>
        <v>47373002367</v>
      </c>
      <c r="P460" s="46">
        <f>IF(A460=1,SA,MAX(0,SA-M459))</f>
        <v>0</v>
      </c>
      <c r="S460" s="5">
        <v>0.0</v>
      </c>
      <c r="T460" s="5">
        <v>0.0</v>
      </c>
      <c r="U460" s="5">
        <v>0.0</v>
      </c>
      <c r="V460" s="48">
        <v>1.0</v>
      </c>
    </row>
    <row r="461" ht="15.75" customHeight="1">
      <c r="A461" s="5">
        <v>459.0</v>
      </c>
      <c r="B461" s="5">
        <v>39.0</v>
      </c>
      <c r="C461" s="5">
        <f t="shared" si="1"/>
        <v>3</v>
      </c>
      <c r="D461" s="5">
        <f>'Thông tin khách hàng'!$B$4+B461-1</f>
        <v>39</v>
      </c>
      <c r="E461" s="46">
        <f t="shared" si="2"/>
        <v>47373002367</v>
      </c>
      <c r="F461" s="5">
        <f>TP*VLOOKUP('Thông tin khách hàng'!$E$10,$X$2:$Z$5,3,FALSE)*OFFSET($S461,0,VLOOKUP('Thông tin khách hàng'!$E$10,$X$2:$Z$5,2,FALSE))</f>
        <v>0</v>
      </c>
      <c r="G461" s="5">
        <f>EP*VLOOKUP('Thông tin khách hàng'!$E$10,$X$2:$Z$5,3,FALSE)*OFFSET($S461,0,VLOOKUP('Thông tin khách hàng'!$E$10,$X$2:$Z$5,2,FALSE))</f>
        <v>0</v>
      </c>
      <c r="H461" s="5">
        <f>F461*HLOOKUP(B461,Assumption!$A$10:$G$12,2,TRUE)+G461*HLOOKUP(B461,Assumption!$A$10:$G$12,3,TRUE)</f>
        <v>0</v>
      </c>
      <c r="I461" s="5">
        <f t="shared" si="3"/>
        <v>0</v>
      </c>
      <c r="J461" s="47">
        <f>VLOOKUP(D461,Assumption!$O$3:$Q$103,IF('Thông tin khách hàng'!$B$3="Nam",2,3),FALSE)/12*P461</f>
        <v>0</v>
      </c>
      <c r="K461" s="5">
        <v>20000.0</v>
      </c>
      <c r="L461" s="46">
        <f t="shared" si="4"/>
        <v>267853730</v>
      </c>
      <c r="M461" s="46">
        <f t="shared" si="5"/>
        <v>47640836097</v>
      </c>
      <c r="N461" s="47">
        <f>HLOOKUP(ROUND(AVERAGE(M449:M460)/10^6,0),Assumption!$B$2:$E$3,2,TRUE)*MAX((AVERAGE(M449:M460)-250*10^6),0)</f>
        <v>264330155.5</v>
      </c>
      <c r="O461" s="46">
        <f t="shared" si="6"/>
        <v>47905166253</v>
      </c>
      <c r="P461" s="46">
        <f>IF(A461=1,SA,MAX(0,SA-M460))</f>
        <v>0</v>
      </c>
      <c r="S461" s="5">
        <v>0.0</v>
      </c>
      <c r="T461" s="5">
        <v>0.0</v>
      </c>
      <c r="U461" s="5">
        <v>0.0</v>
      </c>
      <c r="V461" s="48">
        <v>1.0</v>
      </c>
    </row>
    <row r="462" ht="15.75" customHeight="1">
      <c r="A462" s="5">
        <v>460.0</v>
      </c>
      <c r="B462" s="5">
        <v>39.0</v>
      </c>
      <c r="C462" s="5">
        <f t="shared" si="1"/>
        <v>4</v>
      </c>
      <c r="D462" s="5">
        <f>'Thông tin khách hàng'!$B$4+B462-1</f>
        <v>39</v>
      </c>
      <c r="E462" s="46">
        <f t="shared" si="2"/>
        <v>47905166253</v>
      </c>
      <c r="F462" s="5">
        <f>TP*VLOOKUP('Thông tin khách hàng'!$E$10,$X$2:$Z$5,3,FALSE)*OFFSET($S462,0,VLOOKUP('Thông tin khách hàng'!$E$10,$X$2:$Z$5,2,FALSE))</f>
        <v>0</v>
      </c>
      <c r="G462" s="5">
        <f>EP*VLOOKUP('Thông tin khách hàng'!$E$10,$X$2:$Z$5,3,FALSE)*OFFSET($S462,0,VLOOKUP('Thông tin khách hàng'!$E$10,$X$2:$Z$5,2,FALSE))</f>
        <v>0</v>
      </c>
      <c r="H462" s="5">
        <f>F462*HLOOKUP(B462,Assumption!$A$10:$G$12,2,TRUE)+G462*HLOOKUP(B462,Assumption!$A$10:$G$12,3,TRUE)</f>
        <v>0</v>
      </c>
      <c r="I462" s="5">
        <f t="shared" si="3"/>
        <v>0</v>
      </c>
      <c r="J462" s="47">
        <f>VLOOKUP(D462,Assumption!$O$3:$Q$103,IF('Thông tin khách hàng'!$B$3="Nam",2,3),FALSE)/12*P462</f>
        <v>0</v>
      </c>
      <c r="K462" s="5">
        <v>20000.0</v>
      </c>
      <c r="L462" s="46">
        <f t="shared" si="4"/>
        <v>270862662</v>
      </c>
      <c r="M462" s="46">
        <f t="shared" si="5"/>
        <v>48176008915</v>
      </c>
      <c r="N462" s="47">
        <f>HLOOKUP(ROUND(AVERAGE(M450:M461)/10^6,0),Assumption!$B$2:$E$3,2,TRUE)*MAX((AVERAGE(M450:M461)-250*10^6),0)</f>
        <v>267345155.7</v>
      </c>
      <c r="O462" s="46">
        <f t="shared" si="6"/>
        <v>48443354071</v>
      </c>
      <c r="P462" s="46">
        <f>IF(A462=1,SA,MAX(0,SA-M461))</f>
        <v>0</v>
      </c>
      <c r="S462" s="5">
        <v>0.0</v>
      </c>
      <c r="T462" s="5">
        <v>0.0</v>
      </c>
      <c r="U462" s="5">
        <v>1.0</v>
      </c>
      <c r="V462" s="48">
        <v>1.0</v>
      </c>
    </row>
    <row r="463" ht="15.75" customHeight="1">
      <c r="A463" s="5">
        <v>461.0</v>
      </c>
      <c r="B463" s="5">
        <v>39.0</v>
      </c>
      <c r="C463" s="5">
        <f t="shared" si="1"/>
        <v>5</v>
      </c>
      <c r="D463" s="5">
        <f>'Thông tin khách hàng'!$B$4+B463-1</f>
        <v>39</v>
      </c>
      <c r="E463" s="46">
        <f t="shared" si="2"/>
        <v>48443354071</v>
      </c>
      <c r="F463" s="5">
        <f>TP*VLOOKUP('Thông tin khách hàng'!$E$10,$X$2:$Z$5,3,FALSE)*OFFSET($S463,0,VLOOKUP('Thông tin khách hàng'!$E$10,$X$2:$Z$5,2,FALSE))</f>
        <v>0</v>
      </c>
      <c r="G463" s="5">
        <f>EP*VLOOKUP('Thông tin khách hàng'!$E$10,$X$2:$Z$5,3,FALSE)*OFFSET($S463,0,VLOOKUP('Thông tin khách hàng'!$E$10,$X$2:$Z$5,2,FALSE))</f>
        <v>0</v>
      </c>
      <c r="H463" s="5">
        <f>F463*HLOOKUP(B463,Assumption!$A$10:$G$12,2,TRUE)+G463*HLOOKUP(B463,Assumption!$A$10:$G$12,3,TRUE)</f>
        <v>0</v>
      </c>
      <c r="I463" s="5">
        <f t="shared" si="3"/>
        <v>0</v>
      </c>
      <c r="J463" s="47">
        <f>VLOOKUP(D463,Assumption!$O$3:$Q$103,IF('Thông tin khách hàng'!$B$3="Nam",2,3),FALSE)/12*P463</f>
        <v>0</v>
      </c>
      <c r="K463" s="5">
        <v>20000.0</v>
      </c>
      <c r="L463" s="46">
        <f t="shared" si="4"/>
        <v>273905654</v>
      </c>
      <c r="M463" s="46">
        <f t="shared" si="5"/>
        <v>48717239725</v>
      </c>
      <c r="N463" s="47">
        <f>HLOOKUP(ROUND(AVERAGE(M451:M462)/10^6,0),Assumption!$B$2:$E$3,2,TRUE)*MAX((AVERAGE(M451:M462)-250*10^6),0)</f>
        <v>270394130.1</v>
      </c>
      <c r="O463" s="46">
        <f t="shared" si="6"/>
        <v>48987633855</v>
      </c>
      <c r="P463" s="46">
        <f>IF(A463=1,SA,MAX(0,SA-M462))</f>
        <v>0</v>
      </c>
      <c r="S463" s="5">
        <v>0.0</v>
      </c>
      <c r="T463" s="5">
        <v>0.0</v>
      </c>
      <c r="U463" s="5">
        <v>0.0</v>
      </c>
      <c r="V463" s="48">
        <v>1.0</v>
      </c>
    </row>
    <row r="464" ht="15.75" customHeight="1">
      <c r="A464" s="5">
        <v>462.0</v>
      </c>
      <c r="B464" s="5">
        <v>39.0</v>
      </c>
      <c r="C464" s="5">
        <f t="shared" si="1"/>
        <v>6</v>
      </c>
      <c r="D464" s="5">
        <f>'Thông tin khách hàng'!$B$4+B464-1</f>
        <v>39</v>
      </c>
      <c r="E464" s="46">
        <f t="shared" si="2"/>
        <v>48987633855</v>
      </c>
      <c r="F464" s="5">
        <f>TP*VLOOKUP('Thông tin khách hàng'!$E$10,$X$2:$Z$5,3,FALSE)*OFFSET($S464,0,VLOOKUP('Thông tin khách hàng'!$E$10,$X$2:$Z$5,2,FALSE))</f>
        <v>0</v>
      </c>
      <c r="G464" s="5">
        <f>EP*VLOOKUP('Thông tin khách hàng'!$E$10,$X$2:$Z$5,3,FALSE)*OFFSET($S464,0,VLOOKUP('Thông tin khách hàng'!$E$10,$X$2:$Z$5,2,FALSE))</f>
        <v>0</v>
      </c>
      <c r="H464" s="5">
        <f>F464*HLOOKUP(B464,Assumption!$A$10:$G$12,2,TRUE)+G464*HLOOKUP(B464,Assumption!$A$10:$G$12,3,TRUE)</f>
        <v>0</v>
      </c>
      <c r="I464" s="5">
        <f t="shared" si="3"/>
        <v>0</v>
      </c>
      <c r="J464" s="47">
        <f>VLOOKUP(D464,Assumption!$O$3:$Q$103,IF('Thông tin khách hàng'!$B$3="Nam",2,3),FALSE)/12*P464</f>
        <v>0</v>
      </c>
      <c r="K464" s="5">
        <v>20000.0</v>
      </c>
      <c r="L464" s="46">
        <f t="shared" si="4"/>
        <v>276983091</v>
      </c>
      <c r="M464" s="46">
        <f t="shared" si="5"/>
        <v>49264596946</v>
      </c>
      <c r="N464" s="47">
        <f>HLOOKUP(ROUND(AVERAGE(M452:M463)/10^6,0),Assumption!$B$2:$E$3,2,TRUE)*MAX((AVERAGE(M452:M463)-250*10^6),0)</f>
        <v>273477461.7</v>
      </c>
      <c r="O464" s="46">
        <f t="shared" si="6"/>
        <v>49538074407</v>
      </c>
      <c r="P464" s="46">
        <f>IF(A464=1,SA,MAX(0,SA-M463))</f>
        <v>0</v>
      </c>
      <c r="S464" s="5">
        <v>0.0</v>
      </c>
      <c r="T464" s="5">
        <v>0.0</v>
      </c>
      <c r="U464" s="5">
        <v>0.0</v>
      </c>
      <c r="V464" s="48">
        <v>1.0</v>
      </c>
    </row>
    <row r="465" ht="15.75" customHeight="1">
      <c r="A465" s="5">
        <v>463.0</v>
      </c>
      <c r="B465" s="5">
        <v>39.0</v>
      </c>
      <c r="C465" s="5">
        <f t="shared" si="1"/>
        <v>7</v>
      </c>
      <c r="D465" s="5">
        <f>'Thông tin khách hàng'!$B$4+B465-1</f>
        <v>39</v>
      </c>
      <c r="E465" s="46">
        <f t="shared" si="2"/>
        <v>49538074407</v>
      </c>
      <c r="F465" s="5">
        <f>TP*VLOOKUP('Thông tin khách hàng'!$E$10,$X$2:$Z$5,3,FALSE)*OFFSET($S465,0,VLOOKUP('Thông tin khách hàng'!$E$10,$X$2:$Z$5,2,FALSE))</f>
        <v>15000000</v>
      </c>
      <c r="G465" s="5">
        <f>EP*VLOOKUP('Thông tin khách hàng'!$E$10,$X$2:$Z$5,3,FALSE)*OFFSET($S465,0,VLOOKUP('Thông tin khách hàng'!$E$10,$X$2:$Z$5,2,FALSE))</f>
        <v>15000000</v>
      </c>
      <c r="H465" s="5">
        <f>F465*HLOOKUP(B465,Assumption!$A$10:$G$12,2,TRUE)+G465*HLOOKUP(B465,Assumption!$A$10:$G$12,3,TRUE)</f>
        <v>750000</v>
      </c>
      <c r="I465" s="5">
        <f t="shared" si="3"/>
        <v>29250000</v>
      </c>
      <c r="J465" s="47">
        <f>VLOOKUP(D465,Assumption!$O$3:$Q$103,IF('Thông tin khách hàng'!$B$3="Nam",2,3),FALSE)/12*P465</f>
        <v>0</v>
      </c>
      <c r="K465" s="5">
        <v>20000.0</v>
      </c>
      <c r="L465" s="46">
        <f t="shared" si="4"/>
        <v>280260746</v>
      </c>
      <c r="M465" s="46">
        <f t="shared" si="5"/>
        <v>49847565153</v>
      </c>
      <c r="N465" s="47">
        <f>HLOOKUP(ROUND(AVERAGE(M453:M464)/10^6,0),Assumption!$B$2:$E$3,2,TRUE)*MAX((AVERAGE(M453:M464)-250*10^6),0)</f>
        <v>276595537.5</v>
      </c>
      <c r="O465" s="46">
        <f t="shared" si="6"/>
        <v>50124160691</v>
      </c>
      <c r="P465" s="46">
        <f>IF(A465=1,SA,MAX(0,SA-M464))</f>
        <v>0</v>
      </c>
      <c r="S465" s="5">
        <v>0.0</v>
      </c>
      <c r="T465" s="5">
        <v>1.0</v>
      </c>
      <c r="U465" s="5">
        <v>1.0</v>
      </c>
      <c r="V465" s="48">
        <v>1.0</v>
      </c>
    </row>
    <row r="466" ht="15.75" customHeight="1">
      <c r="A466" s="5">
        <v>464.0</v>
      </c>
      <c r="B466" s="5">
        <v>39.0</v>
      </c>
      <c r="C466" s="5">
        <f t="shared" si="1"/>
        <v>8</v>
      </c>
      <c r="D466" s="5">
        <f>'Thông tin khách hàng'!$B$4+B466-1</f>
        <v>39</v>
      </c>
      <c r="E466" s="46">
        <f t="shared" si="2"/>
        <v>50124160691</v>
      </c>
      <c r="F466" s="5">
        <f>TP*VLOOKUP('Thông tin khách hàng'!$E$10,$X$2:$Z$5,3,FALSE)*OFFSET($S466,0,VLOOKUP('Thông tin khách hàng'!$E$10,$X$2:$Z$5,2,FALSE))</f>
        <v>0</v>
      </c>
      <c r="G466" s="5">
        <f>EP*VLOOKUP('Thông tin khách hàng'!$E$10,$X$2:$Z$5,3,FALSE)*OFFSET($S466,0,VLOOKUP('Thông tin khách hàng'!$E$10,$X$2:$Z$5,2,FALSE))</f>
        <v>0</v>
      </c>
      <c r="H466" s="5">
        <f>F466*HLOOKUP(B466,Assumption!$A$10:$G$12,2,TRUE)+G466*HLOOKUP(B466,Assumption!$A$10:$G$12,3,TRUE)</f>
        <v>0</v>
      </c>
      <c r="I466" s="5">
        <f t="shared" si="3"/>
        <v>0</v>
      </c>
      <c r="J466" s="47">
        <f>VLOOKUP(D466,Assumption!$O$3:$Q$103,IF('Thông tin khách hàng'!$B$3="Nam",2,3),FALSE)/12*P466</f>
        <v>0</v>
      </c>
      <c r="K466" s="5">
        <v>20000.0</v>
      </c>
      <c r="L466" s="46">
        <f t="shared" si="4"/>
        <v>283409179</v>
      </c>
      <c r="M466" s="46">
        <f t="shared" si="5"/>
        <v>50407549870</v>
      </c>
      <c r="N466" s="47">
        <f>HLOOKUP(ROUND(AVERAGE(M454:M465)/10^6,0),Assumption!$B$2:$E$3,2,TRUE)*MAX((AVERAGE(M454:M465)-250*10^6),0)</f>
        <v>279748749</v>
      </c>
      <c r="O466" s="46">
        <f t="shared" si="6"/>
        <v>50687298619</v>
      </c>
      <c r="P466" s="46">
        <f>IF(A466=1,SA,MAX(0,SA-M465))</f>
        <v>0</v>
      </c>
      <c r="S466" s="5">
        <v>0.0</v>
      </c>
      <c r="T466" s="5">
        <v>0.0</v>
      </c>
      <c r="U466" s="5">
        <v>0.0</v>
      </c>
      <c r="V466" s="48">
        <v>1.0</v>
      </c>
    </row>
    <row r="467" ht="15.75" customHeight="1">
      <c r="A467" s="5">
        <v>465.0</v>
      </c>
      <c r="B467" s="5">
        <v>39.0</v>
      </c>
      <c r="C467" s="5">
        <f t="shared" si="1"/>
        <v>9</v>
      </c>
      <c r="D467" s="5">
        <f>'Thông tin khách hàng'!$B$4+B467-1</f>
        <v>39</v>
      </c>
      <c r="E467" s="46">
        <f t="shared" si="2"/>
        <v>50687298619</v>
      </c>
      <c r="F467" s="5">
        <f>TP*VLOOKUP('Thông tin khách hàng'!$E$10,$X$2:$Z$5,3,FALSE)*OFFSET($S467,0,VLOOKUP('Thông tin khách hàng'!$E$10,$X$2:$Z$5,2,FALSE))</f>
        <v>0</v>
      </c>
      <c r="G467" s="5">
        <f>EP*VLOOKUP('Thông tin khách hàng'!$E$10,$X$2:$Z$5,3,FALSE)*OFFSET($S467,0,VLOOKUP('Thông tin khách hàng'!$E$10,$X$2:$Z$5,2,FALSE))</f>
        <v>0</v>
      </c>
      <c r="H467" s="5">
        <f>F467*HLOOKUP(B467,Assumption!$A$10:$G$12,2,TRUE)+G467*HLOOKUP(B467,Assumption!$A$10:$G$12,3,TRUE)</f>
        <v>0</v>
      </c>
      <c r="I467" s="5">
        <f t="shared" si="3"/>
        <v>0</v>
      </c>
      <c r="J467" s="47">
        <f>VLOOKUP(D467,Assumption!$O$3:$Q$103,IF('Thông tin khách hàng'!$B$3="Nam",2,3),FALSE)/12*P467</f>
        <v>0</v>
      </c>
      <c r="K467" s="5">
        <v>20000.0</v>
      </c>
      <c r="L467" s="46">
        <f t="shared" si="4"/>
        <v>286593243</v>
      </c>
      <c r="M467" s="46">
        <f t="shared" si="5"/>
        <v>50973871862</v>
      </c>
      <c r="N467" s="47">
        <f>HLOOKUP(ROUND(AVERAGE(M455:M466)/10^6,0),Assumption!$B$2:$E$3,2,TRUE)*MAX((AVERAGE(M455:M466)-250*10^6),0)</f>
        <v>282937492.2</v>
      </c>
      <c r="O467" s="46">
        <f t="shared" si="6"/>
        <v>51256809354</v>
      </c>
      <c r="P467" s="46">
        <f>IF(A467=1,SA,MAX(0,SA-M466))</f>
        <v>0</v>
      </c>
      <c r="S467" s="5">
        <v>0.0</v>
      </c>
      <c r="T467" s="5">
        <v>0.0</v>
      </c>
      <c r="U467" s="5">
        <v>0.0</v>
      </c>
      <c r="V467" s="48">
        <v>1.0</v>
      </c>
    </row>
    <row r="468" ht="15.75" customHeight="1">
      <c r="A468" s="5">
        <v>466.0</v>
      </c>
      <c r="B468" s="5">
        <v>39.0</v>
      </c>
      <c r="C468" s="5">
        <f t="shared" si="1"/>
        <v>10</v>
      </c>
      <c r="D468" s="5">
        <f>'Thông tin khách hàng'!$B$4+B468-1</f>
        <v>39</v>
      </c>
      <c r="E468" s="46">
        <f t="shared" si="2"/>
        <v>51256809354</v>
      </c>
      <c r="F468" s="5">
        <f>TP*VLOOKUP('Thông tin khách hàng'!$E$10,$X$2:$Z$5,3,FALSE)*OFFSET($S468,0,VLOOKUP('Thông tin khách hàng'!$E$10,$X$2:$Z$5,2,FALSE))</f>
        <v>0</v>
      </c>
      <c r="G468" s="5">
        <f>EP*VLOOKUP('Thông tin khách hàng'!$E$10,$X$2:$Z$5,3,FALSE)*OFFSET($S468,0,VLOOKUP('Thông tin khách hàng'!$E$10,$X$2:$Z$5,2,FALSE))</f>
        <v>0</v>
      </c>
      <c r="H468" s="5">
        <f>F468*HLOOKUP(B468,Assumption!$A$10:$G$12,2,TRUE)+G468*HLOOKUP(B468,Assumption!$A$10:$G$12,3,TRUE)</f>
        <v>0</v>
      </c>
      <c r="I468" s="5">
        <f t="shared" si="3"/>
        <v>0</v>
      </c>
      <c r="J468" s="47">
        <f>VLOOKUP(D468,Assumption!$O$3:$Q$103,IF('Thông tin khách hàng'!$B$3="Nam",2,3),FALSE)/12*P468</f>
        <v>0</v>
      </c>
      <c r="K468" s="5">
        <v>20000.0</v>
      </c>
      <c r="L468" s="46">
        <f t="shared" si="4"/>
        <v>289813339</v>
      </c>
      <c r="M468" s="46">
        <f t="shared" si="5"/>
        <v>51546602693</v>
      </c>
      <c r="N468" s="47">
        <f>HLOOKUP(ROUND(AVERAGE(M456:M467)/10^6,0),Assumption!$B$2:$E$3,2,TRUE)*MAX((AVERAGE(M456:M467)-250*10^6),0)</f>
        <v>286162167.5</v>
      </c>
      <c r="O468" s="46">
        <f t="shared" si="6"/>
        <v>51832764861</v>
      </c>
      <c r="P468" s="46">
        <f>IF(A468=1,SA,MAX(0,SA-M467))</f>
        <v>0</v>
      </c>
      <c r="S468" s="5">
        <v>0.0</v>
      </c>
      <c r="T468" s="5">
        <v>0.0</v>
      </c>
      <c r="U468" s="5">
        <v>1.0</v>
      </c>
      <c r="V468" s="48">
        <v>1.0</v>
      </c>
    </row>
    <row r="469" ht="15.75" customHeight="1">
      <c r="A469" s="5">
        <v>467.0</v>
      </c>
      <c r="B469" s="5">
        <v>39.0</v>
      </c>
      <c r="C469" s="5">
        <f t="shared" si="1"/>
        <v>11</v>
      </c>
      <c r="D469" s="5">
        <f>'Thông tin khách hàng'!$B$4+B469-1</f>
        <v>39</v>
      </c>
      <c r="E469" s="46">
        <f t="shared" si="2"/>
        <v>51832764861</v>
      </c>
      <c r="F469" s="5">
        <f>TP*VLOOKUP('Thông tin khách hàng'!$E$10,$X$2:$Z$5,3,FALSE)*OFFSET($S469,0,VLOOKUP('Thông tin khách hàng'!$E$10,$X$2:$Z$5,2,FALSE))</f>
        <v>0</v>
      </c>
      <c r="G469" s="5">
        <f>EP*VLOOKUP('Thông tin khách hàng'!$E$10,$X$2:$Z$5,3,FALSE)*OFFSET($S469,0,VLOOKUP('Thông tin khách hàng'!$E$10,$X$2:$Z$5,2,FALSE))</f>
        <v>0</v>
      </c>
      <c r="H469" s="5">
        <f>F469*HLOOKUP(B469,Assumption!$A$10:$G$12,2,TRUE)+G469*HLOOKUP(B469,Assumption!$A$10:$G$12,3,TRUE)</f>
        <v>0</v>
      </c>
      <c r="I469" s="5">
        <f t="shared" si="3"/>
        <v>0</v>
      </c>
      <c r="J469" s="47">
        <f>VLOOKUP(D469,Assumption!$O$3:$Q$103,IF('Thông tin khách hàng'!$B$3="Nam",2,3),FALSE)/12*P469</f>
        <v>0</v>
      </c>
      <c r="K469" s="5">
        <v>20000.0</v>
      </c>
      <c r="L469" s="46">
        <f t="shared" si="4"/>
        <v>293069875</v>
      </c>
      <c r="M469" s="46">
        <f t="shared" si="5"/>
        <v>52125814736</v>
      </c>
      <c r="N469" s="47">
        <f>HLOOKUP(ROUND(AVERAGE(M457:M468)/10^6,0),Assumption!$B$2:$E$3,2,TRUE)*MAX((AVERAGE(M457:M468)-250*10^6),0)</f>
        <v>289423179.8</v>
      </c>
      <c r="O469" s="46">
        <f t="shared" si="6"/>
        <v>52415237915</v>
      </c>
      <c r="P469" s="46">
        <f>IF(A469=1,SA,MAX(0,SA-M468))</f>
        <v>0</v>
      </c>
      <c r="S469" s="5">
        <v>0.0</v>
      </c>
      <c r="T469" s="5">
        <v>0.0</v>
      </c>
      <c r="U469" s="5">
        <v>0.0</v>
      </c>
      <c r="V469" s="48">
        <v>1.0</v>
      </c>
    </row>
    <row r="470" ht="15.75" customHeight="1">
      <c r="A470" s="5">
        <v>468.0</v>
      </c>
      <c r="B470" s="5">
        <v>39.0</v>
      </c>
      <c r="C470" s="5">
        <f t="shared" si="1"/>
        <v>12</v>
      </c>
      <c r="D470" s="5">
        <f>'Thông tin khách hàng'!$B$4+B470-1</f>
        <v>39</v>
      </c>
      <c r="E470" s="46">
        <f t="shared" si="2"/>
        <v>52415237915</v>
      </c>
      <c r="F470" s="5">
        <f>TP*VLOOKUP('Thông tin khách hàng'!$E$10,$X$2:$Z$5,3,FALSE)*OFFSET($S470,0,VLOOKUP('Thông tin khách hàng'!$E$10,$X$2:$Z$5,2,FALSE))</f>
        <v>0</v>
      </c>
      <c r="G470" s="5">
        <f>EP*VLOOKUP('Thông tin khách hàng'!$E$10,$X$2:$Z$5,3,FALSE)*OFFSET($S470,0,VLOOKUP('Thông tin khách hàng'!$E$10,$X$2:$Z$5,2,FALSE))</f>
        <v>0</v>
      </c>
      <c r="H470" s="5">
        <f>F470*HLOOKUP(B470,Assumption!$A$10:$G$12,2,TRUE)+G470*HLOOKUP(B470,Assumption!$A$10:$G$12,3,TRUE)</f>
        <v>0</v>
      </c>
      <c r="I470" s="5">
        <f t="shared" si="3"/>
        <v>0</v>
      </c>
      <c r="J470" s="47">
        <f>VLOOKUP(D470,Assumption!$O$3:$Q$103,IF('Thông tin khách hàng'!$B$3="Nam",2,3),FALSE)/12*P470</f>
        <v>0</v>
      </c>
      <c r="K470" s="5">
        <v>20000.0</v>
      </c>
      <c r="L470" s="46">
        <f t="shared" si="4"/>
        <v>296363263</v>
      </c>
      <c r="M470" s="46">
        <f t="shared" si="5"/>
        <v>52711581178</v>
      </c>
      <c r="N470" s="47">
        <f>HLOOKUP(ROUND(AVERAGE(M458:M469)/10^6,0),Assumption!$B$2:$E$3,2,TRUE)*MAX((AVERAGE(M458:M469)-250*10^6),0)</f>
        <v>292720938.5</v>
      </c>
      <c r="O470" s="46">
        <f t="shared" si="6"/>
        <v>53004302117</v>
      </c>
      <c r="P470" s="46">
        <f>IF(A470=1,SA,MAX(0,SA-M469))</f>
        <v>0</v>
      </c>
      <c r="S470" s="5">
        <v>0.0</v>
      </c>
      <c r="T470" s="5">
        <v>0.0</v>
      </c>
      <c r="U470" s="5">
        <v>0.0</v>
      </c>
      <c r="V470" s="48">
        <v>1.0</v>
      </c>
    </row>
    <row r="471" ht="15.75" customHeight="1">
      <c r="A471" s="5">
        <v>469.0</v>
      </c>
      <c r="B471" s="5">
        <v>40.0</v>
      </c>
      <c r="C471" s="5">
        <f t="shared" si="1"/>
        <v>1</v>
      </c>
      <c r="D471" s="5">
        <f>'Thông tin khách hàng'!$B$4+B471-1</f>
        <v>40</v>
      </c>
      <c r="E471" s="46">
        <f t="shared" si="2"/>
        <v>53004302117</v>
      </c>
      <c r="F471" s="5">
        <f>TP*VLOOKUP('Thông tin khách hàng'!$E$10,$X$2:$Z$5,3,FALSE)*OFFSET($S471,0,VLOOKUP('Thông tin khách hàng'!$E$10,$X$2:$Z$5,2,FALSE))</f>
        <v>15000000</v>
      </c>
      <c r="G471" s="5">
        <f>EP*VLOOKUP('Thông tin khách hàng'!$E$10,$X$2:$Z$5,3,FALSE)*OFFSET($S471,0,VLOOKUP('Thông tin khách hàng'!$E$10,$X$2:$Z$5,2,FALSE))</f>
        <v>15000000</v>
      </c>
      <c r="H471" s="5">
        <f>F471*HLOOKUP(B471,Assumption!$A$10:$G$12,2,TRUE)+G471*HLOOKUP(B471,Assumption!$A$10:$G$12,3,TRUE)</f>
        <v>750000</v>
      </c>
      <c r="I471" s="5">
        <f t="shared" si="3"/>
        <v>29250000</v>
      </c>
      <c r="J471" s="47">
        <f>VLOOKUP(D471,Assumption!$O$3:$Q$103,IF('Thông tin khách hàng'!$B$3="Nam",2,3),FALSE)/12*P471</f>
        <v>0</v>
      </c>
      <c r="K471" s="5">
        <v>20000.0</v>
      </c>
      <c r="L471" s="46">
        <f t="shared" si="4"/>
        <v>299859301</v>
      </c>
      <c r="M471" s="46">
        <f t="shared" si="5"/>
        <v>53333391418</v>
      </c>
      <c r="N471" s="47">
        <f>HLOOKUP(ROUND(AVERAGE(M459:M470)/10^6,0),Assumption!$B$2:$E$3,2,TRUE)*MAX((AVERAGE(M459:M470)-250*10^6),0)</f>
        <v>296055857.7</v>
      </c>
      <c r="O471" s="46">
        <f t="shared" si="6"/>
        <v>53629447276</v>
      </c>
      <c r="P471" s="46">
        <f>IF(A471=1,SA,MAX(0,SA-M470))</f>
        <v>0</v>
      </c>
      <c r="S471" s="5">
        <v>1.0</v>
      </c>
      <c r="T471" s="5">
        <v>1.0</v>
      </c>
      <c r="U471" s="5">
        <v>1.0</v>
      </c>
      <c r="V471" s="48">
        <v>1.0</v>
      </c>
    </row>
    <row r="472" ht="15.75" customHeight="1">
      <c r="A472" s="5">
        <v>470.0</v>
      </c>
      <c r="B472" s="5">
        <v>40.0</v>
      </c>
      <c r="C472" s="5">
        <f t="shared" si="1"/>
        <v>2</v>
      </c>
      <c r="D472" s="5">
        <f>'Thông tin khách hàng'!$B$4+B472-1</f>
        <v>40</v>
      </c>
      <c r="E472" s="46">
        <f t="shared" si="2"/>
        <v>53629447276</v>
      </c>
      <c r="F472" s="5">
        <f>TP*VLOOKUP('Thông tin khách hàng'!$E$10,$X$2:$Z$5,3,FALSE)*OFFSET($S472,0,VLOOKUP('Thông tin khách hàng'!$E$10,$X$2:$Z$5,2,FALSE))</f>
        <v>0</v>
      </c>
      <c r="G472" s="5">
        <f>EP*VLOOKUP('Thông tin khách hàng'!$E$10,$X$2:$Z$5,3,FALSE)*OFFSET($S472,0,VLOOKUP('Thông tin khách hàng'!$E$10,$X$2:$Z$5,2,FALSE))</f>
        <v>0</v>
      </c>
      <c r="H472" s="5">
        <f>F472*HLOOKUP(B472,Assumption!$A$10:$G$12,2,TRUE)+G472*HLOOKUP(B472,Assumption!$A$10:$G$12,3,TRUE)</f>
        <v>0</v>
      </c>
      <c r="I472" s="5">
        <f t="shared" si="3"/>
        <v>0</v>
      </c>
      <c r="J472" s="47">
        <f>VLOOKUP(D472,Assumption!$O$3:$Q$103,IF('Thông tin khách hàng'!$B$3="Nam",2,3),FALSE)/12*P472</f>
        <v>0</v>
      </c>
      <c r="K472" s="5">
        <v>20000.0</v>
      </c>
      <c r="L472" s="46">
        <f t="shared" si="4"/>
        <v>303228579</v>
      </c>
      <c r="M472" s="46">
        <f t="shared" si="5"/>
        <v>53932655855</v>
      </c>
      <c r="N472" s="47">
        <f>HLOOKUP(ROUND(AVERAGE(M460:M471)/10^6,0),Assumption!$B$2:$E$3,2,TRUE)*MAX((AVERAGE(M460:M471)-250*10^6),0)</f>
        <v>299428356.1</v>
      </c>
      <c r="O472" s="46">
        <f t="shared" si="6"/>
        <v>54232084211</v>
      </c>
      <c r="P472" s="46">
        <f>IF(A472=1,SA,MAX(0,SA-M471))</f>
        <v>0</v>
      </c>
      <c r="S472" s="5">
        <v>0.0</v>
      </c>
      <c r="T472" s="5">
        <v>0.0</v>
      </c>
      <c r="U472" s="5">
        <v>0.0</v>
      </c>
      <c r="V472" s="48">
        <v>1.0</v>
      </c>
    </row>
    <row r="473" ht="15.75" customHeight="1">
      <c r="A473" s="5">
        <v>471.0</v>
      </c>
      <c r="B473" s="5">
        <v>40.0</v>
      </c>
      <c r="C473" s="5">
        <f t="shared" si="1"/>
        <v>3</v>
      </c>
      <c r="D473" s="5">
        <f>'Thông tin khách hàng'!$B$4+B473-1</f>
        <v>40</v>
      </c>
      <c r="E473" s="46">
        <f t="shared" si="2"/>
        <v>54232084211</v>
      </c>
      <c r="F473" s="5">
        <f>TP*VLOOKUP('Thông tin khách hàng'!$E$10,$X$2:$Z$5,3,FALSE)*OFFSET($S473,0,VLOOKUP('Thông tin khách hàng'!$E$10,$X$2:$Z$5,2,FALSE))</f>
        <v>0</v>
      </c>
      <c r="G473" s="5">
        <f>EP*VLOOKUP('Thông tin khách hàng'!$E$10,$X$2:$Z$5,3,FALSE)*OFFSET($S473,0,VLOOKUP('Thông tin khách hàng'!$E$10,$X$2:$Z$5,2,FALSE))</f>
        <v>0</v>
      </c>
      <c r="H473" s="5">
        <f>F473*HLOOKUP(B473,Assumption!$A$10:$G$12,2,TRUE)+G473*HLOOKUP(B473,Assumption!$A$10:$G$12,3,TRUE)</f>
        <v>0</v>
      </c>
      <c r="I473" s="5">
        <f t="shared" si="3"/>
        <v>0</v>
      </c>
      <c r="J473" s="47">
        <f>VLOOKUP(D473,Assumption!$O$3:$Q$103,IF('Thông tin khách hàng'!$B$3="Nam",2,3),FALSE)/12*P473</f>
        <v>0</v>
      </c>
      <c r="K473" s="5">
        <v>20000.0</v>
      </c>
      <c r="L473" s="46">
        <f t="shared" si="4"/>
        <v>306635976</v>
      </c>
      <c r="M473" s="46">
        <f t="shared" si="5"/>
        <v>54538700187</v>
      </c>
      <c r="N473" s="47">
        <f>HLOOKUP(ROUND(AVERAGE(M461:M472)/10^6,0),Assumption!$B$2:$E$3,2,TRUE)*MAX((AVERAGE(M461:M472)-250*10^6),0)</f>
        <v>302838857.2</v>
      </c>
      <c r="O473" s="46">
        <f t="shared" si="6"/>
        <v>54841539044</v>
      </c>
      <c r="P473" s="46">
        <f>IF(A473=1,SA,MAX(0,SA-M472))</f>
        <v>0</v>
      </c>
      <c r="S473" s="5">
        <v>0.0</v>
      </c>
      <c r="T473" s="5">
        <v>0.0</v>
      </c>
      <c r="U473" s="5">
        <v>0.0</v>
      </c>
      <c r="V473" s="48">
        <v>1.0</v>
      </c>
    </row>
    <row r="474" ht="15.75" customHeight="1">
      <c r="A474" s="5">
        <v>472.0</v>
      </c>
      <c r="B474" s="5">
        <v>40.0</v>
      </c>
      <c r="C474" s="5">
        <f t="shared" si="1"/>
        <v>4</v>
      </c>
      <c r="D474" s="5">
        <f>'Thông tin khách hàng'!$B$4+B474-1</f>
        <v>40</v>
      </c>
      <c r="E474" s="46">
        <f t="shared" si="2"/>
        <v>54841539044</v>
      </c>
      <c r="F474" s="5">
        <f>TP*VLOOKUP('Thông tin khách hàng'!$E$10,$X$2:$Z$5,3,FALSE)*OFFSET($S474,0,VLOOKUP('Thông tin khách hàng'!$E$10,$X$2:$Z$5,2,FALSE))</f>
        <v>0</v>
      </c>
      <c r="G474" s="5">
        <f>EP*VLOOKUP('Thông tin khách hàng'!$E$10,$X$2:$Z$5,3,FALSE)*OFFSET($S474,0,VLOOKUP('Thông tin khách hàng'!$E$10,$X$2:$Z$5,2,FALSE))</f>
        <v>0</v>
      </c>
      <c r="H474" s="5">
        <f>F474*HLOOKUP(B474,Assumption!$A$10:$G$12,2,TRUE)+G474*HLOOKUP(B474,Assumption!$A$10:$G$12,3,TRUE)</f>
        <v>0</v>
      </c>
      <c r="I474" s="5">
        <f t="shared" si="3"/>
        <v>0</v>
      </c>
      <c r="J474" s="47">
        <f>VLOOKUP(D474,Assumption!$O$3:$Q$103,IF('Thông tin khách hàng'!$B$3="Nam",2,3),FALSE)/12*P474</f>
        <v>0</v>
      </c>
      <c r="K474" s="5">
        <v>20000.0</v>
      </c>
      <c r="L474" s="46">
        <f t="shared" si="4"/>
        <v>310081922</v>
      </c>
      <c r="M474" s="46">
        <f t="shared" si="5"/>
        <v>55151600966</v>
      </c>
      <c r="N474" s="47">
        <f>HLOOKUP(ROUND(AVERAGE(M462:M473)/10^6,0),Assumption!$B$2:$E$3,2,TRUE)*MAX((AVERAGE(M462:M473)-250*10^6),0)</f>
        <v>306287789.3</v>
      </c>
      <c r="O474" s="46">
        <f t="shared" si="6"/>
        <v>55457888755</v>
      </c>
      <c r="P474" s="46">
        <f>IF(A474=1,SA,MAX(0,SA-M473))</f>
        <v>0</v>
      </c>
      <c r="S474" s="5">
        <v>0.0</v>
      </c>
      <c r="T474" s="5">
        <v>0.0</v>
      </c>
      <c r="U474" s="5">
        <v>1.0</v>
      </c>
      <c r="V474" s="48">
        <v>1.0</v>
      </c>
    </row>
    <row r="475" ht="15.75" customHeight="1">
      <c r="A475" s="5">
        <v>473.0</v>
      </c>
      <c r="B475" s="5">
        <v>40.0</v>
      </c>
      <c r="C475" s="5">
        <f t="shared" si="1"/>
        <v>5</v>
      </c>
      <c r="D475" s="5">
        <f>'Thông tin khách hàng'!$B$4+B475-1</f>
        <v>40</v>
      </c>
      <c r="E475" s="46">
        <f t="shared" si="2"/>
        <v>55457888755</v>
      </c>
      <c r="F475" s="5">
        <f>TP*VLOOKUP('Thông tin khách hàng'!$E$10,$X$2:$Z$5,3,FALSE)*OFFSET($S475,0,VLOOKUP('Thông tin khách hàng'!$E$10,$X$2:$Z$5,2,FALSE))</f>
        <v>0</v>
      </c>
      <c r="G475" s="5">
        <f>EP*VLOOKUP('Thông tin khách hàng'!$E$10,$X$2:$Z$5,3,FALSE)*OFFSET($S475,0,VLOOKUP('Thông tin khách hàng'!$E$10,$X$2:$Z$5,2,FALSE))</f>
        <v>0</v>
      </c>
      <c r="H475" s="5">
        <f>F475*HLOOKUP(B475,Assumption!$A$10:$G$12,2,TRUE)+G475*HLOOKUP(B475,Assumption!$A$10:$G$12,3,TRUE)</f>
        <v>0</v>
      </c>
      <c r="I475" s="5">
        <f t="shared" si="3"/>
        <v>0</v>
      </c>
      <c r="J475" s="47">
        <f>VLOOKUP(D475,Assumption!$O$3:$Q$103,IF('Thông tin khách hàng'!$B$3="Nam",2,3),FALSE)/12*P475</f>
        <v>0</v>
      </c>
      <c r="K475" s="5">
        <v>20000.0</v>
      </c>
      <c r="L475" s="46">
        <f t="shared" si="4"/>
        <v>313566853</v>
      </c>
      <c r="M475" s="46">
        <f t="shared" si="5"/>
        <v>55771435608</v>
      </c>
      <c r="N475" s="47">
        <f>HLOOKUP(ROUND(AVERAGE(M463:M474)/10^6,0),Assumption!$B$2:$E$3,2,TRUE)*MAX((AVERAGE(M463:M474)-250*10^6),0)</f>
        <v>309775585.3</v>
      </c>
      <c r="O475" s="46">
        <f t="shared" si="6"/>
        <v>56081211193</v>
      </c>
      <c r="P475" s="46">
        <f>IF(A475=1,SA,MAX(0,SA-M474))</f>
        <v>0</v>
      </c>
      <c r="S475" s="5">
        <v>0.0</v>
      </c>
      <c r="T475" s="5">
        <v>0.0</v>
      </c>
      <c r="U475" s="5">
        <v>0.0</v>
      </c>
      <c r="V475" s="48">
        <v>1.0</v>
      </c>
    </row>
    <row r="476" ht="15.75" customHeight="1">
      <c r="A476" s="5">
        <v>474.0</v>
      </c>
      <c r="B476" s="5">
        <v>40.0</v>
      </c>
      <c r="C476" s="5">
        <f t="shared" si="1"/>
        <v>6</v>
      </c>
      <c r="D476" s="5">
        <f>'Thông tin khách hàng'!$B$4+B476-1</f>
        <v>40</v>
      </c>
      <c r="E476" s="46">
        <f t="shared" si="2"/>
        <v>56081211193</v>
      </c>
      <c r="F476" s="5">
        <f>TP*VLOOKUP('Thông tin khách hàng'!$E$10,$X$2:$Z$5,3,FALSE)*OFFSET($S476,0,VLOOKUP('Thông tin khách hàng'!$E$10,$X$2:$Z$5,2,FALSE))</f>
        <v>0</v>
      </c>
      <c r="G476" s="5">
        <f>EP*VLOOKUP('Thông tin khách hàng'!$E$10,$X$2:$Z$5,3,FALSE)*OFFSET($S476,0,VLOOKUP('Thông tin khách hàng'!$E$10,$X$2:$Z$5,2,FALSE))</f>
        <v>0</v>
      </c>
      <c r="H476" s="5">
        <f>F476*HLOOKUP(B476,Assumption!$A$10:$G$12,2,TRUE)+G476*HLOOKUP(B476,Assumption!$A$10:$G$12,3,TRUE)</f>
        <v>0</v>
      </c>
      <c r="I476" s="5">
        <f t="shared" si="3"/>
        <v>0</v>
      </c>
      <c r="J476" s="47">
        <f>VLOOKUP(D476,Assumption!$O$3:$Q$103,IF('Thông tin khách hàng'!$B$3="Nam",2,3),FALSE)/12*P476</f>
        <v>0</v>
      </c>
      <c r="K476" s="5">
        <v>20000.0</v>
      </c>
      <c r="L476" s="46">
        <f t="shared" si="4"/>
        <v>317091209</v>
      </c>
      <c r="M476" s="46">
        <f t="shared" si="5"/>
        <v>56398282402</v>
      </c>
      <c r="N476" s="47">
        <f>HLOOKUP(ROUND(AVERAGE(M464:M475)/10^6,0),Assumption!$B$2:$E$3,2,TRUE)*MAX((AVERAGE(M464:M475)-250*10^6),0)</f>
        <v>313302683.2</v>
      </c>
      <c r="O476" s="46">
        <f t="shared" si="6"/>
        <v>56711585086</v>
      </c>
      <c r="P476" s="46">
        <f>IF(A476=1,SA,MAX(0,SA-M475))</f>
        <v>0</v>
      </c>
      <c r="S476" s="5">
        <v>0.0</v>
      </c>
      <c r="T476" s="5">
        <v>0.0</v>
      </c>
      <c r="U476" s="5">
        <v>0.0</v>
      </c>
      <c r="V476" s="48">
        <v>1.0</v>
      </c>
    </row>
    <row r="477" ht="15.75" customHeight="1">
      <c r="A477" s="5">
        <v>475.0</v>
      </c>
      <c r="B477" s="5">
        <v>40.0</v>
      </c>
      <c r="C477" s="5">
        <f t="shared" si="1"/>
        <v>7</v>
      </c>
      <c r="D477" s="5">
        <f>'Thông tin khách hàng'!$B$4+B477-1</f>
        <v>40</v>
      </c>
      <c r="E477" s="46">
        <f t="shared" si="2"/>
        <v>56711585086</v>
      </c>
      <c r="F477" s="5">
        <f>TP*VLOOKUP('Thông tin khách hàng'!$E$10,$X$2:$Z$5,3,FALSE)*OFFSET($S477,0,VLOOKUP('Thông tin khách hàng'!$E$10,$X$2:$Z$5,2,FALSE))</f>
        <v>15000000</v>
      </c>
      <c r="G477" s="5">
        <f>EP*VLOOKUP('Thông tin khách hàng'!$E$10,$X$2:$Z$5,3,FALSE)*OFFSET($S477,0,VLOOKUP('Thông tin khách hàng'!$E$10,$X$2:$Z$5,2,FALSE))</f>
        <v>15000000</v>
      </c>
      <c r="H477" s="5">
        <f>F477*HLOOKUP(B477,Assumption!$A$10:$G$12,2,TRUE)+G477*HLOOKUP(B477,Assumption!$A$10:$G$12,3,TRUE)</f>
        <v>750000</v>
      </c>
      <c r="I477" s="5">
        <f t="shared" si="3"/>
        <v>29250000</v>
      </c>
      <c r="J477" s="47">
        <f>VLOOKUP(D477,Assumption!$O$3:$Q$103,IF('Thông tin khách hàng'!$B$3="Nam",2,3),FALSE)/12*P477</f>
        <v>0</v>
      </c>
      <c r="K477" s="5">
        <v>20000.0</v>
      </c>
      <c r="L477" s="46">
        <f t="shared" si="4"/>
        <v>320820818</v>
      </c>
      <c r="M477" s="46">
        <f t="shared" si="5"/>
        <v>57061635904</v>
      </c>
      <c r="N477" s="47">
        <f>HLOOKUP(ROUND(AVERAGE(M465:M476)/10^6,0),Assumption!$B$2:$E$3,2,TRUE)*MAX((AVERAGE(M465:M476)-250*10^6),0)</f>
        <v>316869526</v>
      </c>
      <c r="O477" s="46">
        <f t="shared" si="6"/>
        <v>57378505430</v>
      </c>
      <c r="P477" s="46">
        <f>IF(A477=1,SA,MAX(0,SA-M476))</f>
        <v>0</v>
      </c>
      <c r="S477" s="5">
        <v>0.0</v>
      </c>
      <c r="T477" s="5">
        <v>1.0</v>
      </c>
      <c r="U477" s="5">
        <v>1.0</v>
      </c>
      <c r="V477" s="48">
        <v>1.0</v>
      </c>
    </row>
    <row r="478" ht="15.75" customHeight="1">
      <c r="A478" s="5">
        <v>476.0</v>
      </c>
      <c r="B478" s="5">
        <v>40.0</v>
      </c>
      <c r="C478" s="5">
        <f t="shared" si="1"/>
        <v>8</v>
      </c>
      <c r="D478" s="5">
        <f>'Thông tin khách hàng'!$B$4+B478-1</f>
        <v>40</v>
      </c>
      <c r="E478" s="46">
        <f t="shared" si="2"/>
        <v>57378505430</v>
      </c>
      <c r="F478" s="5">
        <f>TP*VLOOKUP('Thông tin khách hàng'!$E$10,$X$2:$Z$5,3,FALSE)*OFFSET($S478,0,VLOOKUP('Thông tin khách hàng'!$E$10,$X$2:$Z$5,2,FALSE))</f>
        <v>0</v>
      </c>
      <c r="G478" s="5">
        <f>EP*VLOOKUP('Thông tin khách hàng'!$E$10,$X$2:$Z$5,3,FALSE)*OFFSET($S478,0,VLOOKUP('Thông tin khách hàng'!$E$10,$X$2:$Z$5,2,FALSE))</f>
        <v>0</v>
      </c>
      <c r="H478" s="5">
        <f>F478*HLOOKUP(B478,Assumption!$A$10:$G$12,2,TRUE)+G478*HLOOKUP(B478,Assumption!$A$10:$G$12,3,TRUE)</f>
        <v>0</v>
      </c>
      <c r="I478" s="5">
        <f t="shared" si="3"/>
        <v>0</v>
      </c>
      <c r="J478" s="47">
        <f>VLOOKUP(D478,Assumption!$O$3:$Q$103,IF('Thông tin khách hàng'!$B$3="Nam",2,3),FALSE)/12*P478</f>
        <v>0</v>
      </c>
      <c r="K478" s="5">
        <v>20000.0</v>
      </c>
      <c r="L478" s="46">
        <f t="shared" si="4"/>
        <v>324426299</v>
      </c>
      <c r="M478" s="46">
        <f t="shared" si="5"/>
        <v>57702911729</v>
      </c>
      <c r="N478" s="47">
        <f>HLOOKUP(ROUND(AVERAGE(M466:M477)/10^6,0),Assumption!$B$2:$E$3,2,TRUE)*MAX((AVERAGE(M466:M477)-250*10^6),0)</f>
        <v>320476561.3</v>
      </c>
      <c r="O478" s="46">
        <f t="shared" si="6"/>
        <v>58023388290</v>
      </c>
      <c r="P478" s="46">
        <f>IF(A478=1,SA,MAX(0,SA-M477))</f>
        <v>0</v>
      </c>
      <c r="S478" s="5">
        <v>0.0</v>
      </c>
      <c r="T478" s="5">
        <v>0.0</v>
      </c>
      <c r="U478" s="5">
        <v>0.0</v>
      </c>
      <c r="V478" s="48">
        <v>1.0</v>
      </c>
    </row>
    <row r="479" ht="15.75" customHeight="1">
      <c r="A479" s="5">
        <v>477.0</v>
      </c>
      <c r="B479" s="5">
        <v>40.0</v>
      </c>
      <c r="C479" s="5">
        <f t="shared" si="1"/>
        <v>9</v>
      </c>
      <c r="D479" s="5">
        <f>'Thông tin khách hàng'!$B$4+B479-1</f>
        <v>40</v>
      </c>
      <c r="E479" s="46">
        <f t="shared" si="2"/>
        <v>58023388290</v>
      </c>
      <c r="F479" s="5">
        <f>TP*VLOOKUP('Thông tin khách hàng'!$E$10,$X$2:$Z$5,3,FALSE)*OFFSET($S479,0,VLOOKUP('Thông tin khách hàng'!$E$10,$X$2:$Z$5,2,FALSE))</f>
        <v>0</v>
      </c>
      <c r="G479" s="5">
        <f>EP*VLOOKUP('Thông tin khách hàng'!$E$10,$X$2:$Z$5,3,FALSE)*OFFSET($S479,0,VLOOKUP('Thông tin khách hàng'!$E$10,$X$2:$Z$5,2,FALSE))</f>
        <v>0</v>
      </c>
      <c r="H479" s="5">
        <f>F479*HLOOKUP(B479,Assumption!$A$10:$G$12,2,TRUE)+G479*HLOOKUP(B479,Assumption!$A$10:$G$12,3,TRUE)</f>
        <v>0</v>
      </c>
      <c r="I479" s="5">
        <f t="shared" si="3"/>
        <v>0</v>
      </c>
      <c r="J479" s="47">
        <f>VLOOKUP(D479,Assumption!$O$3:$Q$103,IF('Thông tin khách hàng'!$B$3="Nam",2,3),FALSE)/12*P479</f>
        <v>0</v>
      </c>
      <c r="K479" s="5">
        <v>20000.0</v>
      </c>
      <c r="L479" s="46">
        <f t="shared" si="4"/>
        <v>328072560</v>
      </c>
      <c r="M479" s="46">
        <f t="shared" si="5"/>
        <v>58351440850</v>
      </c>
      <c r="N479" s="47">
        <f>HLOOKUP(ROUND(AVERAGE(M467:M478)/10^6,0),Assumption!$B$2:$E$3,2,TRUE)*MAX((AVERAGE(M467:M478)-250*10^6),0)</f>
        <v>324124242.3</v>
      </c>
      <c r="O479" s="46">
        <f t="shared" si="6"/>
        <v>58675565092</v>
      </c>
      <c r="P479" s="46">
        <f>IF(A479=1,SA,MAX(0,SA-M478))</f>
        <v>0</v>
      </c>
      <c r="S479" s="5">
        <v>0.0</v>
      </c>
      <c r="T479" s="5">
        <v>0.0</v>
      </c>
      <c r="U479" s="5">
        <v>0.0</v>
      </c>
      <c r="V479" s="48">
        <v>1.0</v>
      </c>
    </row>
    <row r="480" ht="15.75" customHeight="1">
      <c r="A480" s="5">
        <v>478.0</v>
      </c>
      <c r="B480" s="5">
        <v>40.0</v>
      </c>
      <c r="C480" s="5">
        <f t="shared" si="1"/>
        <v>10</v>
      </c>
      <c r="D480" s="5">
        <f>'Thông tin khách hàng'!$B$4+B480-1</f>
        <v>40</v>
      </c>
      <c r="E480" s="46">
        <f t="shared" si="2"/>
        <v>58675565092</v>
      </c>
      <c r="F480" s="5">
        <f>TP*VLOOKUP('Thông tin khách hàng'!$E$10,$X$2:$Z$5,3,FALSE)*OFFSET($S480,0,VLOOKUP('Thông tin khách hàng'!$E$10,$X$2:$Z$5,2,FALSE))</f>
        <v>0</v>
      </c>
      <c r="G480" s="5">
        <f>EP*VLOOKUP('Thông tin khách hàng'!$E$10,$X$2:$Z$5,3,FALSE)*OFFSET($S480,0,VLOOKUP('Thông tin khách hàng'!$E$10,$X$2:$Z$5,2,FALSE))</f>
        <v>0</v>
      </c>
      <c r="H480" s="5">
        <f>F480*HLOOKUP(B480,Assumption!$A$10:$G$12,2,TRUE)+G480*HLOOKUP(B480,Assumption!$A$10:$G$12,3,TRUE)</f>
        <v>0</v>
      </c>
      <c r="I480" s="5">
        <f t="shared" si="3"/>
        <v>0</v>
      </c>
      <c r="J480" s="47">
        <f>VLOOKUP(D480,Assumption!$O$3:$Q$103,IF('Thông tin khách hàng'!$B$3="Nam",2,3),FALSE)/12*P480</f>
        <v>0</v>
      </c>
      <c r="K480" s="5">
        <v>20000.0</v>
      </c>
      <c r="L480" s="46">
        <f t="shared" si="4"/>
        <v>331760063</v>
      </c>
      <c r="M480" s="46">
        <f t="shared" si="5"/>
        <v>59007305155</v>
      </c>
      <c r="N480" s="47">
        <f>HLOOKUP(ROUND(AVERAGE(M468:M479)/10^6,0),Assumption!$B$2:$E$3,2,TRUE)*MAX((AVERAGE(M468:M479)-250*10^6),0)</f>
        <v>327813026.8</v>
      </c>
      <c r="O480" s="46">
        <f t="shared" si="6"/>
        <v>59335118182</v>
      </c>
      <c r="P480" s="46">
        <f>IF(A480=1,SA,MAX(0,SA-M479))</f>
        <v>0</v>
      </c>
      <c r="S480" s="5">
        <v>0.0</v>
      </c>
      <c r="T480" s="5">
        <v>0.0</v>
      </c>
      <c r="U480" s="5">
        <v>1.0</v>
      </c>
      <c r="V480" s="48">
        <v>1.0</v>
      </c>
    </row>
    <row r="481" ht="15.75" customHeight="1">
      <c r="A481" s="5">
        <v>479.0</v>
      </c>
      <c r="B481" s="5">
        <v>40.0</v>
      </c>
      <c r="C481" s="5">
        <f t="shared" si="1"/>
        <v>11</v>
      </c>
      <c r="D481" s="5">
        <f>'Thông tin khách hàng'!$B$4+B481-1</f>
        <v>40</v>
      </c>
      <c r="E481" s="46">
        <f t="shared" si="2"/>
        <v>59335118182</v>
      </c>
      <c r="F481" s="5">
        <f>TP*VLOOKUP('Thông tin khách hàng'!$E$10,$X$2:$Z$5,3,FALSE)*OFFSET($S481,0,VLOOKUP('Thông tin khách hàng'!$E$10,$X$2:$Z$5,2,FALSE))</f>
        <v>0</v>
      </c>
      <c r="G481" s="5">
        <f>EP*VLOOKUP('Thông tin khách hàng'!$E$10,$X$2:$Z$5,3,FALSE)*OFFSET($S481,0,VLOOKUP('Thông tin khách hàng'!$E$10,$X$2:$Z$5,2,FALSE))</f>
        <v>0</v>
      </c>
      <c r="H481" s="5">
        <f>F481*HLOOKUP(B481,Assumption!$A$10:$G$12,2,TRUE)+G481*HLOOKUP(B481,Assumption!$A$10:$G$12,3,TRUE)</f>
        <v>0</v>
      </c>
      <c r="I481" s="5">
        <f t="shared" si="3"/>
        <v>0</v>
      </c>
      <c r="J481" s="47">
        <f>VLOOKUP(D481,Assumption!$O$3:$Q$103,IF('Thông tin khách hàng'!$B$3="Nam",2,3),FALSE)/12*P481</f>
        <v>0</v>
      </c>
      <c r="K481" s="5">
        <v>20000.0</v>
      </c>
      <c r="L481" s="46">
        <f t="shared" si="4"/>
        <v>335489272</v>
      </c>
      <c r="M481" s="46">
        <f t="shared" si="5"/>
        <v>59670587454</v>
      </c>
      <c r="N481" s="47">
        <f>HLOOKUP(ROUND(AVERAGE(M469:M480)/10^6,0),Assumption!$B$2:$E$3,2,TRUE)*MAX((AVERAGE(M469:M480)-250*10^6),0)</f>
        <v>331543378</v>
      </c>
      <c r="O481" s="46">
        <f t="shared" si="6"/>
        <v>60002130832</v>
      </c>
      <c r="P481" s="46">
        <f>IF(A481=1,SA,MAX(0,SA-M480))</f>
        <v>0</v>
      </c>
      <c r="S481" s="5">
        <v>0.0</v>
      </c>
      <c r="T481" s="5">
        <v>0.0</v>
      </c>
      <c r="U481" s="5">
        <v>0.0</v>
      </c>
      <c r="V481" s="48">
        <v>1.0</v>
      </c>
    </row>
    <row r="482" ht="15.75" customHeight="1">
      <c r="A482" s="5">
        <v>480.0</v>
      </c>
      <c r="B482" s="5">
        <v>40.0</v>
      </c>
      <c r="C482" s="5">
        <f t="shared" si="1"/>
        <v>12</v>
      </c>
      <c r="D482" s="5">
        <f>'Thông tin khách hàng'!$B$4+B482-1</f>
        <v>40</v>
      </c>
      <c r="E482" s="46">
        <f t="shared" si="2"/>
        <v>60002130832</v>
      </c>
      <c r="F482" s="5">
        <f>TP*VLOOKUP('Thông tin khách hàng'!$E$10,$X$2:$Z$5,3,FALSE)*OFFSET($S482,0,VLOOKUP('Thông tin khách hàng'!$E$10,$X$2:$Z$5,2,FALSE))</f>
        <v>0</v>
      </c>
      <c r="G482" s="5">
        <f>EP*VLOOKUP('Thông tin khách hàng'!$E$10,$X$2:$Z$5,3,FALSE)*OFFSET($S482,0,VLOOKUP('Thông tin khách hàng'!$E$10,$X$2:$Z$5,2,FALSE))</f>
        <v>0</v>
      </c>
      <c r="H482" s="5">
        <f>F482*HLOOKUP(B482,Assumption!$A$10:$G$12,2,TRUE)+G482*HLOOKUP(B482,Assumption!$A$10:$G$12,3,TRUE)</f>
        <v>0</v>
      </c>
      <c r="I482" s="5">
        <f t="shared" si="3"/>
        <v>0</v>
      </c>
      <c r="J482" s="47">
        <f>VLOOKUP(D482,Assumption!$O$3:$Q$103,IF('Thông tin khách hàng'!$B$3="Nam",2,3),FALSE)/12*P482</f>
        <v>0</v>
      </c>
      <c r="K482" s="5">
        <v>20000.0</v>
      </c>
      <c r="L482" s="46">
        <f t="shared" si="4"/>
        <v>339260658</v>
      </c>
      <c r="M482" s="46">
        <f t="shared" si="5"/>
        <v>60341371490</v>
      </c>
      <c r="N482" s="47">
        <f>HLOOKUP(ROUND(AVERAGE(M470:M481)/10^6,0),Assumption!$B$2:$E$3,2,TRUE)*MAX((AVERAGE(M470:M481)-250*10^6),0)</f>
        <v>335315764.4</v>
      </c>
      <c r="O482" s="46">
        <f t="shared" si="6"/>
        <v>60676687254</v>
      </c>
      <c r="P482" s="46">
        <f>IF(A482=1,SA,MAX(0,SA-M481))</f>
        <v>0</v>
      </c>
      <c r="S482" s="5">
        <v>0.0</v>
      </c>
      <c r="T482" s="5">
        <v>0.0</v>
      </c>
      <c r="U482" s="5">
        <v>0.0</v>
      </c>
      <c r="V482" s="48">
        <v>1.0</v>
      </c>
    </row>
    <row r="483" ht="15.75" customHeight="1">
      <c r="A483" s="5">
        <v>481.0</v>
      </c>
      <c r="B483" s="5">
        <v>41.0</v>
      </c>
      <c r="C483" s="5">
        <f t="shared" si="1"/>
        <v>1</v>
      </c>
      <c r="D483" s="5">
        <f>'Thông tin khách hàng'!$B$4+B483-1</f>
        <v>41</v>
      </c>
      <c r="E483" s="46">
        <f t="shared" si="2"/>
        <v>60676687254</v>
      </c>
      <c r="F483" s="5">
        <f>TP*VLOOKUP('Thông tin khách hàng'!$E$10,$X$2:$Z$5,3,FALSE)*OFFSET($S483,0,VLOOKUP('Thông tin khách hàng'!$E$10,$X$2:$Z$5,2,FALSE))</f>
        <v>15000000</v>
      </c>
      <c r="G483" s="5">
        <f>EP*VLOOKUP('Thông tin khách hàng'!$E$10,$X$2:$Z$5,3,FALSE)*OFFSET($S483,0,VLOOKUP('Thông tin khách hàng'!$E$10,$X$2:$Z$5,2,FALSE))</f>
        <v>15000000</v>
      </c>
      <c r="H483" s="5">
        <f>F483*HLOOKUP(B483,Assumption!$A$10:$G$12,2,TRUE)+G483*HLOOKUP(B483,Assumption!$A$10:$G$12,3,TRUE)</f>
        <v>750000</v>
      </c>
      <c r="I483" s="5">
        <f t="shared" si="3"/>
        <v>29250000</v>
      </c>
      <c r="J483" s="47">
        <f>VLOOKUP(D483,Assumption!$O$3:$Q$103,IF('Thông tin khách hàng'!$B$3="Nam",2,3),FALSE)/12*P483</f>
        <v>0</v>
      </c>
      <c r="K483" s="5">
        <v>20000.0</v>
      </c>
      <c r="L483" s="46">
        <f t="shared" si="4"/>
        <v>343240082</v>
      </c>
      <c r="M483" s="46">
        <f t="shared" si="5"/>
        <v>61049157336</v>
      </c>
      <c r="N483" s="47">
        <f>HLOOKUP(ROUND(AVERAGE(M471:M482)/10^6,0),Assumption!$B$2:$E$3,2,TRUE)*MAX((AVERAGE(M471:M482)-250*10^6),0)</f>
        <v>339130659.5</v>
      </c>
      <c r="O483" s="46">
        <f t="shared" si="6"/>
        <v>61388287996</v>
      </c>
      <c r="P483" s="46">
        <f>IF(A483=1,SA,MAX(0,SA-M482))</f>
        <v>0</v>
      </c>
      <c r="S483" s="5">
        <v>1.0</v>
      </c>
      <c r="T483" s="5">
        <v>1.0</v>
      </c>
      <c r="U483" s="5">
        <v>1.0</v>
      </c>
      <c r="V483" s="48">
        <v>1.0</v>
      </c>
    </row>
    <row r="484" ht="15.75" customHeight="1">
      <c r="A484" s="5">
        <v>482.0</v>
      </c>
      <c r="B484" s="5">
        <v>41.0</v>
      </c>
      <c r="C484" s="5">
        <f t="shared" si="1"/>
        <v>2</v>
      </c>
      <c r="D484" s="5">
        <f>'Thông tin khách hàng'!$B$4+B484-1</f>
        <v>41</v>
      </c>
      <c r="E484" s="46">
        <f t="shared" si="2"/>
        <v>61388287996</v>
      </c>
      <c r="F484" s="5">
        <f>TP*VLOOKUP('Thông tin khách hàng'!$E$10,$X$2:$Z$5,3,FALSE)*OFFSET($S484,0,VLOOKUP('Thông tin khách hàng'!$E$10,$X$2:$Z$5,2,FALSE))</f>
        <v>0</v>
      </c>
      <c r="G484" s="5">
        <f>EP*VLOOKUP('Thông tin khách hàng'!$E$10,$X$2:$Z$5,3,FALSE)*OFFSET($S484,0,VLOOKUP('Thông tin khách hàng'!$E$10,$X$2:$Z$5,2,FALSE))</f>
        <v>0</v>
      </c>
      <c r="H484" s="5">
        <f>F484*HLOOKUP(B484,Assumption!$A$10:$G$12,2,TRUE)+G484*HLOOKUP(B484,Assumption!$A$10:$G$12,3,TRUE)</f>
        <v>0</v>
      </c>
      <c r="I484" s="5">
        <f t="shared" si="3"/>
        <v>0</v>
      </c>
      <c r="J484" s="47">
        <f>VLOOKUP(D484,Assumption!$O$3:$Q$103,IF('Thông tin khách hàng'!$B$3="Nam",2,3),FALSE)/12*P484</f>
        <v>0</v>
      </c>
      <c r="K484" s="5">
        <v>20000.0</v>
      </c>
      <c r="L484" s="46">
        <f t="shared" si="4"/>
        <v>347098192</v>
      </c>
      <c r="M484" s="46">
        <f t="shared" si="5"/>
        <v>61735366188</v>
      </c>
      <c r="N484" s="47">
        <f>HLOOKUP(ROUND(AVERAGE(M472:M483)/10^6,0),Assumption!$B$2:$E$3,2,TRUE)*MAX((AVERAGE(M472:M483)-250*10^6),0)</f>
        <v>342988542.5</v>
      </c>
      <c r="O484" s="46">
        <f t="shared" si="6"/>
        <v>62078354730</v>
      </c>
      <c r="P484" s="46">
        <f>IF(A484=1,SA,MAX(0,SA-M483))</f>
        <v>0</v>
      </c>
      <c r="S484" s="5">
        <v>0.0</v>
      </c>
      <c r="T484" s="5">
        <v>0.0</v>
      </c>
      <c r="U484" s="5">
        <v>0.0</v>
      </c>
      <c r="V484" s="48">
        <v>1.0</v>
      </c>
    </row>
    <row r="485" ht="15.75" customHeight="1">
      <c r="A485" s="5">
        <v>483.0</v>
      </c>
      <c r="B485" s="5">
        <v>41.0</v>
      </c>
      <c r="C485" s="5">
        <f t="shared" si="1"/>
        <v>3</v>
      </c>
      <c r="D485" s="5">
        <f>'Thông tin khách hàng'!$B$4+B485-1</f>
        <v>41</v>
      </c>
      <c r="E485" s="46">
        <f t="shared" si="2"/>
        <v>62078354730</v>
      </c>
      <c r="F485" s="5">
        <f>TP*VLOOKUP('Thông tin khách hàng'!$E$10,$X$2:$Z$5,3,FALSE)*OFFSET($S485,0,VLOOKUP('Thông tin khách hàng'!$E$10,$X$2:$Z$5,2,FALSE))</f>
        <v>0</v>
      </c>
      <c r="G485" s="5">
        <f>EP*VLOOKUP('Thông tin khách hàng'!$E$10,$X$2:$Z$5,3,FALSE)*OFFSET($S485,0,VLOOKUP('Thông tin khách hàng'!$E$10,$X$2:$Z$5,2,FALSE))</f>
        <v>0</v>
      </c>
      <c r="H485" s="5">
        <f>F485*HLOOKUP(B485,Assumption!$A$10:$G$12,2,TRUE)+G485*HLOOKUP(B485,Assumption!$A$10:$G$12,3,TRUE)</f>
        <v>0</v>
      </c>
      <c r="I485" s="5">
        <f t="shared" si="3"/>
        <v>0</v>
      </c>
      <c r="J485" s="47">
        <f>VLOOKUP(D485,Assumption!$O$3:$Q$103,IF('Thông tin khách hàng'!$B$3="Nam",2,3),FALSE)/12*P485</f>
        <v>0</v>
      </c>
      <c r="K485" s="5">
        <v>20000.0</v>
      </c>
      <c r="L485" s="46">
        <f t="shared" si="4"/>
        <v>350999930</v>
      </c>
      <c r="M485" s="46">
        <f t="shared" si="5"/>
        <v>62429334660</v>
      </c>
      <c r="N485" s="47">
        <f>HLOOKUP(ROUND(AVERAGE(M473:M484)/10^6,0),Assumption!$B$2:$E$3,2,TRUE)*MAX((AVERAGE(M473:M484)-250*10^6),0)</f>
        <v>346889897.6</v>
      </c>
      <c r="O485" s="46">
        <f t="shared" si="6"/>
        <v>62776224558</v>
      </c>
      <c r="P485" s="46">
        <f>IF(A485=1,SA,MAX(0,SA-M484))</f>
        <v>0</v>
      </c>
      <c r="S485" s="5">
        <v>0.0</v>
      </c>
      <c r="T485" s="5">
        <v>0.0</v>
      </c>
      <c r="U485" s="5">
        <v>0.0</v>
      </c>
      <c r="V485" s="48">
        <v>1.0</v>
      </c>
    </row>
    <row r="486" ht="15.75" customHeight="1">
      <c r="A486" s="5">
        <v>484.0</v>
      </c>
      <c r="B486" s="5">
        <v>41.0</v>
      </c>
      <c r="C486" s="5">
        <f t="shared" si="1"/>
        <v>4</v>
      </c>
      <c r="D486" s="5">
        <f>'Thông tin khách hàng'!$B$4+B486-1</f>
        <v>41</v>
      </c>
      <c r="E486" s="46">
        <f t="shared" si="2"/>
        <v>62776224558</v>
      </c>
      <c r="F486" s="5">
        <f>TP*VLOOKUP('Thông tin khách hàng'!$E$10,$X$2:$Z$5,3,FALSE)*OFFSET($S486,0,VLOOKUP('Thông tin khách hàng'!$E$10,$X$2:$Z$5,2,FALSE))</f>
        <v>0</v>
      </c>
      <c r="G486" s="5">
        <f>EP*VLOOKUP('Thông tin khách hàng'!$E$10,$X$2:$Z$5,3,FALSE)*OFFSET($S486,0,VLOOKUP('Thông tin khách hàng'!$E$10,$X$2:$Z$5,2,FALSE))</f>
        <v>0</v>
      </c>
      <c r="H486" s="5">
        <f>F486*HLOOKUP(B486,Assumption!$A$10:$G$12,2,TRUE)+G486*HLOOKUP(B486,Assumption!$A$10:$G$12,3,TRUE)</f>
        <v>0</v>
      </c>
      <c r="I486" s="5">
        <f t="shared" si="3"/>
        <v>0</v>
      </c>
      <c r="J486" s="47">
        <f>VLOOKUP(D486,Assumption!$O$3:$Q$103,IF('Thông tin khách hàng'!$B$3="Nam",2,3),FALSE)/12*P486</f>
        <v>0</v>
      </c>
      <c r="K486" s="5">
        <v>20000.0</v>
      </c>
      <c r="L486" s="46">
        <f t="shared" si="4"/>
        <v>354945787</v>
      </c>
      <c r="M486" s="46">
        <f t="shared" si="5"/>
        <v>63131150345</v>
      </c>
      <c r="N486" s="47">
        <f>HLOOKUP(ROUND(AVERAGE(M474:M485)/10^6,0),Assumption!$B$2:$E$3,2,TRUE)*MAX((AVERAGE(M474:M485)-250*10^6),0)</f>
        <v>350835214.9</v>
      </c>
      <c r="O486" s="46">
        <f t="shared" si="6"/>
        <v>63481985560</v>
      </c>
      <c r="P486" s="46">
        <f>IF(A486=1,SA,MAX(0,SA-M485))</f>
        <v>0</v>
      </c>
      <c r="S486" s="5">
        <v>0.0</v>
      </c>
      <c r="T486" s="5">
        <v>0.0</v>
      </c>
      <c r="U486" s="5">
        <v>1.0</v>
      </c>
      <c r="V486" s="48">
        <v>1.0</v>
      </c>
    </row>
    <row r="487" ht="15.75" customHeight="1">
      <c r="A487" s="5">
        <v>485.0</v>
      </c>
      <c r="B487" s="5">
        <v>41.0</v>
      </c>
      <c r="C487" s="5">
        <f t="shared" si="1"/>
        <v>5</v>
      </c>
      <c r="D487" s="5">
        <f>'Thông tin khách hàng'!$B$4+B487-1</f>
        <v>41</v>
      </c>
      <c r="E487" s="46">
        <f t="shared" si="2"/>
        <v>63481985560</v>
      </c>
      <c r="F487" s="5">
        <f>TP*VLOOKUP('Thông tin khách hàng'!$E$10,$X$2:$Z$5,3,FALSE)*OFFSET($S487,0,VLOOKUP('Thông tin khách hàng'!$E$10,$X$2:$Z$5,2,FALSE))</f>
        <v>0</v>
      </c>
      <c r="G487" s="5">
        <f>EP*VLOOKUP('Thông tin khách hàng'!$E$10,$X$2:$Z$5,3,FALSE)*OFFSET($S487,0,VLOOKUP('Thông tin khách hàng'!$E$10,$X$2:$Z$5,2,FALSE))</f>
        <v>0</v>
      </c>
      <c r="H487" s="5">
        <f>F487*HLOOKUP(B487,Assumption!$A$10:$G$12,2,TRUE)+G487*HLOOKUP(B487,Assumption!$A$10:$G$12,3,TRUE)</f>
        <v>0</v>
      </c>
      <c r="I487" s="5">
        <f t="shared" si="3"/>
        <v>0</v>
      </c>
      <c r="J487" s="47">
        <f>VLOOKUP(D487,Assumption!$O$3:$Q$103,IF('Thông tin khách hàng'!$B$3="Nam",2,3),FALSE)/12*P487</f>
        <v>0</v>
      </c>
      <c r="K487" s="5">
        <v>20000.0</v>
      </c>
      <c r="L487" s="46">
        <f t="shared" si="4"/>
        <v>358936263</v>
      </c>
      <c r="M487" s="46">
        <f t="shared" si="5"/>
        <v>63840901823</v>
      </c>
      <c r="N487" s="47">
        <f>HLOOKUP(ROUND(AVERAGE(M475:M486)/10^6,0),Assumption!$B$2:$E$3,2,TRUE)*MAX((AVERAGE(M475:M486)-250*10^6),0)</f>
        <v>354824989.6</v>
      </c>
      <c r="O487" s="46">
        <f t="shared" si="6"/>
        <v>64195726812</v>
      </c>
      <c r="P487" s="46">
        <f>IF(A487=1,SA,MAX(0,SA-M486))</f>
        <v>0</v>
      </c>
      <c r="S487" s="5">
        <v>0.0</v>
      </c>
      <c r="T487" s="5">
        <v>0.0</v>
      </c>
      <c r="U487" s="5">
        <v>0.0</v>
      </c>
      <c r="V487" s="48">
        <v>1.0</v>
      </c>
    </row>
    <row r="488" ht="15.75" customHeight="1">
      <c r="A488" s="5">
        <v>486.0</v>
      </c>
      <c r="B488" s="5">
        <v>41.0</v>
      </c>
      <c r="C488" s="5">
        <f t="shared" si="1"/>
        <v>6</v>
      </c>
      <c r="D488" s="5">
        <f>'Thông tin khách hàng'!$B$4+B488-1</f>
        <v>41</v>
      </c>
      <c r="E488" s="46">
        <f t="shared" si="2"/>
        <v>64195726812</v>
      </c>
      <c r="F488" s="5">
        <f>TP*VLOOKUP('Thông tin khách hàng'!$E$10,$X$2:$Z$5,3,FALSE)*OFFSET($S488,0,VLOOKUP('Thông tin khách hàng'!$E$10,$X$2:$Z$5,2,FALSE))</f>
        <v>0</v>
      </c>
      <c r="G488" s="5">
        <f>EP*VLOOKUP('Thông tin khách hàng'!$E$10,$X$2:$Z$5,3,FALSE)*OFFSET($S488,0,VLOOKUP('Thông tin khách hàng'!$E$10,$X$2:$Z$5,2,FALSE))</f>
        <v>0</v>
      </c>
      <c r="H488" s="5">
        <f>F488*HLOOKUP(B488,Assumption!$A$10:$G$12,2,TRUE)+G488*HLOOKUP(B488,Assumption!$A$10:$G$12,3,TRUE)</f>
        <v>0</v>
      </c>
      <c r="I488" s="5">
        <f t="shared" si="3"/>
        <v>0</v>
      </c>
      <c r="J488" s="47">
        <f>VLOOKUP(D488,Assumption!$O$3:$Q$103,IF('Thông tin khách hàng'!$B$3="Nam",2,3),FALSE)/12*P488</f>
        <v>0</v>
      </c>
      <c r="K488" s="5">
        <v>20000.0</v>
      </c>
      <c r="L488" s="46">
        <f t="shared" si="4"/>
        <v>362971860</v>
      </c>
      <c r="M488" s="46">
        <f t="shared" si="5"/>
        <v>64558678672</v>
      </c>
      <c r="N488" s="47">
        <f>HLOOKUP(ROUND(AVERAGE(M476:M487)/10^6,0),Assumption!$B$2:$E$3,2,TRUE)*MAX((AVERAGE(M476:M487)-250*10^6),0)</f>
        <v>358859722.7</v>
      </c>
      <c r="O488" s="46">
        <f t="shared" si="6"/>
        <v>64917538395</v>
      </c>
      <c r="P488" s="46">
        <f>IF(A488=1,SA,MAX(0,SA-M487))</f>
        <v>0</v>
      </c>
      <c r="S488" s="5">
        <v>0.0</v>
      </c>
      <c r="T488" s="5">
        <v>0.0</v>
      </c>
      <c r="U488" s="5">
        <v>0.0</v>
      </c>
      <c r="V488" s="48">
        <v>1.0</v>
      </c>
    </row>
    <row r="489" ht="15.75" customHeight="1">
      <c r="A489" s="5">
        <v>487.0</v>
      </c>
      <c r="B489" s="5">
        <v>41.0</v>
      </c>
      <c r="C489" s="5">
        <f t="shared" si="1"/>
        <v>7</v>
      </c>
      <c r="D489" s="5">
        <f>'Thông tin khách hàng'!$B$4+B489-1</f>
        <v>41</v>
      </c>
      <c r="E489" s="46">
        <f t="shared" si="2"/>
        <v>64917538395</v>
      </c>
      <c r="F489" s="5">
        <f>TP*VLOOKUP('Thông tin khách hàng'!$E$10,$X$2:$Z$5,3,FALSE)*OFFSET($S489,0,VLOOKUP('Thông tin khách hàng'!$E$10,$X$2:$Z$5,2,FALSE))</f>
        <v>15000000</v>
      </c>
      <c r="G489" s="5">
        <f>EP*VLOOKUP('Thông tin khách hàng'!$E$10,$X$2:$Z$5,3,FALSE)*OFFSET($S489,0,VLOOKUP('Thông tin khách hàng'!$E$10,$X$2:$Z$5,2,FALSE))</f>
        <v>15000000</v>
      </c>
      <c r="H489" s="5">
        <f>F489*HLOOKUP(B489,Assumption!$A$10:$G$12,2,TRUE)+G489*HLOOKUP(B489,Assumption!$A$10:$G$12,3,TRUE)</f>
        <v>750000</v>
      </c>
      <c r="I489" s="5">
        <f t="shared" si="3"/>
        <v>29250000</v>
      </c>
      <c r="J489" s="47">
        <f>VLOOKUP(D489,Assumption!$O$3:$Q$103,IF('Thông tin khách hàng'!$B$3="Nam",2,3),FALSE)/12*P489</f>
        <v>0</v>
      </c>
      <c r="K489" s="5">
        <v>20000.0</v>
      </c>
      <c r="L489" s="46">
        <f t="shared" si="4"/>
        <v>367218471</v>
      </c>
      <c r="M489" s="46">
        <f t="shared" si="5"/>
        <v>65313986866</v>
      </c>
      <c r="N489" s="47">
        <f>HLOOKUP(ROUND(AVERAGE(M477:M488)/10^6,0),Assumption!$B$2:$E$3,2,TRUE)*MAX((AVERAGE(M477:M488)-250*10^6),0)</f>
        <v>362939920.8</v>
      </c>
      <c r="O489" s="46">
        <f t="shared" si="6"/>
        <v>65676926787</v>
      </c>
      <c r="P489" s="46">
        <f>IF(A489=1,SA,MAX(0,SA-M488))</f>
        <v>0</v>
      </c>
      <c r="S489" s="5">
        <v>0.0</v>
      </c>
      <c r="T489" s="5">
        <v>1.0</v>
      </c>
      <c r="U489" s="5">
        <v>1.0</v>
      </c>
      <c r="V489" s="48">
        <v>1.0</v>
      </c>
    </row>
    <row r="490" ht="15.75" customHeight="1">
      <c r="A490" s="5">
        <v>488.0</v>
      </c>
      <c r="B490" s="5">
        <v>41.0</v>
      </c>
      <c r="C490" s="5">
        <f t="shared" si="1"/>
        <v>8</v>
      </c>
      <c r="D490" s="5">
        <f>'Thông tin khách hàng'!$B$4+B490-1</f>
        <v>41</v>
      </c>
      <c r="E490" s="46">
        <f t="shared" si="2"/>
        <v>65676926787</v>
      </c>
      <c r="F490" s="5">
        <f>TP*VLOOKUP('Thông tin khách hàng'!$E$10,$X$2:$Z$5,3,FALSE)*OFFSET($S490,0,VLOOKUP('Thông tin khách hàng'!$E$10,$X$2:$Z$5,2,FALSE))</f>
        <v>0</v>
      </c>
      <c r="G490" s="5">
        <f>EP*VLOOKUP('Thông tin khách hàng'!$E$10,$X$2:$Z$5,3,FALSE)*OFFSET($S490,0,VLOOKUP('Thông tin khách hàng'!$E$10,$X$2:$Z$5,2,FALSE))</f>
        <v>0</v>
      </c>
      <c r="H490" s="5">
        <f>F490*HLOOKUP(B490,Assumption!$A$10:$G$12,2,TRUE)+G490*HLOOKUP(B490,Assumption!$A$10:$G$12,3,TRUE)</f>
        <v>0</v>
      </c>
      <c r="I490" s="5">
        <f t="shared" si="3"/>
        <v>0</v>
      </c>
      <c r="J490" s="47">
        <f>VLOOKUP(D490,Assumption!$O$3:$Q$103,IF('Thông tin khách hàng'!$B$3="Nam",2,3),FALSE)/12*P490</f>
        <v>0</v>
      </c>
      <c r="K490" s="5">
        <v>20000.0</v>
      </c>
      <c r="L490" s="46">
        <f t="shared" si="4"/>
        <v>371346780</v>
      </c>
      <c r="M490" s="46">
        <f t="shared" si="5"/>
        <v>66048253567</v>
      </c>
      <c r="N490" s="47">
        <f>HLOOKUP(ROUND(AVERAGE(M478:M489)/10^6,0),Assumption!$B$2:$E$3,2,TRUE)*MAX((AVERAGE(M478:M489)-250*10^6),0)</f>
        <v>367066096.3</v>
      </c>
      <c r="O490" s="46">
        <f t="shared" si="6"/>
        <v>66415319663</v>
      </c>
      <c r="P490" s="46">
        <f>IF(A490=1,SA,MAX(0,SA-M489))</f>
        <v>0</v>
      </c>
      <c r="S490" s="5">
        <v>0.0</v>
      </c>
      <c r="T490" s="5">
        <v>0.0</v>
      </c>
      <c r="U490" s="5">
        <v>0.0</v>
      </c>
      <c r="V490" s="48">
        <v>1.0</v>
      </c>
    </row>
    <row r="491" ht="15.75" customHeight="1">
      <c r="A491" s="5">
        <v>489.0</v>
      </c>
      <c r="B491" s="5">
        <v>41.0</v>
      </c>
      <c r="C491" s="5">
        <f t="shared" si="1"/>
        <v>9</v>
      </c>
      <c r="D491" s="5">
        <f>'Thông tin khách hàng'!$B$4+B491-1</f>
        <v>41</v>
      </c>
      <c r="E491" s="46">
        <f t="shared" si="2"/>
        <v>66415319663</v>
      </c>
      <c r="F491" s="5">
        <f>TP*VLOOKUP('Thông tin khách hàng'!$E$10,$X$2:$Z$5,3,FALSE)*OFFSET($S491,0,VLOOKUP('Thông tin khách hàng'!$E$10,$X$2:$Z$5,2,FALSE))</f>
        <v>0</v>
      </c>
      <c r="G491" s="5">
        <f>EP*VLOOKUP('Thông tin khách hàng'!$E$10,$X$2:$Z$5,3,FALSE)*OFFSET($S491,0,VLOOKUP('Thông tin khách hàng'!$E$10,$X$2:$Z$5,2,FALSE))</f>
        <v>0</v>
      </c>
      <c r="H491" s="5">
        <f>F491*HLOOKUP(B491,Assumption!$A$10:$G$12,2,TRUE)+G491*HLOOKUP(B491,Assumption!$A$10:$G$12,3,TRUE)</f>
        <v>0</v>
      </c>
      <c r="I491" s="5">
        <f t="shared" si="3"/>
        <v>0</v>
      </c>
      <c r="J491" s="47">
        <f>VLOOKUP(D491,Assumption!$O$3:$Q$103,IF('Thông tin khách hàng'!$B$3="Nam",2,3),FALSE)/12*P491</f>
        <v>0</v>
      </c>
      <c r="K491" s="5">
        <v>20000.0</v>
      </c>
      <c r="L491" s="46">
        <f t="shared" si="4"/>
        <v>375521760</v>
      </c>
      <c r="M491" s="46">
        <f t="shared" si="5"/>
        <v>66790821423</v>
      </c>
      <c r="N491" s="47">
        <f>HLOOKUP(ROUND(AVERAGE(M479:M490)/10^6,0),Assumption!$B$2:$E$3,2,TRUE)*MAX((AVERAGE(M479:M490)-250*10^6),0)</f>
        <v>371238767.2</v>
      </c>
      <c r="O491" s="46">
        <f t="shared" si="6"/>
        <v>67162060190</v>
      </c>
      <c r="P491" s="46">
        <f>IF(A491=1,SA,MAX(0,SA-M490))</f>
        <v>0</v>
      </c>
      <c r="S491" s="5">
        <v>0.0</v>
      </c>
      <c r="T491" s="5">
        <v>0.0</v>
      </c>
      <c r="U491" s="5">
        <v>0.0</v>
      </c>
      <c r="V491" s="48">
        <v>1.0</v>
      </c>
    </row>
    <row r="492" ht="15.75" customHeight="1">
      <c r="A492" s="5">
        <v>490.0</v>
      </c>
      <c r="B492" s="5">
        <v>41.0</v>
      </c>
      <c r="C492" s="5">
        <f t="shared" si="1"/>
        <v>10</v>
      </c>
      <c r="D492" s="5">
        <f>'Thông tin khách hàng'!$B$4+B492-1</f>
        <v>41</v>
      </c>
      <c r="E492" s="46">
        <f t="shared" si="2"/>
        <v>67162060190</v>
      </c>
      <c r="F492" s="5">
        <f>TP*VLOOKUP('Thông tin khách hàng'!$E$10,$X$2:$Z$5,3,FALSE)*OFFSET($S492,0,VLOOKUP('Thông tin khách hàng'!$E$10,$X$2:$Z$5,2,FALSE))</f>
        <v>0</v>
      </c>
      <c r="G492" s="5">
        <f>EP*VLOOKUP('Thông tin khách hàng'!$E$10,$X$2:$Z$5,3,FALSE)*OFFSET($S492,0,VLOOKUP('Thông tin khách hàng'!$E$10,$X$2:$Z$5,2,FALSE))</f>
        <v>0</v>
      </c>
      <c r="H492" s="5">
        <f>F492*HLOOKUP(B492,Assumption!$A$10:$G$12,2,TRUE)+G492*HLOOKUP(B492,Assumption!$A$10:$G$12,3,TRUE)</f>
        <v>0</v>
      </c>
      <c r="I492" s="5">
        <f t="shared" si="3"/>
        <v>0</v>
      </c>
      <c r="J492" s="47">
        <f>VLOOKUP(D492,Assumption!$O$3:$Q$103,IF('Thông tin khách hàng'!$B$3="Nam",2,3),FALSE)/12*P492</f>
        <v>0</v>
      </c>
      <c r="K492" s="5">
        <v>20000.0</v>
      </c>
      <c r="L492" s="46">
        <f t="shared" si="4"/>
        <v>379743940</v>
      </c>
      <c r="M492" s="46">
        <f t="shared" si="5"/>
        <v>67541784130</v>
      </c>
      <c r="N492" s="47">
        <f>HLOOKUP(ROUND(AVERAGE(M480:M491)/10^6,0),Assumption!$B$2:$E$3,2,TRUE)*MAX((AVERAGE(M480:M491)-250*10^6),0)</f>
        <v>375458457.5</v>
      </c>
      <c r="O492" s="46">
        <f t="shared" si="6"/>
        <v>67917242588</v>
      </c>
      <c r="P492" s="46">
        <f>IF(A492=1,SA,MAX(0,SA-M491))</f>
        <v>0</v>
      </c>
      <c r="S492" s="5">
        <v>0.0</v>
      </c>
      <c r="T492" s="5">
        <v>0.0</v>
      </c>
      <c r="U492" s="5">
        <v>1.0</v>
      </c>
      <c r="V492" s="48">
        <v>1.0</v>
      </c>
    </row>
    <row r="493" ht="15.75" customHeight="1">
      <c r="A493" s="5">
        <v>491.0</v>
      </c>
      <c r="B493" s="5">
        <v>41.0</v>
      </c>
      <c r="C493" s="5">
        <f t="shared" si="1"/>
        <v>11</v>
      </c>
      <c r="D493" s="5">
        <f>'Thông tin khách hàng'!$B$4+B493-1</f>
        <v>41</v>
      </c>
      <c r="E493" s="46">
        <f t="shared" si="2"/>
        <v>67917242588</v>
      </c>
      <c r="F493" s="5">
        <f>TP*VLOOKUP('Thông tin khách hàng'!$E$10,$X$2:$Z$5,3,FALSE)*OFFSET($S493,0,VLOOKUP('Thông tin khách hàng'!$E$10,$X$2:$Z$5,2,FALSE))</f>
        <v>0</v>
      </c>
      <c r="G493" s="5">
        <f>EP*VLOOKUP('Thông tin khách hàng'!$E$10,$X$2:$Z$5,3,FALSE)*OFFSET($S493,0,VLOOKUP('Thông tin khách hàng'!$E$10,$X$2:$Z$5,2,FALSE))</f>
        <v>0</v>
      </c>
      <c r="H493" s="5">
        <f>F493*HLOOKUP(B493,Assumption!$A$10:$G$12,2,TRUE)+G493*HLOOKUP(B493,Assumption!$A$10:$G$12,3,TRUE)</f>
        <v>0</v>
      </c>
      <c r="I493" s="5">
        <f t="shared" si="3"/>
        <v>0</v>
      </c>
      <c r="J493" s="47">
        <f>VLOOKUP(D493,Assumption!$O$3:$Q$103,IF('Thông tin khách hàng'!$B$3="Nam",2,3),FALSE)/12*P493</f>
        <v>0</v>
      </c>
      <c r="K493" s="5">
        <v>20000.0</v>
      </c>
      <c r="L493" s="46">
        <f t="shared" si="4"/>
        <v>384013851</v>
      </c>
      <c r="M493" s="46">
        <f t="shared" si="5"/>
        <v>68301236439</v>
      </c>
      <c r="N493" s="47">
        <f>HLOOKUP(ROUND(AVERAGE(M481:M492)/10^6,0),Assumption!$B$2:$E$3,2,TRUE)*MAX((AVERAGE(M481:M492)-250*10^6),0)</f>
        <v>379725697</v>
      </c>
      <c r="O493" s="46">
        <f t="shared" si="6"/>
        <v>68680962136</v>
      </c>
      <c r="P493" s="46">
        <f>IF(A493=1,SA,MAX(0,SA-M492))</f>
        <v>0</v>
      </c>
      <c r="S493" s="5">
        <v>0.0</v>
      </c>
      <c r="T493" s="5">
        <v>0.0</v>
      </c>
      <c r="U493" s="5">
        <v>0.0</v>
      </c>
      <c r="V493" s="48">
        <v>1.0</v>
      </c>
    </row>
    <row r="494" ht="15.75" customHeight="1">
      <c r="A494" s="5">
        <v>492.0</v>
      </c>
      <c r="B494" s="5">
        <v>41.0</v>
      </c>
      <c r="C494" s="5">
        <f t="shared" si="1"/>
        <v>12</v>
      </c>
      <c r="D494" s="5">
        <f>'Thông tin khách hàng'!$B$4+B494-1</f>
        <v>41</v>
      </c>
      <c r="E494" s="46">
        <f t="shared" si="2"/>
        <v>68680962136</v>
      </c>
      <c r="F494" s="5">
        <f>TP*VLOOKUP('Thông tin khách hàng'!$E$10,$X$2:$Z$5,3,FALSE)*OFFSET($S494,0,VLOOKUP('Thông tin khách hàng'!$E$10,$X$2:$Z$5,2,FALSE))</f>
        <v>0</v>
      </c>
      <c r="G494" s="5">
        <f>EP*VLOOKUP('Thông tin khách hàng'!$E$10,$X$2:$Z$5,3,FALSE)*OFFSET($S494,0,VLOOKUP('Thông tin khách hàng'!$E$10,$X$2:$Z$5,2,FALSE))</f>
        <v>0</v>
      </c>
      <c r="H494" s="5">
        <f>F494*HLOOKUP(B494,Assumption!$A$10:$G$12,2,TRUE)+G494*HLOOKUP(B494,Assumption!$A$10:$G$12,3,TRUE)</f>
        <v>0</v>
      </c>
      <c r="I494" s="5">
        <f t="shared" si="3"/>
        <v>0</v>
      </c>
      <c r="J494" s="47">
        <f>VLOOKUP(D494,Assumption!$O$3:$Q$103,IF('Thông tin khách hàng'!$B$3="Nam",2,3),FALSE)/12*P494</f>
        <v>0</v>
      </c>
      <c r="K494" s="5">
        <v>20000.0</v>
      </c>
      <c r="L494" s="46">
        <f t="shared" si="4"/>
        <v>388332032</v>
      </c>
      <c r="M494" s="46">
        <f t="shared" si="5"/>
        <v>69069274168</v>
      </c>
      <c r="N494" s="47">
        <f>HLOOKUP(ROUND(AVERAGE(M482:M493)/10^6,0),Assumption!$B$2:$E$3,2,TRUE)*MAX((AVERAGE(M482:M493)-250*10^6),0)</f>
        <v>384041021.5</v>
      </c>
      <c r="O494" s="46">
        <f t="shared" si="6"/>
        <v>69453315189</v>
      </c>
      <c r="P494" s="46">
        <f>IF(A494=1,SA,MAX(0,SA-M493))</f>
        <v>0</v>
      </c>
      <c r="S494" s="5">
        <v>0.0</v>
      </c>
      <c r="T494" s="5">
        <v>0.0</v>
      </c>
      <c r="U494" s="5">
        <v>0.0</v>
      </c>
      <c r="V494" s="48">
        <v>1.0</v>
      </c>
    </row>
    <row r="495" ht="15.75" customHeight="1">
      <c r="A495" s="5">
        <v>493.0</v>
      </c>
      <c r="B495" s="5">
        <v>42.0</v>
      </c>
      <c r="C495" s="5">
        <f t="shared" si="1"/>
        <v>1</v>
      </c>
      <c r="D495" s="5">
        <f>'Thông tin khách hàng'!$B$4+B495-1</f>
        <v>42</v>
      </c>
      <c r="E495" s="46">
        <f t="shared" si="2"/>
        <v>69453315189</v>
      </c>
      <c r="F495" s="5">
        <f>TP*VLOOKUP('Thông tin khách hàng'!$E$10,$X$2:$Z$5,3,FALSE)*OFFSET($S495,0,VLOOKUP('Thông tin khách hàng'!$E$10,$X$2:$Z$5,2,FALSE))</f>
        <v>15000000</v>
      </c>
      <c r="G495" s="5">
        <f>EP*VLOOKUP('Thông tin khách hàng'!$E$10,$X$2:$Z$5,3,FALSE)*OFFSET($S495,0,VLOOKUP('Thông tin khách hàng'!$E$10,$X$2:$Z$5,2,FALSE))</f>
        <v>15000000</v>
      </c>
      <c r="H495" s="5">
        <f>F495*HLOOKUP(B495,Assumption!$A$10:$G$12,2,TRUE)+G495*HLOOKUP(B495,Assumption!$A$10:$G$12,3,TRUE)</f>
        <v>750000</v>
      </c>
      <c r="I495" s="5">
        <f t="shared" si="3"/>
        <v>29250000</v>
      </c>
      <c r="J495" s="47">
        <f>VLOOKUP(D495,Assumption!$O$3:$Q$103,IF('Thông tin khách hàng'!$B$3="Nam",2,3),FALSE)/12*P495</f>
        <v>0</v>
      </c>
      <c r="K495" s="5">
        <v>20000.0</v>
      </c>
      <c r="L495" s="46">
        <f t="shared" si="4"/>
        <v>392864412</v>
      </c>
      <c r="M495" s="46">
        <f t="shared" si="5"/>
        <v>69875409601</v>
      </c>
      <c r="N495" s="47">
        <f>HLOOKUP(ROUND(AVERAGE(M483:M494)/10^6,0),Assumption!$B$2:$E$3,2,TRUE)*MAX((AVERAGE(M483:M494)-250*10^6),0)</f>
        <v>388404972.8</v>
      </c>
      <c r="O495" s="46">
        <f t="shared" si="6"/>
        <v>70263814574</v>
      </c>
      <c r="P495" s="46">
        <f>IF(A495=1,SA,MAX(0,SA-M494))</f>
        <v>0</v>
      </c>
      <c r="S495" s="5">
        <v>1.0</v>
      </c>
      <c r="T495" s="5">
        <v>1.0</v>
      </c>
      <c r="U495" s="5">
        <v>1.0</v>
      </c>
      <c r="V495" s="48">
        <v>1.0</v>
      </c>
    </row>
    <row r="496" ht="15.75" customHeight="1">
      <c r="A496" s="5">
        <v>494.0</v>
      </c>
      <c r="B496" s="5">
        <v>42.0</v>
      </c>
      <c r="C496" s="5">
        <f t="shared" si="1"/>
        <v>2</v>
      </c>
      <c r="D496" s="5">
        <f>'Thông tin khách hàng'!$B$4+B496-1</f>
        <v>42</v>
      </c>
      <c r="E496" s="46">
        <f t="shared" si="2"/>
        <v>70263814574</v>
      </c>
      <c r="F496" s="5">
        <f>TP*VLOOKUP('Thông tin khách hàng'!$E$10,$X$2:$Z$5,3,FALSE)*OFFSET($S496,0,VLOOKUP('Thông tin khách hàng'!$E$10,$X$2:$Z$5,2,FALSE))</f>
        <v>0</v>
      </c>
      <c r="G496" s="5">
        <f>EP*VLOOKUP('Thông tin khách hàng'!$E$10,$X$2:$Z$5,3,FALSE)*OFFSET($S496,0,VLOOKUP('Thông tin khách hàng'!$E$10,$X$2:$Z$5,2,FALSE))</f>
        <v>0</v>
      </c>
      <c r="H496" s="5">
        <f>F496*HLOOKUP(B496,Assumption!$A$10:$G$12,2,TRUE)+G496*HLOOKUP(B496,Assumption!$A$10:$G$12,3,TRUE)</f>
        <v>0</v>
      </c>
      <c r="I496" s="5">
        <f t="shared" si="3"/>
        <v>0</v>
      </c>
      <c r="J496" s="47">
        <f>VLOOKUP(D496,Assumption!$O$3:$Q$103,IF('Thông tin khách hàng'!$B$3="Nam",2,3),FALSE)/12*P496</f>
        <v>0</v>
      </c>
      <c r="K496" s="5">
        <v>20000.0</v>
      </c>
      <c r="L496" s="46">
        <f t="shared" si="4"/>
        <v>397281710</v>
      </c>
      <c r="M496" s="46">
        <f t="shared" si="5"/>
        <v>70661076284</v>
      </c>
      <c r="N496" s="47">
        <f>HLOOKUP(ROUND(AVERAGE(M484:M495)/10^6,0),Assumption!$B$2:$E$3,2,TRUE)*MAX((AVERAGE(M484:M495)-250*10^6),0)</f>
        <v>392818098.9</v>
      </c>
      <c r="O496" s="46">
        <f t="shared" si="6"/>
        <v>71053894383</v>
      </c>
      <c r="P496" s="46">
        <f>IF(A496=1,SA,MAX(0,SA-M495))</f>
        <v>0</v>
      </c>
      <c r="S496" s="5">
        <v>0.0</v>
      </c>
      <c r="T496" s="5">
        <v>0.0</v>
      </c>
      <c r="U496" s="5">
        <v>0.0</v>
      </c>
      <c r="V496" s="48">
        <v>1.0</v>
      </c>
    </row>
    <row r="497" ht="15.75" customHeight="1">
      <c r="A497" s="5">
        <v>495.0</v>
      </c>
      <c r="B497" s="5">
        <v>42.0</v>
      </c>
      <c r="C497" s="5">
        <f t="shared" si="1"/>
        <v>3</v>
      </c>
      <c r="D497" s="5">
        <f>'Thông tin khách hàng'!$B$4+B497-1</f>
        <v>42</v>
      </c>
      <c r="E497" s="46">
        <f t="shared" si="2"/>
        <v>71053894383</v>
      </c>
      <c r="F497" s="5">
        <f>TP*VLOOKUP('Thông tin khách hàng'!$E$10,$X$2:$Z$5,3,FALSE)*OFFSET($S497,0,VLOOKUP('Thông tin khách hàng'!$E$10,$X$2:$Z$5,2,FALSE))</f>
        <v>0</v>
      </c>
      <c r="G497" s="5">
        <f>EP*VLOOKUP('Thông tin khách hàng'!$E$10,$X$2:$Z$5,3,FALSE)*OFFSET($S497,0,VLOOKUP('Thông tin khách hàng'!$E$10,$X$2:$Z$5,2,FALSE))</f>
        <v>0</v>
      </c>
      <c r="H497" s="5">
        <f>F497*HLOOKUP(B497,Assumption!$A$10:$G$12,2,TRUE)+G497*HLOOKUP(B497,Assumption!$A$10:$G$12,3,TRUE)</f>
        <v>0</v>
      </c>
      <c r="I497" s="5">
        <f t="shared" si="3"/>
        <v>0</v>
      </c>
      <c r="J497" s="47">
        <f>VLOOKUP(D497,Assumption!$O$3:$Q$103,IF('Thông tin khách hàng'!$B$3="Nam",2,3),FALSE)/12*P497</f>
        <v>0</v>
      </c>
      <c r="K497" s="5">
        <v>20000.0</v>
      </c>
      <c r="L497" s="46">
        <f t="shared" si="4"/>
        <v>401748936</v>
      </c>
      <c r="M497" s="46">
        <f t="shared" si="5"/>
        <v>71455623319</v>
      </c>
      <c r="N497" s="47">
        <f>HLOOKUP(ROUND(AVERAGE(M485:M496)/10^6,0),Assumption!$B$2:$E$3,2,TRUE)*MAX((AVERAGE(M485:M496)-250*10^6),0)</f>
        <v>397280954</v>
      </c>
      <c r="O497" s="46">
        <f t="shared" si="6"/>
        <v>71852904273</v>
      </c>
      <c r="P497" s="46">
        <f>IF(A497=1,SA,MAX(0,SA-M496))</f>
        <v>0</v>
      </c>
      <c r="S497" s="5">
        <v>0.0</v>
      </c>
      <c r="T497" s="5">
        <v>0.0</v>
      </c>
      <c r="U497" s="5">
        <v>0.0</v>
      </c>
      <c r="V497" s="48">
        <v>1.0</v>
      </c>
    </row>
    <row r="498" ht="15.75" customHeight="1">
      <c r="A498" s="5">
        <v>496.0</v>
      </c>
      <c r="B498" s="5">
        <v>42.0</v>
      </c>
      <c r="C498" s="5">
        <f t="shared" si="1"/>
        <v>4</v>
      </c>
      <c r="D498" s="5">
        <f>'Thông tin khách hàng'!$B$4+B498-1</f>
        <v>42</v>
      </c>
      <c r="E498" s="46">
        <f t="shared" si="2"/>
        <v>71852904273</v>
      </c>
      <c r="F498" s="5">
        <f>TP*VLOOKUP('Thông tin khách hàng'!$E$10,$X$2:$Z$5,3,FALSE)*OFFSET($S498,0,VLOOKUP('Thông tin khách hàng'!$E$10,$X$2:$Z$5,2,FALSE))</f>
        <v>0</v>
      </c>
      <c r="G498" s="5">
        <f>EP*VLOOKUP('Thông tin khách hàng'!$E$10,$X$2:$Z$5,3,FALSE)*OFFSET($S498,0,VLOOKUP('Thông tin khách hàng'!$E$10,$X$2:$Z$5,2,FALSE))</f>
        <v>0</v>
      </c>
      <c r="H498" s="5">
        <f>F498*HLOOKUP(B498,Assumption!$A$10:$G$12,2,TRUE)+G498*HLOOKUP(B498,Assumption!$A$10:$G$12,3,TRUE)</f>
        <v>0</v>
      </c>
      <c r="I498" s="5">
        <f t="shared" si="3"/>
        <v>0</v>
      </c>
      <c r="J498" s="47">
        <f>VLOOKUP(D498,Assumption!$O$3:$Q$103,IF('Thông tin khách hàng'!$B$3="Nam",2,3),FALSE)/12*P498</f>
        <v>0</v>
      </c>
      <c r="K498" s="5">
        <v>20000.0</v>
      </c>
      <c r="L498" s="46">
        <f t="shared" si="4"/>
        <v>406266654</v>
      </c>
      <c r="M498" s="46">
        <f t="shared" si="5"/>
        <v>72259150927</v>
      </c>
      <c r="N498" s="47">
        <f>HLOOKUP(ROUND(AVERAGE(M486:M497)/10^6,0),Assumption!$B$2:$E$3,2,TRUE)*MAX((AVERAGE(M486:M497)-250*10^6),0)</f>
        <v>401794098.3</v>
      </c>
      <c r="O498" s="46">
        <f t="shared" si="6"/>
        <v>72660945025</v>
      </c>
      <c r="P498" s="46">
        <f>IF(A498=1,SA,MAX(0,SA-M497))</f>
        <v>0</v>
      </c>
      <c r="S498" s="5">
        <v>0.0</v>
      </c>
      <c r="T498" s="5">
        <v>0.0</v>
      </c>
      <c r="U498" s="5">
        <v>1.0</v>
      </c>
      <c r="V498" s="48">
        <v>1.0</v>
      </c>
    </row>
    <row r="499" ht="15.75" customHeight="1">
      <c r="A499" s="5">
        <v>497.0</v>
      </c>
      <c r="B499" s="5">
        <v>42.0</v>
      </c>
      <c r="C499" s="5">
        <f t="shared" si="1"/>
        <v>5</v>
      </c>
      <c r="D499" s="5">
        <f>'Thông tin khách hàng'!$B$4+B499-1</f>
        <v>42</v>
      </c>
      <c r="E499" s="46">
        <f t="shared" si="2"/>
        <v>72660945025</v>
      </c>
      <c r="F499" s="5">
        <f>TP*VLOOKUP('Thông tin khách hàng'!$E$10,$X$2:$Z$5,3,FALSE)*OFFSET($S499,0,VLOOKUP('Thông tin khách hàng'!$E$10,$X$2:$Z$5,2,FALSE))</f>
        <v>0</v>
      </c>
      <c r="G499" s="5">
        <f>EP*VLOOKUP('Thông tin khách hàng'!$E$10,$X$2:$Z$5,3,FALSE)*OFFSET($S499,0,VLOOKUP('Thông tin khách hàng'!$E$10,$X$2:$Z$5,2,FALSE))</f>
        <v>0</v>
      </c>
      <c r="H499" s="5">
        <f>F499*HLOOKUP(B499,Assumption!$A$10:$G$12,2,TRUE)+G499*HLOOKUP(B499,Assumption!$A$10:$G$12,3,TRUE)</f>
        <v>0</v>
      </c>
      <c r="I499" s="5">
        <f t="shared" si="3"/>
        <v>0</v>
      </c>
      <c r="J499" s="47">
        <f>VLOOKUP(D499,Assumption!$O$3:$Q$103,IF('Thông tin khách hàng'!$B$3="Nam",2,3),FALSE)/12*P499</f>
        <v>0</v>
      </c>
      <c r="K499" s="5">
        <v>20000.0</v>
      </c>
      <c r="L499" s="46">
        <f t="shared" si="4"/>
        <v>410835434</v>
      </c>
      <c r="M499" s="46">
        <f t="shared" si="5"/>
        <v>73071760459</v>
      </c>
      <c r="N499" s="47">
        <f>HLOOKUP(ROUND(AVERAGE(M487:M498)/10^6,0),Assumption!$B$2:$E$3,2,TRUE)*MAX((AVERAGE(M487:M498)-250*10^6),0)</f>
        <v>406358098.6</v>
      </c>
      <c r="O499" s="46">
        <f t="shared" si="6"/>
        <v>73478118558</v>
      </c>
      <c r="P499" s="46">
        <f>IF(A499=1,SA,MAX(0,SA-M498))</f>
        <v>0</v>
      </c>
      <c r="S499" s="5">
        <v>0.0</v>
      </c>
      <c r="T499" s="5">
        <v>0.0</v>
      </c>
      <c r="U499" s="5">
        <v>0.0</v>
      </c>
      <c r="V499" s="48">
        <v>1.0</v>
      </c>
    </row>
    <row r="500" ht="15.75" customHeight="1">
      <c r="A500" s="5">
        <v>498.0</v>
      </c>
      <c r="B500" s="5">
        <v>42.0</v>
      </c>
      <c r="C500" s="5">
        <f t="shared" si="1"/>
        <v>6</v>
      </c>
      <c r="D500" s="5">
        <f>'Thông tin khách hàng'!$B$4+B500-1</f>
        <v>42</v>
      </c>
      <c r="E500" s="46">
        <f t="shared" si="2"/>
        <v>73478118558</v>
      </c>
      <c r="F500" s="5">
        <f>TP*VLOOKUP('Thông tin khách hàng'!$E$10,$X$2:$Z$5,3,FALSE)*OFFSET($S500,0,VLOOKUP('Thông tin khách hàng'!$E$10,$X$2:$Z$5,2,FALSE))</f>
        <v>0</v>
      </c>
      <c r="G500" s="5">
        <f>EP*VLOOKUP('Thông tin khách hàng'!$E$10,$X$2:$Z$5,3,FALSE)*OFFSET($S500,0,VLOOKUP('Thông tin khách hàng'!$E$10,$X$2:$Z$5,2,FALSE))</f>
        <v>0</v>
      </c>
      <c r="H500" s="5">
        <f>F500*HLOOKUP(B500,Assumption!$A$10:$G$12,2,TRUE)+G500*HLOOKUP(B500,Assumption!$A$10:$G$12,3,TRUE)</f>
        <v>0</v>
      </c>
      <c r="I500" s="5">
        <f t="shared" si="3"/>
        <v>0</v>
      </c>
      <c r="J500" s="47">
        <f>VLOOKUP(D500,Assumption!$O$3:$Q$103,IF('Thông tin khách hàng'!$B$3="Nam",2,3),FALSE)/12*P500</f>
        <v>0</v>
      </c>
      <c r="K500" s="5">
        <v>20000.0</v>
      </c>
      <c r="L500" s="46">
        <f t="shared" si="4"/>
        <v>415455852</v>
      </c>
      <c r="M500" s="46">
        <f t="shared" si="5"/>
        <v>73893554410</v>
      </c>
      <c r="N500" s="47">
        <f>HLOOKUP(ROUND(AVERAGE(M488:M499)/10^6,0),Assumption!$B$2:$E$3,2,TRUE)*MAX((AVERAGE(M488:M499)-250*10^6),0)</f>
        <v>410973527.9</v>
      </c>
      <c r="O500" s="46">
        <f t="shared" si="6"/>
        <v>74304527938</v>
      </c>
      <c r="P500" s="46">
        <f>IF(A500=1,SA,MAX(0,SA-M499))</f>
        <v>0</v>
      </c>
      <c r="S500" s="5">
        <v>0.0</v>
      </c>
      <c r="T500" s="5">
        <v>0.0</v>
      </c>
      <c r="U500" s="5">
        <v>0.0</v>
      </c>
      <c r="V500" s="48">
        <v>1.0</v>
      </c>
    </row>
    <row r="501" ht="15.75" customHeight="1">
      <c r="A501" s="5">
        <v>499.0</v>
      </c>
      <c r="B501" s="5">
        <v>42.0</v>
      </c>
      <c r="C501" s="5">
        <f t="shared" si="1"/>
        <v>7</v>
      </c>
      <c r="D501" s="5">
        <f>'Thông tin khách hàng'!$B$4+B501-1</f>
        <v>42</v>
      </c>
      <c r="E501" s="46">
        <f t="shared" si="2"/>
        <v>74304527938</v>
      </c>
      <c r="F501" s="5">
        <f>TP*VLOOKUP('Thông tin khách hàng'!$E$10,$X$2:$Z$5,3,FALSE)*OFFSET($S501,0,VLOOKUP('Thông tin khách hàng'!$E$10,$X$2:$Z$5,2,FALSE))</f>
        <v>15000000</v>
      </c>
      <c r="G501" s="5">
        <f>EP*VLOOKUP('Thông tin khách hàng'!$E$10,$X$2:$Z$5,3,FALSE)*OFFSET($S501,0,VLOOKUP('Thông tin khách hàng'!$E$10,$X$2:$Z$5,2,FALSE))</f>
        <v>15000000</v>
      </c>
      <c r="H501" s="5">
        <f>F501*HLOOKUP(B501,Assumption!$A$10:$G$12,2,TRUE)+G501*HLOOKUP(B501,Assumption!$A$10:$G$12,3,TRUE)</f>
        <v>750000</v>
      </c>
      <c r="I501" s="5">
        <f t="shared" si="3"/>
        <v>29250000</v>
      </c>
      <c r="J501" s="47">
        <f>VLOOKUP(D501,Assumption!$O$3:$Q$103,IF('Thông tin khách hàng'!$B$3="Nam",2,3),FALSE)/12*P501</f>
        <v>0</v>
      </c>
      <c r="K501" s="5">
        <v>20000.0</v>
      </c>
      <c r="L501" s="46">
        <f t="shared" si="4"/>
        <v>420293875</v>
      </c>
      <c r="M501" s="46">
        <f t="shared" si="5"/>
        <v>74754051813</v>
      </c>
      <c r="N501" s="47">
        <f>HLOOKUP(ROUND(AVERAGE(M489:M500)/10^6,0),Assumption!$B$2:$E$3,2,TRUE)*MAX((AVERAGE(M489:M500)-250*10^6),0)</f>
        <v>415640965.8</v>
      </c>
      <c r="O501" s="46">
        <f t="shared" si="6"/>
        <v>75169692779</v>
      </c>
      <c r="P501" s="46">
        <f>IF(A501=1,SA,MAX(0,SA-M500))</f>
        <v>0</v>
      </c>
      <c r="S501" s="5">
        <v>0.0</v>
      </c>
      <c r="T501" s="5">
        <v>1.0</v>
      </c>
      <c r="U501" s="5">
        <v>1.0</v>
      </c>
      <c r="V501" s="48">
        <v>1.0</v>
      </c>
    </row>
    <row r="502" ht="15.75" customHeight="1">
      <c r="A502" s="5">
        <v>500.0</v>
      </c>
      <c r="B502" s="5">
        <v>42.0</v>
      </c>
      <c r="C502" s="5">
        <f t="shared" si="1"/>
        <v>8</v>
      </c>
      <c r="D502" s="5">
        <f>'Thông tin khách hàng'!$B$4+B502-1</f>
        <v>42</v>
      </c>
      <c r="E502" s="46">
        <f t="shared" si="2"/>
        <v>75169692779</v>
      </c>
      <c r="F502" s="5">
        <f>TP*VLOOKUP('Thông tin khách hàng'!$E$10,$X$2:$Z$5,3,FALSE)*OFFSET($S502,0,VLOOKUP('Thông tin khách hàng'!$E$10,$X$2:$Z$5,2,FALSE))</f>
        <v>0</v>
      </c>
      <c r="G502" s="5">
        <f>EP*VLOOKUP('Thông tin khách hàng'!$E$10,$X$2:$Z$5,3,FALSE)*OFFSET($S502,0,VLOOKUP('Thông tin khách hàng'!$E$10,$X$2:$Z$5,2,FALSE))</f>
        <v>0</v>
      </c>
      <c r="H502" s="5">
        <f>F502*HLOOKUP(B502,Assumption!$A$10:$G$12,2,TRUE)+G502*HLOOKUP(B502,Assumption!$A$10:$G$12,3,TRUE)</f>
        <v>0</v>
      </c>
      <c r="I502" s="5">
        <f t="shared" si="3"/>
        <v>0</v>
      </c>
      <c r="J502" s="47">
        <f>VLOOKUP(D502,Assumption!$O$3:$Q$103,IF('Thông tin khách hàng'!$B$3="Nam",2,3),FALSE)/12*P502</f>
        <v>0</v>
      </c>
      <c r="K502" s="5">
        <v>20000.0</v>
      </c>
      <c r="L502" s="46">
        <f t="shared" si="4"/>
        <v>425020259</v>
      </c>
      <c r="M502" s="46">
        <f t="shared" si="5"/>
        <v>75594693038</v>
      </c>
      <c r="N502" s="47">
        <f>HLOOKUP(ROUND(AVERAGE(M490:M501)/10^6,0),Assumption!$B$2:$E$3,2,TRUE)*MAX((AVERAGE(M490:M501)-250*10^6),0)</f>
        <v>420360998.3</v>
      </c>
      <c r="O502" s="46">
        <f t="shared" si="6"/>
        <v>76015054036</v>
      </c>
      <c r="P502" s="46">
        <f>IF(A502=1,SA,MAX(0,SA-M501))</f>
        <v>0</v>
      </c>
      <c r="S502" s="5">
        <v>0.0</v>
      </c>
      <c r="T502" s="5">
        <v>0.0</v>
      </c>
      <c r="U502" s="5">
        <v>0.0</v>
      </c>
      <c r="V502" s="48">
        <v>1.0</v>
      </c>
    </row>
    <row r="503" ht="15.75" customHeight="1">
      <c r="A503" s="5">
        <v>501.0</v>
      </c>
      <c r="B503" s="5">
        <v>42.0</v>
      </c>
      <c r="C503" s="5">
        <f t="shared" si="1"/>
        <v>9</v>
      </c>
      <c r="D503" s="5">
        <f>'Thông tin khách hàng'!$B$4+B503-1</f>
        <v>42</v>
      </c>
      <c r="E503" s="46">
        <f t="shared" si="2"/>
        <v>76015054036</v>
      </c>
      <c r="F503" s="5">
        <f>TP*VLOOKUP('Thông tin khách hàng'!$E$10,$X$2:$Z$5,3,FALSE)*OFFSET($S503,0,VLOOKUP('Thông tin khách hàng'!$E$10,$X$2:$Z$5,2,FALSE))</f>
        <v>0</v>
      </c>
      <c r="G503" s="5">
        <f>EP*VLOOKUP('Thông tin khách hàng'!$E$10,$X$2:$Z$5,3,FALSE)*OFFSET($S503,0,VLOOKUP('Thông tin khách hàng'!$E$10,$X$2:$Z$5,2,FALSE))</f>
        <v>0</v>
      </c>
      <c r="H503" s="5">
        <f>F503*HLOOKUP(B503,Assumption!$A$10:$G$12,2,TRUE)+G503*HLOOKUP(B503,Assumption!$A$10:$G$12,3,TRUE)</f>
        <v>0</v>
      </c>
      <c r="I503" s="5">
        <f t="shared" si="3"/>
        <v>0</v>
      </c>
      <c r="J503" s="47">
        <f>VLOOKUP(D503,Assumption!$O$3:$Q$103,IF('Thông tin khách hàng'!$B$3="Nam",2,3),FALSE)/12*P503</f>
        <v>0</v>
      </c>
      <c r="K503" s="5">
        <v>20000.0</v>
      </c>
      <c r="L503" s="46">
        <f t="shared" si="4"/>
        <v>429800054</v>
      </c>
      <c r="M503" s="46">
        <f t="shared" si="5"/>
        <v>76444834090</v>
      </c>
      <c r="N503" s="47">
        <f>HLOOKUP(ROUND(AVERAGE(M491:M502)/10^6,0),Assumption!$B$2:$E$3,2,TRUE)*MAX((AVERAGE(M491:M502)-250*10^6),0)</f>
        <v>425134218</v>
      </c>
      <c r="O503" s="46">
        <f t="shared" si="6"/>
        <v>76869968308</v>
      </c>
      <c r="P503" s="46">
        <f>IF(A503=1,SA,MAX(0,SA-M502))</f>
        <v>0</v>
      </c>
      <c r="S503" s="5">
        <v>0.0</v>
      </c>
      <c r="T503" s="5">
        <v>0.0</v>
      </c>
      <c r="U503" s="5">
        <v>0.0</v>
      </c>
      <c r="V503" s="48">
        <v>1.0</v>
      </c>
    </row>
    <row r="504" ht="15.75" customHeight="1">
      <c r="A504" s="5">
        <v>502.0</v>
      </c>
      <c r="B504" s="5">
        <v>42.0</v>
      </c>
      <c r="C504" s="5">
        <f t="shared" si="1"/>
        <v>10</v>
      </c>
      <c r="D504" s="5">
        <f>'Thông tin khách hàng'!$B$4+B504-1</f>
        <v>42</v>
      </c>
      <c r="E504" s="46">
        <f t="shared" si="2"/>
        <v>76869968308</v>
      </c>
      <c r="F504" s="5">
        <f>TP*VLOOKUP('Thông tin khách hàng'!$E$10,$X$2:$Z$5,3,FALSE)*OFFSET($S504,0,VLOOKUP('Thông tin khách hàng'!$E$10,$X$2:$Z$5,2,FALSE))</f>
        <v>0</v>
      </c>
      <c r="G504" s="5">
        <f>EP*VLOOKUP('Thông tin khách hàng'!$E$10,$X$2:$Z$5,3,FALSE)*OFFSET($S504,0,VLOOKUP('Thông tin khách hàng'!$E$10,$X$2:$Z$5,2,FALSE))</f>
        <v>0</v>
      </c>
      <c r="H504" s="5">
        <f>F504*HLOOKUP(B504,Assumption!$A$10:$G$12,2,TRUE)+G504*HLOOKUP(B504,Assumption!$A$10:$G$12,3,TRUE)</f>
        <v>0</v>
      </c>
      <c r="I504" s="5">
        <f t="shared" si="3"/>
        <v>0</v>
      </c>
      <c r="J504" s="47">
        <f>VLOOKUP(D504,Assumption!$O$3:$Q$103,IF('Thông tin khách hàng'!$B$3="Nam",2,3),FALSE)/12*P504</f>
        <v>0</v>
      </c>
      <c r="K504" s="5">
        <v>20000.0</v>
      </c>
      <c r="L504" s="46">
        <f t="shared" si="4"/>
        <v>434633864</v>
      </c>
      <c r="M504" s="46">
        <f t="shared" si="5"/>
        <v>77304582172</v>
      </c>
      <c r="N504" s="47">
        <f>HLOOKUP(ROUND(AVERAGE(M492:M503)/10^6,0),Assumption!$B$2:$E$3,2,TRUE)*MAX((AVERAGE(M492:M503)-250*10^6),0)</f>
        <v>429961224.3</v>
      </c>
      <c r="O504" s="46">
        <f t="shared" si="6"/>
        <v>77734543396</v>
      </c>
      <c r="P504" s="46">
        <f>IF(A504=1,SA,MAX(0,SA-M503))</f>
        <v>0</v>
      </c>
      <c r="S504" s="5">
        <v>0.0</v>
      </c>
      <c r="T504" s="5">
        <v>0.0</v>
      </c>
      <c r="U504" s="5">
        <v>1.0</v>
      </c>
      <c r="V504" s="48">
        <v>1.0</v>
      </c>
    </row>
    <row r="505" ht="15.75" customHeight="1">
      <c r="A505" s="5">
        <v>503.0</v>
      </c>
      <c r="B505" s="5">
        <v>42.0</v>
      </c>
      <c r="C505" s="5">
        <f t="shared" si="1"/>
        <v>11</v>
      </c>
      <c r="D505" s="5">
        <f>'Thông tin khách hàng'!$B$4+B505-1</f>
        <v>42</v>
      </c>
      <c r="E505" s="46">
        <f t="shared" si="2"/>
        <v>77734543396</v>
      </c>
      <c r="F505" s="5">
        <f>TP*VLOOKUP('Thông tin khách hàng'!$E$10,$X$2:$Z$5,3,FALSE)*OFFSET($S505,0,VLOOKUP('Thông tin khách hàng'!$E$10,$X$2:$Z$5,2,FALSE))</f>
        <v>0</v>
      </c>
      <c r="G505" s="5">
        <f>EP*VLOOKUP('Thông tin khách hàng'!$E$10,$X$2:$Z$5,3,FALSE)*OFFSET($S505,0,VLOOKUP('Thông tin khách hàng'!$E$10,$X$2:$Z$5,2,FALSE))</f>
        <v>0</v>
      </c>
      <c r="H505" s="5">
        <f>F505*HLOOKUP(B505,Assumption!$A$10:$G$12,2,TRUE)+G505*HLOOKUP(B505,Assumption!$A$10:$G$12,3,TRUE)</f>
        <v>0</v>
      </c>
      <c r="I505" s="5">
        <f t="shared" si="3"/>
        <v>0</v>
      </c>
      <c r="J505" s="47">
        <f>VLOOKUP(D505,Assumption!$O$3:$Q$103,IF('Thông tin khách hàng'!$B$3="Nam",2,3),FALSE)/12*P505</f>
        <v>0</v>
      </c>
      <c r="K505" s="5">
        <v>20000.0</v>
      </c>
      <c r="L505" s="46">
        <f t="shared" si="4"/>
        <v>439522297</v>
      </c>
      <c r="M505" s="46">
        <f t="shared" si="5"/>
        <v>78174045693</v>
      </c>
      <c r="N505" s="47">
        <f>HLOOKUP(ROUND(AVERAGE(M493:M504)/10^6,0),Assumption!$B$2:$E$3,2,TRUE)*MAX((AVERAGE(M493:M504)-250*10^6),0)</f>
        <v>434842623.4</v>
      </c>
      <c r="O505" s="46">
        <f t="shared" si="6"/>
        <v>78608888317</v>
      </c>
      <c r="P505" s="46">
        <f>IF(A505=1,SA,MAX(0,SA-M504))</f>
        <v>0</v>
      </c>
      <c r="S505" s="5">
        <v>0.0</v>
      </c>
      <c r="T505" s="5">
        <v>0.0</v>
      </c>
      <c r="U505" s="5">
        <v>0.0</v>
      </c>
      <c r="V505" s="48">
        <v>1.0</v>
      </c>
    </row>
    <row r="506" ht="15.75" customHeight="1">
      <c r="A506" s="5">
        <v>504.0</v>
      </c>
      <c r="B506" s="5">
        <v>42.0</v>
      </c>
      <c r="C506" s="5">
        <f t="shared" si="1"/>
        <v>12</v>
      </c>
      <c r="D506" s="5">
        <f>'Thông tin khách hàng'!$B$4+B506-1</f>
        <v>42</v>
      </c>
      <c r="E506" s="46">
        <f t="shared" si="2"/>
        <v>78608888317</v>
      </c>
      <c r="F506" s="5">
        <f>TP*VLOOKUP('Thông tin khách hàng'!$E$10,$X$2:$Z$5,3,FALSE)*OFFSET($S506,0,VLOOKUP('Thông tin khách hàng'!$E$10,$X$2:$Z$5,2,FALSE))</f>
        <v>0</v>
      </c>
      <c r="G506" s="5">
        <f>EP*VLOOKUP('Thông tin khách hàng'!$E$10,$X$2:$Z$5,3,FALSE)*OFFSET($S506,0,VLOOKUP('Thông tin khách hàng'!$E$10,$X$2:$Z$5,2,FALSE))</f>
        <v>0</v>
      </c>
      <c r="H506" s="5">
        <f>F506*HLOOKUP(B506,Assumption!$A$10:$G$12,2,TRUE)+G506*HLOOKUP(B506,Assumption!$A$10:$G$12,3,TRUE)</f>
        <v>0</v>
      </c>
      <c r="I506" s="5">
        <f t="shared" si="3"/>
        <v>0</v>
      </c>
      <c r="J506" s="47">
        <f>VLOOKUP(D506,Assumption!$O$3:$Q$103,IF('Thông tin khách hàng'!$B$3="Nam",2,3),FALSE)/12*P506</f>
        <v>0</v>
      </c>
      <c r="K506" s="5">
        <v>20000.0</v>
      </c>
      <c r="L506" s="46">
        <f t="shared" si="4"/>
        <v>444465970</v>
      </c>
      <c r="M506" s="46">
        <f t="shared" si="5"/>
        <v>79053334287</v>
      </c>
      <c r="N506" s="47">
        <f>HLOOKUP(ROUND(AVERAGE(M494:M505)/10^6,0),Assumption!$B$2:$E$3,2,TRUE)*MAX((AVERAGE(M494:M505)-250*10^6),0)</f>
        <v>439779028</v>
      </c>
      <c r="O506" s="46">
        <f t="shared" si="6"/>
        <v>79493113315</v>
      </c>
      <c r="P506" s="46">
        <f>IF(A506=1,SA,MAX(0,SA-M505))</f>
        <v>0</v>
      </c>
      <c r="S506" s="5">
        <v>0.0</v>
      </c>
      <c r="T506" s="5">
        <v>0.0</v>
      </c>
      <c r="U506" s="5">
        <v>0.0</v>
      </c>
      <c r="V506" s="48">
        <v>1.0</v>
      </c>
    </row>
    <row r="507" ht="15.75" customHeight="1">
      <c r="A507" s="5">
        <v>505.0</v>
      </c>
      <c r="B507" s="5">
        <v>43.0</v>
      </c>
      <c r="C507" s="5">
        <f t="shared" si="1"/>
        <v>1</v>
      </c>
      <c r="D507" s="5">
        <f>'Thông tin khách hàng'!$B$4+B507-1</f>
        <v>43</v>
      </c>
      <c r="E507" s="46">
        <f t="shared" si="2"/>
        <v>79493113315</v>
      </c>
      <c r="F507" s="5">
        <f>TP*VLOOKUP('Thông tin khách hàng'!$E$10,$X$2:$Z$5,3,FALSE)*OFFSET($S507,0,VLOOKUP('Thông tin khách hàng'!$E$10,$X$2:$Z$5,2,FALSE))</f>
        <v>15000000</v>
      </c>
      <c r="G507" s="5">
        <f>EP*VLOOKUP('Thông tin khách hàng'!$E$10,$X$2:$Z$5,3,FALSE)*OFFSET($S507,0,VLOOKUP('Thông tin khách hàng'!$E$10,$X$2:$Z$5,2,FALSE))</f>
        <v>15000000</v>
      </c>
      <c r="H507" s="5">
        <f>F507*HLOOKUP(B507,Assumption!$A$10:$G$12,2,TRUE)+G507*HLOOKUP(B507,Assumption!$A$10:$G$12,3,TRUE)</f>
        <v>750000</v>
      </c>
      <c r="I507" s="5">
        <f t="shared" si="3"/>
        <v>29250000</v>
      </c>
      <c r="J507" s="47">
        <f>VLOOKUP(D507,Assumption!$O$3:$Q$103,IF('Thông tin khách hàng'!$B$3="Nam",2,3),FALSE)/12*P507</f>
        <v>0</v>
      </c>
      <c r="K507" s="5">
        <v>20000.0</v>
      </c>
      <c r="L507" s="46">
        <f t="shared" si="4"/>
        <v>449630891</v>
      </c>
      <c r="M507" s="46">
        <f t="shared" si="5"/>
        <v>79971974206</v>
      </c>
      <c r="N507" s="47">
        <f>HLOOKUP(ROUND(AVERAGE(M495:M506)/10^6,0),Assumption!$B$2:$E$3,2,TRUE)*MAX((AVERAGE(M495:M506)-250*10^6),0)</f>
        <v>444771058</v>
      </c>
      <c r="O507" s="46">
        <f t="shared" si="6"/>
        <v>80416745264</v>
      </c>
      <c r="P507" s="46">
        <f>IF(A507=1,SA,MAX(0,SA-M506))</f>
        <v>0</v>
      </c>
      <c r="S507" s="5">
        <v>1.0</v>
      </c>
      <c r="T507" s="5">
        <v>1.0</v>
      </c>
      <c r="U507" s="5">
        <v>1.0</v>
      </c>
      <c r="V507" s="48">
        <v>1.0</v>
      </c>
    </row>
    <row r="508" ht="15.75" customHeight="1">
      <c r="A508" s="5">
        <v>506.0</v>
      </c>
      <c r="B508" s="5">
        <v>43.0</v>
      </c>
      <c r="C508" s="5">
        <f t="shared" si="1"/>
        <v>2</v>
      </c>
      <c r="D508" s="5">
        <f>'Thông tin khách hàng'!$B$4+B508-1</f>
        <v>43</v>
      </c>
      <c r="E508" s="46">
        <f t="shared" si="2"/>
        <v>80416745264</v>
      </c>
      <c r="F508" s="5">
        <f>TP*VLOOKUP('Thông tin khách hàng'!$E$10,$X$2:$Z$5,3,FALSE)*OFFSET($S508,0,VLOOKUP('Thông tin khách hàng'!$E$10,$X$2:$Z$5,2,FALSE))</f>
        <v>0</v>
      </c>
      <c r="G508" s="5">
        <f>EP*VLOOKUP('Thông tin khách hàng'!$E$10,$X$2:$Z$5,3,FALSE)*OFFSET($S508,0,VLOOKUP('Thông tin khách hàng'!$E$10,$X$2:$Z$5,2,FALSE))</f>
        <v>0</v>
      </c>
      <c r="H508" s="5">
        <f>F508*HLOOKUP(B508,Assumption!$A$10:$G$12,2,TRUE)+G508*HLOOKUP(B508,Assumption!$A$10:$G$12,3,TRUE)</f>
        <v>0</v>
      </c>
      <c r="I508" s="5">
        <f t="shared" si="3"/>
        <v>0</v>
      </c>
      <c r="J508" s="47">
        <f>VLOOKUP(D508,Assumption!$O$3:$Q$103,IF('Thông tin khách hàng'!$B$3="Nam",2,3),FALSE)/12*P508</f>
        <v>0</v>
      </c>
      <c r="K508" s="5">
        <v>20000.0</v>
      </c>
      <c r="L508" s="46">
        <f t="shared" si="4"/>
        <v>454687856</v>
      </c>
      <c r="M508" s="46">
        <f t="shared" si="5"/>
        <v>80871413120</v>
      </c>
      <c r="N508" s="47">
        <f>HLOOKUP(ROUND(AVERAGE(M496:M507)/10^6,0),Assumption!$B$2:$E$3,2,TRUE)*MAX((AVERAGE(M496:M507)-250*10^6),0)</f>
        <v>449819340.3</v>
      </c>
      <c r="O508" s="46">
        <f t="shared" si="6"/>
        <v>81321232460</v>
      </c>
      <c r="P508" s="46">
        <f>IF(A508=1,SA,MAX(0,SA-M507))</f>
        <v>0</v>
      </c>
      <c r="S508" s="5">
        <v>0.0</v>
      </c>
      <c r="T508" s="5">
        <v>0.0</v>
      </c>
      <c r="U508" s="5">
        <v>0.0</v>
      </c>
      <c r="V508" s="48">
        <v>1.0</v>
      </c>
    </row>
    <row r="509" ht="15.75" customHeight="1">
      <c r="A509" s="5">
        <v>507.0</v>
      </c>
      <c r="B509" s="5">
        <v>43.0</v>
      </c>
      <c r="C509" s="5">
        <f t="shared" si="1"/>
        <v>3</v>
      </c>
      <c r="D509" s="5">
        <f>'Thông tin khách hàng'!$B$4+B509-1</f>
        <v>43</v>
      </c>
      <c r="E509" s="46">
        <f t="shared" si="2"/>
        <v>81321232460</v>
      </c>
      <c r="F509" s="5">
        <f>TP*VLOOKUP('Thông tin khách hàng'!$E$10,$X$2:$Z$5,3,FALSE)*OFFSET($S509,0,VLOOKUP('Thông tin khách hàng'!$E$10,$X$2:$Z$5,2,FALSE))</f>
        <v>0</v>
      </c>
      <c r="G509" s="5">
        <f>EP*VLOOKUP('Thông tin khách hàng'!$E$10,$X$2:$Z$5,3,FALSE)*OFFSET($S509,0,VLOOKUP('Thông tin khách hàng'!$E$10,$X$2:$Z$5,2,FALSE))</f>
        <v>0</v>
      </c>
      <c r="H509" s="5">
        <f>F509*HLOOKUP(B509,Assumption!$A$10:$G$12,2,TRUE)+G509*HLOOKUP(B509,Assumption!$A$10:$G$12,3,TRUE)</f>
        <v>0</v>
      </c>
      <c r="I509" s="5">
        <f t="shared" si="3"/>
        <v>0</v>
      </c>
      <c r="J509" s="47">
        <f>VLOOKUP(D509,Assumption!$O$3:$Q$103,IF('Thông tin khách hàng'!$B$3="Nam",2,3),FALSE)/12*P509</f>
        <v>0</v>
      </c>
      <c r="K509" s="5">
        <v>20000.0</v>
      </c>
      <c r="L509" s="46">
        <f t="shared" si="4"/>
        <v>459801958</v>
      </c>
      <c r="M509" s="46">
        <f t="shared" si="5"/>
        <v>81781014418</v>
      </c>
      <c r="N509" s="47">
        <f>HLOOKUP(ROUND(AVERAGE(M497:M508)/10^6,0),Assumption!$B$2:$E$3,2,TRUE)*MAX((AVERAGE(M497:M508)-250*10^6),0)</f>
        <v>454924508.8</v>
      </c>
      <c r="O509" s="46">
        <f t="shared" si="6"/>
        <v>82235938927</v>
      </c>
      <c r="P509" s="46">
        <f>IF(A509=1,SA,MAX(0,SA-M508))</f>
        <v>0</v>
      </c>
      <c r="S509" s="5">
        <v>0.0</v>
      </c>
      <c r="T509" s="5">
        <v>0.0</v>
      </c>
      <c r="U509" s="5">
        <v>0.0</v>
      </c>
      <c r="V509" s="48">
        <v>1.0</v>
      </c>
    </row>
    <row r="510" ht="15.75" customHeight="1">
      <c r="A510" s="5">
        <v>508.0</v>
      </c>
      <c r="B510" s="5">
        <v>43.0</v>
      </c>
      <c r="C510" s="5">
        <f t="shared" si="1"/>
        <v>4</v>
      </c>
      <c r="D510" s="5">
        <f>'Thông tin khách hàng'!$B$4+B510-1</f>
        <v>43</v>
      </c>
      <c r="E510" s="46">
        <f t="shared" si="2"/>
        <v>82235938927</v>
      </c>
      <c r="F510" s="5">
        <f>TP*VLOOKUP('Thông tin khách hàng'!$E$10,$X$2:$Z$5,3,FALSE)*OFFSET($S510,0,VLOOKUP('Thông tin khách hàng'!$E$10,$X$2:$Z$5,2,FALSE))</f>
        <v>0</v>
      </c>
      <c r="G510" s="5">
        <f>EP*VLOOKUP('Thông tin khách hàng'!$E$10,$X$2:$Z$5,3,FALSE)*OFFSET($S510,0,VLOOKUP('Thông tin khách hàng'!$E$10,$X$2:$Z$5,2,FALSE))</f>
        <v>0</v>
      </c>
      <c r="H510" s="5">
        <f>F510*HLOOKUP(B510,Assumption!$A$10:$G$12,2,TRUE)+G510*HLOOKUP(B510,Assumption!$A$10:$G$12,3,TRUE)</f>
        <v>0</v>
      </c>
      <c r="I510" s="5">
        <f t="shared" si="3"/>
        <v>0</v>
      </c>
      <c r="J510" s="47">
        <f>VLOOKUP(D510,Assumption!$O$3:$Q$103,IF('Thông tin khách hàng'!$B$3="Nam",2,3),FALSE)/12*P510</f>
        <v>0</v>
      </c>
      <c r="K510" s="5">
        <v>20000.0</v>
      </c>
      <c r="L510" s="46">
        <f t="shared" si="4"/>
        <v>464973842</v>
      </c>
      <c r="M510" s="46">
        <f t="shared" si="5"/>
        <v>82700892769</v>
      </c>
      <c r="N510" s="47">
        <f>HLOOKUP(ROUND(AVERAGE(M498:M509)/10^6,0),Assumption!$B$2:$E$3,2,TRUE)*MAX((AVERAGE(M498:M509)-250*10^6),0)</f>
        <v>460087204.3</v>
      </c>
      <c r="O510" s="46">
        <f t="shared" si="6"/>
        <v>83160979973</v>
      </c>
      <c r="P510" s="46">
        <f>IF(A510=1,SA,MAX(0,SA-M509))</f>
        <v>0</v>
      </c>
      <c r="S510" s="5">
        <v>0.0</v>
      </c>
      <c r="T510" s="5">
        <v>0.0</v>
      </c>
      <c r="U510" s="5">
        <v>1.0</v>
      </c>
      <c r="V510" s="48">
        <v>1.0</v>
      </c>
    </row>
    <row r="511" ht="15.75" customHeight="1">
      <c r="A511" s="5">
        <v>509.0</v>
      </c>
      <c r="B511" s="5">
        <v>43.0</v>
      </c>
      <c r="C511" s="5">
        <f t="shared" si="1"/>
        <v>5</v>
      </c>
      <c r="D511" s="5">
        <f>'Thông tin khách hàng'!$B$4+B511-1</f>
        <v>43</v>
      </c>
      <c r="E511" s="46">
        <f t="shared" si="2"/>
        <v>83160979973</v>
      </c>
      <c r="F511" s="5">
        <f>TP*VLOOKUP('Thông tin khách hàng'!$E$10,$X$2:$Z$5,3,FALSE)*OFFSET($S511,0,VLOOKUP('Thông tin khách hàng'!$E$10,$X$2:$Z$5,2,FALSE))</f>
        <v>0</v>
      </c>
      <c r="G511" s="5">
        <f>EP*VLOOKUP('Thông tin khách hàng'!$E$10,$X$2:$Z$5,3,FALSE)*OFFSET($S511,0,VLOOKUP('Thông tin khách hàng'!$E$10,$X$2:$Z$5,2,FALSE))</f>
        <v>0</v>
      </c>
      <c r="H511" s="5">
        <f>F511*HLOOKUP(B511,Assumption!$A$10:$G$12,2,TRUE)+G511*HLOOKUP(B511,Assumption!$A$10:$G$12,3,TRUE)</f>
        <v>0</v>
      </c>
      <c r="I511" s="5">
        <f t="shared" si="3"/>
        <v>0</v>
      </c>
      <c r="J511" s="47">
        <f>VLOOKUP(D511,Assumption!$O$3:$Q$103,IF('Thông tin khách hàng'!$B$3="Nam",2,3),FALSE)/12*P511</f>
        <v>0</v>
      </c>
      <c r="K511" s="5">
        <v>20000.0</v>
      </c>
      <c r="L511" s="46">
        <f t="shared" si="4"/>
        <v>470204158</v>
      </c>
      <c r="M511" s="46">
        <f t="shared" si="5"/>
        <v>83631164131</v>
      </c>
      <c r="N511" s="47">
        <f>HLOOKUP(ROUND(AVERAGE(M499:M510)/10^6,0),Assumption!$B$2:$E$3,2,TRUE)*MAX((AVERAGE(M499:M510)-250*10^6),0)</f>
        <v>465308075.2</v>
      </c>
      <c r="O511" s="46">
        <f t="shared" si="6"/>
        <v>84096472206</v>
      </c>
      <c r="P511" s="46">
        <f>IF(A511=1,SA,MAX(0,SA-M510))</f>
        <v>0</v>
      </c>
      <c r="S511" s="5">
        <v>0.0</v>
      </c>
      <c r="T511" s="5">
        <v>0.0</v>
      </c>
      <c r="U511" s="5">
        <v>0.0</v>
      </c>
      <c r="V511" s="48">
        <v>1.0</v>
      </c>
    </row>
    <row r="512" ht="15.75" customHeight="1">
      <c r="A512" s="5">
        <v>510.0</v>
      </c>
      <c r="B512" s="5">
        <v>43.0</v>
      </c>
      <c r="C512" s="5">
        <f t="shared" si="1"/>
        <v>6</v>
      </c>
      <c r="D512" s="5">
        <f>'Thông tin khách hàng'!$B$4+B512-1</f>
        <v>43</v>
      </c>
      <c r="E512" s="46">
        <f t="shared" si="2"/>
        <v>84096472206</v>
      </c>
      <c r="F512" s="5">
        <f>TP*VLOOKUP('Thông tin khách hàng'!$E$10,$X$2:$Z$5,3,FALSE)*OFFSET($S512,0,VLOOKUP('Thông tin khách hàng'!$E$10,$X$2:$Z$5,2,FALSE))</f>
        <v>0</v>
      </c>
      <c r="G512" s="5">
        <f>EP*VLOOKUP('Thông tin khách hàng'!$E$10,$X$2:$Z$5,3,FALSE)*OFFSET($S512,0,VLOOKUP('Thông tin khách hàng'!$E$10,$X$2:$Z$5,2,FALSE))</f>
        <v>0</v>
      </c>
      <c r="H512" s="5">
        <f>F512*HLOOKUP(B512,Assumption!$A$10:$G$12,2,TRUE)+G512*HLOOKUP(B512,Assumption!$A$10:$G$12,3,TRUE)</f>
        <v>0</v>
      </c>
      <c r="I512" s="5">
        <f t="shared" si="3"/>
        <v>0</v>
      </c>
      <c r="J512" s="47">
        <f>VLOOKUP(D512,Assumption!$O$3:$Q$103,IF('Thông tin khách hàng'!$B$3="Nam",2,3),FALSE)/12*P512</f>
        <v>0</v>
      </c>
      <c r="K512" s="5">
        <v>20000.0</v>
      </c>
      <c r="L512" s="46">
        <f t="shared" si="4"/>
        <v>475493567</v>
      </c>
      <c r="M512" s="46">
        <f t="shared" si="5"/>
        <v>84571945773</v>
      </c>
      <c r="N512" s="47">
        <f>HLOOKUP(ROUND(AVERAGE(M500:M511)/10^6,0),Assumption!$B$2:$E$3,2,TRUE)*MAX((AVERAGE(M500:M511)-250*10^6),0)</f>
        <v>470587777.1</v>
      </c>
      <c r="O512" s="46">
        <f t="shared" si="6"/>
        <v>85042533550</v>
      </c>
      <c r="P512" s="46">
        <f>IF(A512=1,SA,MAX(0,SA-M511))</f>
        <v>0</v>
      </c>
      <c r="S512" s="5">
        <v>0.0</v>
      </c>
      <c r="T512" s="5">
        <v>0.0</v>
      </c>
      <c r="U512" s="5">
        <v>0.0</v>
      </c>
      <c r="V512" s="48">
        <v>1.0</v>
      </c>
    </row>
    <row r="513" ht="15.75" customHeight="1">
      <c r="A513" s="5">
        <v>511.0</v>
      </c>
      <c r="B513" s="5">
        <v>43.0</v>
      </c>
      <c r="C513" s="5">
        <f t="shared" si="1"/>
        <v>7</v>
      </c>
      <c r="D513" s="5">
        <f>'Thông tin khách hàng'!$B$4+B513-1</f>
        <v>43</v>
      </c>
      <c r="E513" s="46">
        <f t="shared" si="2"/>
        <v>85042533550</v>
      </c>
      <c r="F513" s="5">
        <f>TP*VLOOKUP('Thông tin khách hàng'!$E$10,$X$2:$Z$5,3,FALSE)*OFFSET($S513,0,VLOOKUP('Thông tin khách hàng'!$E$10,$X$2:$Z$5,2,FALSE))</f>
        <v>15000000</v>
      </c>
      <c r="G513" s="5">
        <f>EP*VLOOKUP('Thông tin khách hàng'!$E$10,$X$2:$Z$5,3,FALSE)*OFFSET($S513,0,VLOOKUP('Thông tin khách hàng'!$E$10,$X$2:$Z$5,2,FALSE))</f>
        <v>15000000</v>
      </c>
      <c r="H513" s="5">
        <f>F513*HLOOKUP(B513,Assumption!$A$10:$G$12,2,TRUE)+G513*HLOOKUP(B513,Assumption!$A$10:$G$12,3,TRUE)</f>
        <v>750000</v>
      </c>
      <c r="I513" s="5">
        <f t="shared" si="3"/>
        <v>29250000</v>
      </c>
      <c r="J513" s="47">
        <f>VLOOKUP(D513,Assumption!$O$3:$Q$103,IF('Thông tin khách hàng'!$B$3="Nam",2,3),FALSE)/12*P513</f>
        <v>0</v>
      </c>
      <c r="K513" s="5">
        <v>20000.0</v>
      </c>
      <c r="L513" s="46">
        <f t="shared" si="4"/>
        <v>481008119</v>
      </c>
      <c r="M513" s="46">
        <f t="shared" si="5"/>
        <v>85552771669</v>
      </c>
      <c r="N513" s="47">
        <f>HLOOKUP(ROUND(AVERAGE(M501:M512)/10^6,0),Assumption!$B$2:$E$3,2,TRUE)*MAX((AVERAGE(M501:M512)-250*10^6),0)</f>
        <v>475926972.8</v>
      </c>
      <c r="O513" s="46">
        <f t="shared" si="6"/>
        <v>86028698642</v>
      </c>
      <c r="P513" s="46">
        <f>IF(A513=1,SA,MAX(0,SA-M512))</f>
        <v>0</v>
      </c>
      <c r="S513" s="5">
        <v>0.0</v>
      </c>
      <c r="T513" s="5">
        <v>1.0</v>
      </c>
      <c r="U513" s="5">
        <v>1.0</v>
      </c>
      <c r="V513" s="48">
        <v>1.0</v>
      </c>
    </row>
    <row r="514" ht="15.75" customHeight="1">
      <c r="A514" s="5">
        <v>512.0</v>
      </c>
      <c r="B514" s="5">
        <v>43.0</v>
      </c>
      <c r="C514" s="5">
        <f t="shared" si="1"/>
        <v>8</v>
      </c>
      <c r="D514" s="5">
        <f>'Thông tin khách hàng'!$B$4+B514-1</f>
        <v>43</v>
      </c>
      <c r="E514" s="46">
        <f t="shared" si="2"/>
        <v>86028698642</v>
      </c>
      <c r="F514" s="5">
        <f>TP*VLOOKUP('Thông tin khách hàng'!$E$10,$X$2:$Z$5,3,FALSE)*OFFSET($S514,0,VLOOKUP('Thông tin khách hàng'!$E$10,$X$2:$Z$5,2,FALSE))</f>
        <v>0</v>
      </c>
      <c r="G514" s="5">
        <f>EP*VLOOKUP('Thông tin khách hàng'!$E$10,$X$2:$Z$5,3,FALSE)*OFFSET($S514,0,VLOOKUP('Thông tin khách hàng'!$E$10,$X$2:$Z$5,2,FALSE))</f>
        <v>0</v>
      </c>
      <c r="H514" s="5">
        <f>F514*HLOOKUP(B514,Assumption!$A$10:$G$12,2,TRUE)+G514*HLOOKUP(B514,Assumption!$A$10:$G$12,3,TRUE)</f>
        <v>0</v>
      </c>
      <c r="I514" s="5">
        <f t="shared" si="3"/>
        <v>0</v>
      </c>
      <c r="J514" s="47">
        <f>VLOOKUP(D514,Assumption!$O$3:$Q$103,IF('Thông tin khách hàng'!$B$3="Nam",2,3),FALSE)/12*P514</f>
        <v>0</v>
      </c>
      <c r="K514" s="5">
        <v>20000.0</v>
      </c>
      <c r="L514" s="46">
        <f t="shared" si="4"/>
        <v>486418657</v>
      </c>
      <c r="M514" s="46">
        <f t="shared" si="5"/>
        <v>86515097299</v>
      </c>
      <c r="N514" s="47">
        <f>HLOOKUP(ROUND(AVERAGE(M502:M513)/10^6,0),Assumption!$B$2:$E$3,2,TRUE)*MAX((AVERAGE(M502:M513)-250*10^6),0)</f>
        <v>481326332.7</v>
      </c>
      <c r="O514" s="46">
        <f t="shared" si="6"/>
        <v>86996423632</v>
      </c>
      <c r="P514" s="46">
        <f>IF(A514=1,SA,MAX(0,SA-M513))</f>
        <v>0</v>
      </c>
      <c r="S514" s="5">
        <v>0.0</v>
      </c>
      <c r="T514" s="5">
        <v>0.0</v>
      </c>
      <c r="U514" s="5">
        <v>0.0</v>
      </c>
      <c r="V514" s="48">
        <v>1.0</v>
      </c>
    </row>
    <row r="515" ht="15.75" customHeight="1">
      <c r="A515" s="5">
        <v>513.0</v>
      </c>
      <c r="B515" s="5">
        <v>43.0</v>
      </c>
      <c r="C515" s="5">
        <f t="shared" si="1"/>
        <v>9</v>
      </c>
      <c r="D515" s="5">
        <f>'Thông tin khách hàng'!$B$4+B515-1</f>
        <v>43</v>
      </c>
      <c r="E515" s="46">
        <f t="shared" si="2"/>
        <v>86996423632</v>
      </c>
      <c r="F515" s="5">
        <f>TP*VLOOKUP('Thông tin khách hàng'!$E$10,$X$2:$Z$5,3,FALSE)*OFFSET($S515,0,VLOOKUP('Thông tin khách hàng'!$E$10,$X$2:$Z$5,2,FALSE))</f>
        <v>0</v>
      </c>
      <c r="G515" s="5">
        <f>EP*VLOOKUP('Thông tin khách hàng'!$E$10,$X$2:$Z$5,3,FALSE)*OFFSET($S515,0,VLOOKUP('Thông tin khách hàng'!$E$10,$X$2:$Z$5,2,FALSE))</f>
        <v>0</v>
      </c>
      <c r="H515" s="5">
        <f>F515*HLOOKUP(B515,Assumption!$A$10:$G$12,2,TRUE)+G515*HLOOKUP(B515,Assumption!$A$10:$G$12,3,TRUE)</f>
        <v>0</v>
      </c>
      <c r="I515" s="5">
        <f t="shared" si="3"/>
        <v>0</v>
      </c>
      <c r="J515" s="47">
        <f>VLOOKUP(D515,Assumption!$O$3:$Q$103,IF('Thông tin khách hàng'!$B$3="Nam",2,3),FALSE)/12*P515</f>
        <v>0</v>
      </c>
      <c r="K515" s="5">
        <v>20000.0</v>
      </c>
      <c r="L515" s="46">
        <f t="shared" si="4"/>
        <v>491890314</v>
      </c>
      <c r="M515" s="46">
        <f t="shared" si="5"/>
        <v>87488293946</v>
      </c>
      <c r="N515" s="47">
        <f>HLOOKUP(ROUND(AVERAGE(M503:M514)/10^6,0),Assumption!$B$2:$E$3,2,TRUE)*MAX((AVERAGE(M503:M514)-250*10^6),0)</f>
        <v>486786534.8</v>
      </c>
      <c r="O515" s="46">
        <f t="shared" si="6"/>
        <v>87975080481</v>
      </c>
      <c r="P515" s="46">
        <f>IF(A515=1,SA,MAX(0,SA-M514))</f>
        <v>0</v>
      </c>
      <c r="S515" s="5">
        <v>0.0</v>
      </c>
      <c r="T515" s="5">
        <v>0.0</v>
      </c>
      <c r="U515" s="5">
        <v>0.0</v>
      </c>
      <c r="V515" s="48">
        <v>1.0</v>
      </c>
    </row>
    <row r="516" ht="15.75" customHeight="1">
      <c r="A516" s="5">
        <v>514.0</v>
      </c>
      <c r="B516" s="5">
        <v>43.0</v>
      </c>
      <c r="C516" s="5">
        <f t="shared" si="1"/>
        <v>10</v>
      </c>
      <c r="D516" s="5">
        <f>'Thông tin khách hàng'!$B$4+B516-1</f>
        <v>43</v>
      </c>
      <c r="E516" s="46">
        <f t="shared" si="2"/>
        <v>87975080481</v>
      </c>
      <c r="F516" s="5">
        <f>TP*VLOOKUP('Thông tin khách hàng'!$E$10,$X$2:$Z$5,3,FALSE)*OFFSET($S516,0,VLOOKUP('Thông tin khách hàng'!$E$10,$X$2:$Z$5,2,FALSE))</f>
        <v>0</v>
      </c>
      <c r="G516" s="5">
        <f>EP*VLOOKUP('Thông tin khách hàng'!$E$10,$X$2:$Z$5,3,FALSE)*OFFSET($S516,0,VLOOKUP('Thông tin khách hàng'!$E$10,$X$2:$Z$5,2,FALSE))</f>
        <v>0</v>
      </c>
      <c r="H516" s="5">
        <f>F516*HLOOKUP(B516,Assumption!$A$10:$G$12,2,TRUE)+G516*HLOOKUP(B516,Assumption!$A$10:$G$12,3,TRUE)</f>
        <v>0</v>
      </c>
      <c r="I516" s="5">
        <f t="shared" si="3"/>
        <v>0</v>
      </c>
      <c r="J516" s="47">
        <f>VLOOKUP(D516,Assumption!$O$3:$Q$103,IF('Thông tin khách hàng'!$B$3="Nam",2,3),FALSE)/12*P516</f>
        <v>0</v>
      </c>
      <c r="K516" s="5">
        <v>20000.0</v>
      </c>
      <c r="L516" s="46">
        <f t="shared" si="4"/>
        <v>497423782</v>
      </c>
      <c r="M516" s="46">
        <f t="shared" si="5"/>
        <v>88472484263</v>
      </c>
      <c r="N516" s="47">
        <f>HLOOKUP(ROUND(AVERAGE(M504:M515)/10^6,0),Assumption!$B$2:$E$3,2,TRUE)*MAX((AVERAGE(M504:M515)-250*10^6),0)</f>
        <v>492308264.7</v>
      </c>
      <c r="O516" s="46">
        <f t="shared" si="6"/>
        <v>88964792527</v>
      </c>
      <c r="P516" s="46">
        <f>IF(A516=1,SA,MAX(0,SA-M515))</f>
        <v>0</v>
      </c>
      <c r="S516" s="5">
        <v>0.0</v>
      </c>
      <c r="T516" s="5">
        <v>0.0</v>
      </c>
      <c r="U516" s="5">
        <v>1.0</v>
      </c>
      <c r="V516" s="48">
        <v>1.0</v>
      </c>
    </row>
    <row r="517" ht="15.75" customHeight="1">
      <c r="A517" s="5">
        <v>515.0</v>
      </c>
      <c r="B517" s="5">
        <v>43.0</v>
      </c>
      <c r="C517" s="5">
        <f t="shared" si="1"/>
        <v>11</v>
      </c>
      <c r="D517" s="5">
        <f>'Thông tin khách hàng'!$B$4+B517-1</f>
        <v>43</v>
      </c>
      <c r="E517" s="46">
        <f t="shared" si="2"/>
        <v>88964792527</v>
      </c>
      <c r="F517" s="5">
        <f>TP*VLOOKUP('Thông tin khách hàng'!$E$10,$X$2:$Z$5,3,FALSE)*OFFSET($S517,0,VLOOKUP('Thông tin khách hàng'!$E$10,$X$2:$Z$5,2,FALSE))</f>
        <v>0</v>
      </c>
      <c r="G517" s="5">
        <f>EP*VLOOKUP('Thông tin khách hàng'!$E$10,$X$2:$Z$5,3,FALSE)*OFFSET($S517,0,VLOOKUP('Thông tin khách hàng'!$E$10,$X$2:$Z$5,2,FALSE))</f>
        <v>0</v>
      </c>
      <c r="H517" s="5">
        <f>F517*HLOOKUP(B517,Assumption!$A$10:$G$12,2,TRUE)+G517*HLOOKUP(B517,Assumption!$A$10:$G$12,3,TRUE)</f>
        <v>0</v>
      </c>
      <c r="I517" s="5">
        <f t="shared" si="3"/>
        <v>0</v>
      </c>
      <c r="J517" s="47">
        <f>VLOOKUP(D517,Assumption!$O$3:$Q$103,IF('Thông tin khách hàng'!$B$3="Nam",2,3),FALSE)/12*P517</f>
        <v>0</v>
      </c>
      <c r="K517" s="5">
        <v>20000.0</v>
      </c>
      <c r="L517" s="46">
        <f t="shared" si="4"/>
        <v>503019758</v>
      </c>
      <c r="M517" s="46">
        <f t="shared" si="5"/>
        <v>89467792285</v>
      </c>
      <c r="N517" s="47">
        <f>HLOOKUP(ROUND(AVERAGE(M505:M516)/10^6,0),Assumption!$B$2:$E$3,2,TRUE)*MAX((AVERAGE(M505:M516)-250*10^6),0)</f>
        <v>497892215.8</v>
      </c>
      <c r="O517" s="46">
        <f t="shared" si="6"/>
        <v>89965684501</v>
      </c>
      <c r="P517" s="46">
        <f>IF(A517=1,SA,MAX(0,SA-M516))</f>
        <v>0</v>
      </c>
      <c r="S517" s="5">
        <v>0.0</v>
      </c>
      <c r="T517" s="5">
        <v>0.0</v>
      </c>
      <c r="U517" s="5">
        <v>0.0</v>
      </c>
      <c r="V517" s="48">
        <v>1.0</v>
      </c>
    </row>
    <row r="518" ht="15.75" customHeight="1">
      <c r="A518" s="5">
        <v>516.0</v>
      </c>
      <c r="B518" s="5">
        <v>43.0</v>
      </c>
      <c r="C518" s="5">
        <f t="shared" si="1"/>
        <v>12</v>
      </c>
      <c r="D518" s="5">
        <f>'Thông tin khách hàng'!$B$4+B518-1</f>
        <v>43</v>
      </c>
      <c r="E518" s="46">
        <f t="shared" si="2"/>
        <v>89965684501</v>
      </c>
      <c r="F518" s="5">
        <f>TP*VLOOKUP('Thông tin khách hàng'!$E$10,$X$2:$Z$5,3,FALSE)*OFFSET($S518,0,VLOOKUP('Thông tin khách hàng'!$E$10,$X$2:$Z$5,2,FALSE))</f>
        <v>0</v>
      </c>
      <c r="G518" s="5">
        <f>EP*VLOOKUP('Thông tin khách hàng'!$E$10,$X$2:$Z$5,3,FALSE)*OFFSET($S518,0,VLOOKUP('Thông tin khách hàng'!$E$10,$X$2:$Z$5,2,FALSE))</f>
        <v>0</v>
      </c>
      <c r="H518" s="5">
        <f>F518*HLOOKUP(B518,Assumption!$A$10:$G$12,2,TRUE)+G518*HLOOKUP(B518,Assumption!$A$10:$G$12,3,TRUE)</f>
        <v>0</v>
      </c>
      <c r="I518" s="5">
        <f t="shared" si="3"/>
        <v>0</v>
      </c>
      <c r="J518" s="47">
        <f>VLOOKUP(D518,Assumption!$O$3:$Q$103,IF('Thông tin khách hàng'!$B$3="Nam",2,3),FALSE)/12*P518</f>
        <v>0</v>
      </c>
      <c r="K518" s="5">
        <v>20000.0</v>
      </c>
      <c r="L518" s="46">
        <f t="shared" si="4"/>
        <v>508678947</v>
      </c>
      <c r="M518" s="46">
        <f t="shared" si="5"/>
        <v>90474343448</v>
      </c>
      <c r="N518" s="47">
        <f>HLOOKUP(ROUND(AVERAGE(M506:M517)/10^6,0),Assumption!$B$2:$E$3,2,TRUE)*MAX((AVERAGE(M506:M517)-250*10^6),0)</f>
        <v>503539089.1</v>
      </c>
      <c r="O518" s="46">
        <f t="shared" si="6"/>
        <v>90977882537</v>
      </c>
      <c r="P518" s="46">
        <f>IF(A518=1,SA,MAX(0,SA-M517))</f>
        <v>0</v>
      </c>
      <c r="S518" s="5">
        <v>0.0</v>
      </c>
      <c r="T518" s="5">
        <v>0.0</v>
      </c>
      <c r="U518" s="5">
        <v>0.0</v>
      </c>
      <c r="V518" s="48">
        <v>1.0</v>
      </c>
    </row>
    <row r="519" ht="15.75" customHeight="1">
      <c r="A519" s="5">
        <v>517.0</v>
      </c>
      <c r="B519" s="5">
        <v>44.0</v>
      </c>
      <c r="C519" s="5">
        <f t="shared" si="1"/>
        <v>1</v>
      </c>
      <c r="D519" s="5">
        <f>'Thông tin khách hàng'!$B$4+B519-1</f>
        <v>44</v>
      </c>
      <c r="E519" s="46">
        <f t="shared" si="2"/>
        <v>90977882537</v>
      </c>
      <c r="F519" s="5">
        <f>TP*VLOOKUP('Thông tin khách hàng'!$E$10,$X$2:$Z$5,3,FALSE)*OFFSET($S519,0,VLOOKUP('Thông tin khách hàng'!$E$10,$X$2:$Z$5,2,FALSE))</f>
        <v>15000000</v>
      </c>
      <c r="G519" s="5">
        <f>EP*VLOOKUP('Thông tin khách hàng'!$E$10,$X$2:$Z$5,3,FALSE)*OFFSET($S519,0,VLOOKUP('Thông tin khách hàng'!$E$10,$X$2:$Z$5,2,FALSE))</f>
        <v>15000000</v>
      </c>
      <c r="H519" s="5">
        <f>F519*HLOOKUP(B519,Assumption!$A$10:$G$12,2,TRUE)+G519*HLOOKUP(B519,Assumption!$A$10:$G$12,3,TRUE)</f>
        <v>750000</v>
      </c>
      <c r="I519" s="5">
        <f t="shared" si="3"/>
        <v>29250000</v>
      </c>
      <c r="J519" s="47">
        <f>VLOOKUP(D519,Assumption!$O$3:$Q$103,IF('Thông tin khách hàng'!$B$3="Nam",2,3),FALSE)/12*P519</f>
        <v>0</v>
      </c>
      <c r="K519" s="5">
        <v>20000.0</v>
      </c>
      <c r="L519" s="46">
        <f t="shared" si="4"/>
        <v>514567446</v>
      </c>
      <c r="M519" s="46">
        <f t="shared" si="5"/>
        <v>91521679983</v>
      </c>
      <c r="N519" s="47">
        <f>HLOOKUP(ROUND(AVERAGE(M507:M518)/10^6,0),Assumption!$B$2:$E$3,2,TRUE)*MAX((AVERAGE(M507:M518)-250*10^6),0)</f>
        <v>509249593.7</v>
      </c>
      <c r="O519" s="46">
        <f t="shared" si="6"/>
        <v>92030929577</v>
      </c>
      <c r="P519" s="46">
        <f>IF(A519=1,SA,MAX(0,SA-M518))</f>
        <v>0</v>
      </c>
      <c r="S519" s="5">
        <v>1.0</v>
      </c>
      <c r="T519" s="5">
        <v>1.0</v>
      </c>
      <c r="U519" s="5">
        <v>1.0</v>
      </c>
      <c r="V519" s="48">
        <v>1.0</v>
      </c>
    </row>
    <row r="520" ht="15.75" customHeight="1">
      <c r="A520" s="5">
        <v>518.0</v>
      </c>
      <c r="B520" s="5">
        <v>44.0</v>
      </c>
      <c r="C520" s="5">
        <f t="shared" si="1"/>
        <v>2</v>
      </c>
      <c r="D520" s="5">
        <f>'Thông tin khách hàng'!$B$4+B520-1</f>
        <v>44</v>
      </c>
      <c r="E520" s="46">
        <f t="shared" si="2"/>
        <v>92030929577</v>
      </c>
      <c r="F520" s="5">
        <f>TP*VLOOKUP('Thông tin khách hàng'!$E$10,$X$2:$Z$5,3,FALSE)*OFFSET($S520,0,VLOOKUP('Thông tin khách hàng'!$E$10,$X$2:$Z$5,2,FALSE))</f>
        <v>0</v>
      </c>
      <c r="G520" s="5">
        <f>EP*VLOOKUP('Thông tin khách hàng'!$E$10,$X$2:$Z$5,3,FALSE)*OFFSET($S520,0,VLOOKUP('Thông tin khách hàng'!$E$10,$X$2:$Z$5,2,FALSE))</f>
        <v>0</v>
      </c>
      <c r="H520" s="5">
        <f>F520*HLOOKUP(B520,Assumption!$A$10:$G$12,2,TRUE)+G520*HLOOKUP(B520,Assumption!$A$10:$G$12,3,TRUE)</f>
        <v>0</v>
      </c>
      <c r="I520" s="5">
        <f t="shared" si="3"/>
        <v>0</v>
      </c>
      <c r="J520" s="47">
        <f>VLOOKUP(D520,Assumption!$O$3:$Q$103,IF('Thông tin khách hàng'!$B$3="Nam",2,3),FALSE)/12*P520</f>
        <v>0</v>
      </c>
      <c r="K520" s="5">
        <v>20000.0</v>
      </c>
      <c r="L520" s="46">
        <f t="shared" si="4"/>
        <v>520356143</v>
      </c>
      <c r="M520" s="46">
        <f t="shared" si="5"/>
        <v>92551265720</v>
      </c>
      <c r="N520" s="47">
        <f>HLOOKUP(ROUND(AVERAGE(M508:M519)/10^6,0),Assumption!$B$2:$E$3,2,TRUE)*MAX((AVERAGE(M508:M519)-250*10^6),0)</f>
        <v>515024446.6</v>
      </c>
      <c r="O520" s="46">
        <f t="shared" si="6"/>
        <v>93066290167</v>
      </c>
      <c r="P520" s="46">
        <f>IF(A520=1,SA,MAX(0,SA-M519))</f>
        <v>0</v>
      </c>
      <c r="S520" s="5">
        <v>0.0</v>
      </c>
      <c r="T520" s="5">
        <v>0.0</v>
      </c>
      <c r="U520" s="5">
        <v>0.0</v>
      </c>
      <c r="V520" s="48">
        <v>1.0</v>
      </c>
    </row>
    <row r="521" ht="15.75" customHeight="1">
      <c r="A521" s="5">
        <v>519.0</v>
      </c>
      <c r="B521" s="5">
        <v>44.0</v>
      </c>
      <c r="C521" s="5">
        <f t="shared" si="1"/>
        <v>3</v>
      </c>
      <c r="D521" s="5">
        <f>'Thông tin khách hàng'!$B$4+B521-1</f>
        <v>44</v>
      </c>
      <c r="E521" s="46">
        <f t="shared" si="2"/>
        <v>93066290167</v>
      </c>
      <c r="F521" s="5">
        <f>TP*VLOOKUP('Thông tin khách hàng'!$E$10,$X$2:$Z$5,3,FALSE)*OFFSET($S521,0,VLOOKUP('Thông tin khách hàng'!$E$10,$X$2:$Z$5,2,FALSE))</f>
        <v>0</v>
      </c>
      <c r="G521" s="5">
        <f>EP*VLOOKUP('Thông tin khách hàng'!$E$10,$X$2:$Z$5,3,FALSE)*OFFSET($S521,0,VLOOKUP('Thông tin khách hàng'!$E$10,$X$2:$Z$5,2,FALSE))</f>
        <v>0</v>
      </c>
      <c r="H521" s="5">
        <f>F521*HLOOKUP(B521,Assumption!$A$10:$G$12,2,TRUE)+G521*HLOOKUP(B521,Assumption!$A$10:$G$12,3,TRUE)</f>
        <v>0</v>
      </c>
      <c r="I521" s="5">
        <f t="shared" si="3"/>
        <v>0</v>
      </c>
      <c r="J521" s="47">
        <f>VLOOKUP(D521,Assumption!$O$3:$Q$103,IF('Thông tin khách hàng'!$B$3="Nam",2,3),FALSE)/12*P521</f>
        <v>0</v>
      </c>
      <c r="K521" s="5">
        <v>20000.0</v>
      </c>
      <c r="L521" s="46">
        <f t="shared" si="4"/>
        <v>526210222</v>
      </c>
      <c r="M521" s="46">
        <f t="shared" si="5"/>
        <v>93592480389</v>
      </c>
      <c r="N521" s="47">
        <f>HLOOKUP(ROUND(AVERAGE(M509:M520)/10^6,0),Assumption!$B$2:$E$3,2,TRUE)*MAX((AVERAGE(M509:M520)-250*10^6),0)</f>
        <v>520864372.9</v>
      </c>
      <c r="O521" s="46">
        <f t="shared" si="6"/>
        <v>94113344761</v>
      </c>
      <c r="P521" s="46">
        <f>IF(A521=1,SA,MAX(0,SA-M520))</f>
        <v>0</v>
      </c>
      <c r="S521" s="5">
        <v>0.0</v>
      </c>
      <c r="T521" s="5">
        <v>0.0</v>
      </c>
      <c r="U521" s="5">
        <v>0.0</v>
      </c>
      <c r="V521" s="48">
        <v>1.0</v>
      </c>
    </row>
    <row r="522" ht="15.75" customHeight="1">
      <c r="A522" s="5">
        <v>520.0</v>
      </c>
      <c r="B522" s="5">
        <v>44.0</v>
      </c>
      <c r="C522" s="5">
        <f t="shared" si="1"/>
        <v>4</v>
      </c>
      <c r="D522" s="5">
        <f>'Thông tin khách hàng'!$B$4+B522-1</f>
        <v>44</v>
      </c>
      <c r="E522" s="46">
        <f t="shared" si="2"/>
        <v>94113344761</v>
      </c>
      <c r="F522" s="5">
        <f>TP*VLOOKUP('Thông tin khách hàng'!$E$10,$X$2:$Z$5,3,FALSE)*OFFSET($S522,0,VLOOKUP('Thông tin khách hàng'!$E$10,$X$2:$Z$5,2,FALSE))</f>
        <v>0</v>
      </c>
      <c r="G522" s="5">
        <f>EP*VLOOKUP('Thông tin khách hàng'!$E$10,$X$2:$Z$5,3,FALSE)*OFFSET($S522,0,VLOOKUP('Thông tin khách hàng'!$E$10,$X$2:$Z$5,2,FALSE))</f>
        <v>0</v>
      </c>
      <c r="H522" s="5">
        <f>F522*HLOOKUP(B522,Assumption!$A$10:$G$12,2,TRUE)+G522*HLOOKUP(B522,Assumption!$A$10:$G$12,3,TRUE)</f>
        <v>0</v>
      </c>
      <c r="I522" s="5">
        <f t="shared" si="3"/>
        <v>0</v>
      </c>
      <c r="J522" s="47">
        <f>VLOOKUP(D522,Assumption!$O$3:$Q$103,IF('Thông tin khách hàng'!$B$3="Nam",2,3),FALSE)/12*P522</f>
        <v>0</v>
      </c>
      <c r="K522" s="5">
        <v>20000.0</v>
      </c>
      <c r="L522" s="46">
        <f t="shared" si="4"/>
        <v>532130421</v>
      </c>
      <c r="M522" s="46">
        <f t="shared" si="5"/>
        <v>94645455182</v>
      </c>
      <c r="N522" s="47">
        <f>HLOOKUP(ROUND(AVERAGE(M510:M521)/10^6,0),Assumption!$B$2:$E$3,2,TRUE)*MAX((AVERAGE(M510:M521)-250*10^6),0)</f>
        <v>526770105.8</v>
      </c>
      <c r="O522" s="46">
        <f t="shared" si="6"/>
        <v>95172225288</v>
      </c>
      <c r="P522" s="46">
        <f>IF(A522=1,SA,MAX(0,SA-M521))</f>
        <v>0</v>
      </c>
      <c r="S522" s="5">
        <v>0.0</v>
      </c>
      <c r="T522" s="5">
        <v>0.0</v>
      </c>
      <c r="U522" s="5">
        <v>1.0</v>
      </c>
      <c r="V522" s="48">
        <v>1.0</v>
      </c>
    </row>
    <row r="523" ht="15.75" customHeight="1">
      <c r="A523" s="5">
        <v>521.0</v>
      </c>
      <c r="B523" s="5">
        <v>44.0</v>
      </c>
      <c r="C523" s="5">
        <f t="shared" si="1"/>
        <v>5</v>
      </c>
      <c r="D523" s="5">
        <f>'Thông tin khách hàng'!$B$4+B523-1</f>
        <v>44</v>
      </c>
      <c r="E523" s="46">
        <f t="shared" si="2"/>
        <v>95172225288</v>
      </c>
      <c r="F523" s="5">
        <f>TP*VLOOKUP('Thông tin khách hàng'!$E$10,$X$2:$Z$5,3,FALSE)*OFFSET($S523,0,VLOOKUP('Thông tin khách hàng'!$E$10,$X$2:$Z$5,2,FALSE))</f>
        <v>0</v>
      </c>
      <c r="G523" s="5">
        <f>EP*VLOOKUP('Thông tin khách hàng'!$E$10,$X$2:$Z$5,3,FALSE)*OFFSET($S523,0,VLOOKUP('Thông tin khách hàng'!$E$10,$X$2:$Z$5,2,FALSE))</f>
        <v>0</v>
      </c>
      <c r="H523" s="5">
        <f>F523*HLOOKUP(B523,Assumption!$A$10:$G$12,2,TRUE)+G523*HLOOKUP(B523,Assumption!$A$10:$G$12,3,TRUE)</f>
        <v>0</v>
      </c>
      <c r="I523" s="5">
        <f t="shared" si="3"/>
        <v>0</v>
      </c>
      <c r="J523" s="47">
        <f>VLOOKUP(D523,Assumption!$O$3:$Q$103,IF('Thông tin khách hàng'!$B$3="Nam",2,3),FALSE)/12*P523</f>
        <v>0</v>
      </c>
      <c r="K523" s="5">
        <v>20000.0</v>
      </c>
      <c r="L523" s="46">
        <f t="shared" si="4"/>
        <v>538117486</v>
      </c>
      <c r="M523" s="46">
        <f t="shared" si="5"/>
        <v>95710322774</v>
      </c>
      <c r="N523" s="47">
        <f>HLOOKUP(ROUND(AVERAGE(M511:M522)/10^6,0),Assumption!$B$2:$E$3,2,TRUE)*MAX((AVERAGE(M511:M522)-250*10^6),0)</f>
        <v>532742387</v>
      </c>
      <c r="O523" s="46">
        <f t="shared" si="6"/>
        <v>96243065161</v>
      </c>
      <c r="P523" s="46">
        <f>IF(A523=1,SA,MAX(0,SA-M522))</f>
        <v>0</v>
      </c>
      <c r="S523" s="5">
        <v>0.0</v>
      </c>
      <c r="T523" s="5">
        <v>0.0</v>
      </c>
      <c r="U523" s="5">
        <v>0.0</v>
      </c>
      <c r="V523" s="48">
        <v>1.0</v>
      </c>
    </row>
    <row r="524" ht="15.75" customHeight="1">
      <c r="A524" s="5">
        <v>522.0</v>
      </c>
      <c r="B524" s="5">
        <v>44.0</v>
      </c>
      <c r="C524" s="5">
        <f t="shared" si="1"/>
        <v>6</v>
      </c>
      <c r="D524" s="5">
        <f>'Thông tin khách hàng'!$B$4+B524-1</f>
        <v>44</v>
      </c>
      <c r="E524" s="46">
        <f t="shared" si="2"/>
        <v>96243065161</v>
      </c>
      <c r="F524" s="5">
        <f>TP*VLOOKUP('Thông tin khách hàng'!$E$10,$X$2:$Z$5,3,FALSE)*OFFSET($S524,0,VLOOKUP('Thông tin khách hàng'!$E$10,$X$2:$Z$5,2,FALSE))</f>
        <v>0</v>
      </c>
      <c r="G524" s="5">
        <f>EP*VLOOKUP('Thông tin khách hàng'!$E$10,$X$2:$Z$5,3,FALSE)*OFFSET($S524,0,VLOOKUP('Thông tin khách hàng'!$E$10,$X$2:$Z$5,2,FALSE))</f>
        <v>0</v>
      </c>
      <c r="H524" s="5">
        <f>F524*HLOOKUP(B524,Assumption!$A$10:$G$12,2,TRUE)+G524*HLOOKUP(B524,Assumption!$A$10:$G$12,3,TRUE)</f>
        <v>0</v>
      </c>
      <c r="I524" s="5">
        <f t="shared" si="3"/>
        <v>0</v>
      </c>
      <c r="J524" s="47">
        <f>VLOOKUP(D524,Assumption!$O$3:$Q$103,IF('Thông tin khách hàng'!$B$3="Nam",2,3),FALSE)/12*P524</f>
        <v>0</v>
      </c>
      <c r="K524" s="5">
        <v>20000.0</v>
      </c>
      <c r="L524" s="46">
        <f t="shared" si="4"/>
        <v>544172170</v>
      </c>
      <c r="M524" s="46">
        <f t="shared" si="5"/>
        <v>96787217331</v>
      </c>
      <c r="N524" s="47">
        <f>HLOOKUP(ROUND(AVERAGE(M512:M523)/10^6,0),Assumption!$B$2:$E$3,2,TRUE)*MAX((AVERAGE(M512:M523)-250*10^6),0)</f>
        <v>538781966.4</v>
      </c>
      <c r="O524" s="46">
        <f t="shared" si="6"/>
        <v>97325999298</v>
      </c>
      <c r="P524" s="46">
        <f>IF(A524=1,SA,MAX(0,SA-M523))</f>
        <v>0</v>
      </c>
      <c r="S524" s="5">
        <v>0.0</v>
      </c>
      <c r="T524" s="5">
        <v>0.0</v>
      </c>
      <c r="U524" s="5">
        <v>0.0</v>
      </c>
      <c r="V524" s="48">
        <v>1.0</v>
      </c>
    </row>
    <row r="525" ht="15.75" customHeight="1">
      <c r="A525" s="5">
        <v>523.0</v>
      </c>
      <c r="B525" s="5">
        <v>44.0</v>
      </c>
      <c r="C525" s="5">
        <f t="shared" si="1"/>
        <v>7</v>
      </c>
      <c r="D525" s="5">
        <f>'Thông tin khách hàng'!$B$4+B525-1</f>
        <v>44</v>
      </c>
      <c r="E525" s="46">
        <f t="shared" si="2"/>
        <v>97325999298</v>
      </c>
      <c r="F525" s="5">
        <f>TP*VLOOKUP('Thông tin khách hàng'!$E$10,$X$2:$Z$5,3,FALSE)*OFFSET($S525,0,VLOOKUP('Thông tin khách hàng'!$E$10,$X$2:$Z$5,2,FALSE))</f>
        <v>15000000</v>
      </c>
      <c r="G525" s="5">
        <f>EP*VLOOKUP('Thông tin khách hàng'!$E$10,$X$2:$Z$5,3,FALSE)*OFFSET($S525,0,VLOOKUP('Thông tin khách hàng'!$E$10,$X$2:$Z$5,2,FALSE))</f>
        <v>15000000</v>
      </c>
      <c r="H525" s="5">
        <f>F525*HLOOKUP(B525,Assumption!$A$10:$G$12,2,TRUE)+G525*HLOOKUP(B525,Assumption!$A$10:$G$12,3,TRUE)</f>
        <v>750000</v>
      </c>
      <c r="I525" s="5">
        <f t="shared" si="3"/>
        <v>29250000</v>
      </c>
      <c r="J525" s="47">
        <f>VLOOKUP(D525,Assumption!$O$3:$Q$103,IF('Thông tin khách hàng'!$B$3="Nam",2,3),FALSE)/12*P525</f>
        <v>0</v>
      </c>
      <c r="K525" s="5">
        <v>20000.0</v>
      </c>
      <c r="L525" s="46">
        <f t="shared" si="4"/>
        <v>550460621</v>
      </c>
      <c r="M525" s="46">
        <f t="shared" si="5"/>
        <v>97905689919</v>
      </c>
      <c r="N525" s="47">
        <f>HLOOKUP(ROUND(AVERAGE(M513:M524)/10^6,0),Assumption!$B$2:$E$3,2,TRUE)*MAX((AVERAGE(M513:M524)-250*10^6),0)</f>
        <v>544889602.1</v>
      </c>
      <c r="O525" s="46">
        <f t="shared" si="6"/>
        <v>98450579521</v>
      </c>
      <c r="P525" s="46">
        <f>IF(A525=1,SA,MAX(0,SA-M524))</f>
        <v>0</v>
      </c>
      <c r="S525" s="5">
        <v>0.0</v>
      </c>
      <c r="T525" s="5">
        <v>1.0</v>
      </c>
      <c r="U525" s="5">
        <v>1.0</v>
      </c>
      <c r="V525" s="48">
        <v>1.0</v>
      </c>
    </row>
    <row r="526" ht="15.75" customHeight="1">
      <c r="A526" s="5">
        <v>524.0</v>
      </c>
      <c r="B526" s="5">
        <v>44.0</v>
      </c>
      <c r="C526" s="5">
        <f t="shared" si="1"/>
        <v>8</v>
      </c>
      <c r="D526" s="5">
        <f>'Thông tin khách hàng'!$B$4+B526-1</f>
        <v>44</v>
      </c>
      <c r="E526" s="46">
        <f t="shared" si="2"/>
        <v>98450579521</v>
      </c>
      <c r="F526" s="5">
        <f>TP*VLOOKUP('Thông tin khách hàng'!$E$10,$X$2:$Z$5,3,FALSE)*OFFSET($S526,0,VLOOKUP('Thông tin khách hàng'!$E$10,$X$2:$Z$5,2,FALSE))</f>
        <v>0</v>
      </c>
      <c r="G526" s="5">
        <f>EP*VLOOKUP('Thông tin khách hàng'!$E$10,$X$2:$Z$5,3,FALSE)*OFFSET($S526,0,VLOOKUP('Thông tin khách hàng'!$E$10,$X$2:$Z$5,2,FALSE))</f>
        <v>0</v>
      </c>
      <c r="H526" s="5">
        <f>F526*HLOOKUP(B526,Assumption!$A$10:$G$12,2,TRUE)+G526*HLOOKUP(B526,Assumption!$A$10:$G$12,3,TRUE)</f>
        <v>0</v>
      </c>
      <c r="I526" s="5">
        <f t="shared" si="3"/>
        <v>0</v>
      </c>
      <c r="J526" s="47">
        <f>VLOOKUP(D526,Assumption!$O$3:$Q$103,IF('Thông tin khách hàng'!$B$3="Nam",2,3),FALSE)/12*P526</f>
        <v>0</v>
      </c>
      <c r="K526" s="5">
        <v>20000.0</v>
      </c>
      <c r="L526" s="46">
        <f t="shared" si="4"/>
        <v>556653777</v>
      </c>
      <c r="M526" s="46">
        <f t="shared" si="5"/>
        <v>99007213298</v>
      </c>
      <c r="N526" s="47">
        <f>HLOOKUP(ROUND(AVERAGE(M514:M525)/10^6,0),Assumption!$B$2:$E$3,2,TRUE)*MAX((AVERAGE(M514:M525)-250*10^6),0)</f>
        <v>551066061.3</v>
      </c>
      <c r="O526" s="46">
        <f t="shared" si="6"/>
        <v>99558279359</v>
      </c>
      <c r="P526" s="46">
        <f>IF(A526=1,SA,MAX(0,SA-M525))</f>
        <v>0</v>
      </c>
      <c r="S526" s="5">
        <v>0.0</v>
      </c>
      <c r="T526" s="5">
        <v>0.0</v>
      </c>
      <c r="U526" s="5">
        <v>0.0</v>
      </c>
      <c r="V526" s="48">
        <v>1.0</v>
      </c>
    </row>
    <row r="527" ht="15.75" customHeight="1">
      <c r="A527" s="5">
        <v>525.0</v>
      </c>
      <c r="B527" s="5">
        <v>44.0</v>
      </c>
      <c r="C527" s="5">
        <f t="shared" si="1"/>
        <v>9</v>
      </c>
      <c r="D527" s="5">
        <f>'Thông tin khách hàng'!$B$4+B527-1</f>
        <v>44</v>
      </c>
      <c r="E527" s="46">
        <f t="shared" si="2"/>
        <v>99558279359</v>
      </c>
      <c r="F527" s="5">
        <f>TP*VLOOKUP('Thông tin khách hàng'!$E$10,$X$2:$Z$5,3,FALSE)*OFFSET($S527,0,VLOOKUP('Thông tin khách hàng'!$E$10,$X$2:$Z$5,2,FALSE))</f>
        <v>0</v>
      </c>
      <c r="G527" s="5">
        <f>EP*VLOOKUP('Thông tin khách hàng'!$E$10,$X$2:$Z$5,3,FALSE)*OFFSET($S527,0,VLOOKUP('Thông tin khách hàng'!$E$10,$X$2:$Z$5,2,FALSE))</f>
        <v>0</v>
      </c>
      <c r="H527" s="5">
        <f>F527*HLOOKUP(B527,Assumption!$A$10:$G$12,2,TRUE)+G527*HLOOKUP(B527,Assumption!$A$10:$G$12,3,TRUE)</f>
        <v>0</v>
      </c>
      <c r="I527" s="5">
        <f t="shared" si="3"/>
        <v>0</v>
      </c>
      <c r="J527" s="47">
        <f>VLOOKUP(D527,Assumption!$O$3:$Q$103,IF('Thông tin khách hàng'!$B$3="Nam",2,3),FALSE)/12*P527</f>
        <v>0</v>
      </c>
      <c r="K527" s="5">
        <v>20000.0</v>
      </c>
      <c r="L527" s="46">
        <f t="shared" si="4"/>
        <v>562916873</v>
      </c>
      <c r="M527" s="46">
        <f t="shared" si="5"/>
        <v>100121176232</v>
      </c>
      <c r="N527" s="47">
        <f>HLOOKUP(ROUND(AVERAGE(M515:M526)/10^6,0),Assumption!$B$2:$E$3,2,TRUE)*MAX((AVERAGE(M515:M526)-250*10^6),0)</f>
        <v>557312119.3</v>
      </c>
      <c r="O527" s="46">
        <f t="shared" si="6"/>
        <v>100678488351</v>
      </c>
      <c r="P527" s="46">
        <f>IF(A527=1,SA,MAX(0,SA-M526))</f>
        <v>0</v>
      </c>
      <c r="S527" s="5">
        <v>0.0</v>
      </c>
      <c r="T527" s="5">
        <v>0.0</v>
      </c>
      <c r="U527" s="5">
        <v>0.0</v>
      </c>
      <c r="V527" s="48">
        <v>1.0</v>
      </c>
    </row>
    <row r="528" ht="15.75" customHeight="1">
      <c r="A528" s="5">
        <v>526.0</v>
      </c>
      <c r="B528" s="5">
        <v>44.0</v>
      </c>
      <c r="C528" s="5">
        <f t="shared" si="1"/>
        <v>10</v>
      </c>
      <c r="D528" s="5">
        <f>'Thông tin khách hàng'!$B$4+B528-1</f>
        <v>44</v>
      </c>
      <c r="E528" s="46">
        <f t="shared" si="2"/>
        <v>100678488351</v>
      </c>
      <c r="F528" s="5">
        <f>TP*VLOOKUP('Thông tin khách hàng'!$E$10,$X$2:$Z$5,3,FALSE)*OFFSET($S528,0,VLOOKUP('Thông tin khách hàng'!$E$10,$X$2:$Z$5,2,FALSE))</f>
        <v>0</v>
      </c>
      <c r="G528" s="5">
        <f>EP*VLOOKUP('Thông tin khách hàng'!$E$10,$X$2:$Z$5,3,FALSE)*OFFSET($S528,0,VLOOKUP('Thông tin khách hàng'!$E$10,$X$2:$Z$5,2,FALSE))</f>
        <v>0</v>
      </c>
      <c r="H528" s="5">
        <f>F528*HLOOKUP(B528,Assumption!$A$10:$G$12,2,TRUE)+G528*HLOOKUP(B528,Assumption!$A$10:$G$12,3,TRUE)</f>
        <v>0</v>
      </c>
      <c r="I528" s="5">
        <f t="shared" si="3"/>
        <v>0</v>
      </c>
      <c r="J528" s="47">
        <f>VLOOKUP(D528,Assumption!$O$3:$Q$103,IF('Thông tin khách hàng'!$B$3="Nam",2,3),FALSE)/12*P528</f>
        <v>0</v>
      </c>
      <c r="K528" s="5">
        <v>20000.0</v>
      </c>
      <c r="L528" s="46">
        <f t="shared" si="4"/>
        <v>569250697</v>
      </c>
      <c r="M528" s="46">
        <f t="shared" si="5"/>
        <v>101247719048</v>
      </c>
      <c r="N528" s="47">
        <f>HLOOKUP(ROUND(AVERAGE(M516:M527)/10^6,0),Assumption!$B$2:$E$3,2,TRUE)*MAX((AVERAGE(M516:M527)-250*10^6),0)</f>
        <v>563628560.4</v>
      </c>
      <c r="O528" s="46">
        <f t="shared" si="6"/>
        <v>101811347609</v>
      </c>
      <c r="P528" s="46">
        <f>IF(A528=1,SA,MAX(0,SA-M527))</f>
        <v>0</v>
      </c>
      <c r="S528" s="5">
        <v>0.0</v>
      </c>
      <c r="T528" s="5">
        <v>0.0</v>
      </c>
      <c r="U528" s="5">
        <v>1.0</v>
      </c>
      <c r="V528" s="48">
        <v>1.0</v>
      </c>
    </row>
    <row r="529" ht="15.75" customHeight="1">
      <c r="A529" s="5">
        <v>527.0</v>
      </c>
      <c r="B529" s="5">
        <v>44.0</v>
      </c>
      <c r="C529" s="5">
        <f t="shared" si="1"/>
        <v>11</v>
      </c>
      <c r="D529" s="5">
        <f>'Thông tin khách hàng'!$B$4+B529-1</f>
        <v>44</v>
      </c>
      <c r="E529" s="46">
        <f t="shared" si="2"/>
        <v>101811347609</v>
      </c>
      <c r="F529" s="5">
        <f>TP*VLOOKUP('Thông tin khách hàng'!$E$10,$X$2:$Z$5,3,FALSE)*OFFSET($S529,0,VLOOKUP('Thông tin khách hàng'!$E$10,$X$2:$Z$5,2,FALSE))</f>
        <v>0</v>
      </c>
      <c r="G529" s="5">
        <f>EP*VLOOKUP('Thông tin khách hàng'!$E$10,$X$2:$Z$5,3,FALSE)*OFFSET($S529,0,VLOOKUP('Thông tin khách hàng'!$E$10,$X$2:$Z$5,2,FALSE))</f>
        <v>0</v>
      </c>
      <c r="H529" s="5">
        <f>F529*HLOOKUP(B529,Assumption!$A$10:$G$12,2,TRUE)+G529*HLOOKUP(B529,Assumption!$A$10:$G$12,3,TRUE)</f>
        <v>0</v>
      </c>
      <c r="I529" s="5">
        <f t="shared" si="3"/>
        <v>0</v>
      </c>
      <c r="J529" s="47">
        <f>VLOOKUP(D529,Assumption!$O$3:$Q$103,IF('Thông tin khách hàng'!$B$3="Nam",2,3),FALSE)/12*P529</f>
        <v>0</v>
      </c>
      <c r="K529" s="5">
        <v>20000.0</v>
      </c>
      <c r="L529" s="46">
        <f t="shared" si="4"/>
        <v>575656048</v>
      </c>
      <c r="M529" s="46">
        <f t="shared" si="5"/>
        <v>102386983657</v>
      </c>
      <c r="N529" s="47">
        <f>HLOOKUP(ROUND(AVERAGE(M517:M528)/10^6,0),Assumption!$B$2:$E$3,2,TRUE)*MAX((AVERAGE(M517:M528)-250*10^6),0)</f>
        <v>570016177.8</v>
      </c>
      <c r="O529" s="46">
        <f t="shared" si="6"/>
        <v>102956999835</v>
      </c>
      <c r="P529" s="46">
        <f>IF(A529=1,SA,MAX(0,SA-M528))</f>
        <v>0</v>
      </c>
      <c r="S529" s="5">
        <v>0.0</v>
      </c>
      <c r="T529" s="5">
        <v>0.0</v>
      </c>
      <c r="U529" s="5">
        <v>0.0</v>
      </c>
      <c r="V529" s="48">
        <v>1.0</v>
      </c>
    </row>
    <row r="530" ht="15.75" customHeight="1">
      <c r="A530" s="5">
        <v>528.0</v>
      </c>
      <c r="B530" s="5">
        <v>44.0</v>
      </c>
      <c r="C530" s="5">
        <f t="shared" si="1"/>
        <v>12</v>
      </c>
      <c r="D530" s="5">
        <f>'Thông tin khách hàng'!$B$4+B530-1</f>
        <v>44</v>
      </c>
      <c r="E530" s="46">
        <f t="shared" si="2"/>
        <v>102956999835</v>
      </c>
      <c r="F530" s="5">
        <f>TP*VLOOKUP('Thông tin khách hàng'!$E$10,$X$2:$Z$5,3,FALSE)*OFFSET($S530,0,VLOOKUP('Thông tin khách hàng'!$E$10,$X$2:$Z$5,2,FALSE))</f>
        <v>0</v>
      </c>
      <c r="G530" s="5">
        <f>EP*VLOOKUP('Thông tin khách hàng'!$E$10,$X$2:$Z$5,3,FALSE)*OFFSET($S530,0,VLOOKUP('Thông tin khách hàng'!$E$10,$X$2:$Z$5,2,FALSE))</f>
        <v>0</v>
      </c>
      <c r="H530" s="5">
        <f>F530*HLOOKUP(B530,Assumption!$A$10:$G$12,2,TRUE)+G530*HLOOKUP(B530,Assumption!$A$10:$G$12,3,TRUE)</f>
        <v>0</v>
      </c>
      <c r="I530" s="5">
        <f t="shared" si="3"/>
        <v>0</v>
      </c>
      <c r="J530" s="47">
        <f>VLOOKUP(D530,Assumption!$O$3:$Q$103,IF('Thông tin khách hàng'!$B$3="Nam",2,3),FALSE)/12*P530</f>
        <v>0</v>
      </c>
      <c r="K530" s="5">
        <v>20000.0</v>
      </c>
      <c r="L530" s="46">
        <f t="shared" si="4"/>
        <v>582133733</v>
      </c>
      <c r="M530" s="46">
        <f t="shared" si="5"/>
        <v>103539113568</v>
      </c>
      <c r="N530" s="47">
        <f>HLOOKUP(ROUND(AVERAGE(M518:M529)/10^6,0),Assumption!$B$2:$E$3,2,TRUE)*MAX((AVERAGE(M518:M529)-250*10^6),0)</f>
        <v>576475773.5</v>
      </c>
      <c r="O530" s="46">
        <f t="shared" si="6"/>
        <v>104115589341</v>
      </c>
      <c r="P530" s="46">
        <f>IF(A530=1,SA,MAX(0,SA-M529))</f>
        <v>0</v>
      </c>
      <c r="S530" s="5">
        <v>0.0</v>
      </c>
      <c r="T530" s="5">
        <v>0.0</v>
      </c>
      <c r="U530" s="5">
        <v>0.0</v>
      </c>
      <c r="V530" s="48">
        <v>1.0</v>
      </c>
    </row>
    <row r="531" ht="15.75" customHeight="1">
      <c r="A531" s="5">
        <v>529.0</v>
      </c>
      <c r="B531" s="5">
        <v>45.0</v>
      </c>
      <c r="C531" s="5">
        <f t="shared" si="1"/>
        <v>1</v>
      </c>
      <c r="D531" s="5">
        <f>'Thông tin khách hàng'!$B$4+B531-1</f>
        <v>45</v>
      </c>
      <c r="E531" s="46">
        <f t="shared" si="2"/>
        <v>104115589341</v>
      </c>
      <c r="F531" s="5">
        <f>TP*VLOOKUP('Thông tin khách hàng'!$E$10,$X$2:$Z$5,3,FALSE)*OFFSET($S531,0,VLOOKUP('Thông tin khách hàng'!$E$10,$X$2:$Z$5,2,FALSE))</f>
        <v>15000000</v>
      </c>
      <c r="G531" s="5">
        <f>EP*VLOOKUP('Thông tin khách hàng'!$E$10,$X$2:$Z$5,3,FALSE)*OFFSET($S531,0,VLOOKUP('Thông tin khách hàng'!$E$10,$X$2:$Z$5,2,FALSE))</f>
        <v>15000000</v>
      </c>
      <c r="H531" s="5">
        <f>F531*HLOOKUP(B531,Assumption!$A$10:$G$12,2,TRUE)+G531*HLOOKUP(B531,Assumption!$A$10:$G$12,3,TRUE)</f>
        <v>750000</v>
      </c>
      <c r="I531" s="5">
        <f t="shared" si="3"/>
        <v>29250000</v>
      </c>
      <c r="J531" s="47">
        <f>VLOOKUP(D531,Assumption!$O$3:$Q$103,IF('Thông tin khách hàng'!$B$3="Nam",2,3),FALSE)/12*P531</f>
        <v>0</v>
      </c>
      <c r="K531" s="5">
        <v>20000.0</v>
      </c>
      <c r="L531" s="46">
        <f t="shared" si="4"/>
        <v>588849950</v>
      </c>
      <c r="M531" s="46">
        <f t="shared" si="5"/>
        <v>104733669291</v>
      </c>
      <c r="N531" s="47">
        <f>HLOOKUP(ROUND(AVERAGE(M519:M530)/10^6,0),Assumption!$B$2:$E$3,2,TRUE)*MAX((AVERAGE(M519:M530)-250*10^6),0)</f>
        <v>583008158.6</v>
      </c>
      <c r="O531" s="46">
        <f t="shared" si="6"/>
        <v>105316677450</v>
      </c>
      <c r="P531" s="46">
        <f>IF(A531=1,SA,MAX(0,SA-M530))</f>
        <v>0</v>
      </c>
      <c r="S531" s="5">
        <v>1.0</v>
      </c>
      <c r="T531" s="5">
        <v>1.0</v>
      </c>
      <c r="U531" s="5">
        <v>1.0</v>
      </c>
      <c r="V531" s="48">
        <v>1.0</v>
      </c>
    </row>
    <row r="532" ht="15.75" customHeight="1">
      <c r="A532" s="5">
        <v>530.0</v>
      </c>
      <c r="B532" s="5">
        <v>45.0</v>
      </c>
      <c r="C532" s="5">
        <f t="shared" si="1"/>
        <v>2</v>
      </c>
      <c r="D532" s="5">
        <f>'Thông tin khách hàng'!$B$4+B532-1</f>
        <v>45</v>
      </c>
      <c r="E532" s="46">
        <f t="shared" si="2"/>
        <v>105316677450</v>
      </c>
      <c r="F532" s="5">
        <f>TP*VLOOKUP('Thông tin khách hàng'!$E$10,$X$2:$Z$5,3,FALSE)*OFFSET($S532,0,VLOOKUP('Thông tin khách hàng'!$E$10,$X$2:$Z$5,2,FALSE))</f>
        <v>0</v>
      </c>
      <c r="G532" s="5">
        <f>EP*VLOOKUP('Thông tin khách hàng'!$E$10,$X$2:$Z$5,3,FALSE)*OFFSET($S532,0,VLOOKUP('Thông tin khách hàng'!$E$10,$X$2:$Z$5,2,FALSE))</f>
        <v>0</v>
      </c>
      <c r="H532" s="5">
        <f>F532*HLOOKUP(B532,Assumption!$A$10:$G$12,2,TRUE)+G532*HLOOKUP(B532,Assumption!$A$10:$G$12,3,TRUE)</f>
        <v>0</v>
      </c>
      <c r="I532" s="5">
        <f t="shared" si="3"/>
        <v>0</v>
      </c>
      <c r="J532" s="47">
        <f>VLOOKUP(D532,Assumption!$O$3:$Q$103,IF('Thông tin khách hàng'!$B$3="Nam",2,3),FALSE)/12*P532</f>
        <v>0</v>
      </c>
      <c r="K532" s="5">
        <v>20000.0</v>
      </c>
      <c r="L532" s="46">
        <f t="shared" si="4"/>
        <v>595475693</v>
      </c>
      <c r="M532" s="46">
        <f t="shared" si="5"/>
        <v>105912133143</v>
      </c>
      <c r="N532" s="47">
        <f>HLOOKUP(ROUND(AVERAGE(M520:M531)/10^6,0),Assumption!$B$2:$E$3,2,TRUE)*MAX((AVERAGE(M520:M531)-250*10^6),0)</f>
        <v>589614153.2</v>
      </c>
      <c r="O532" s="46">
        <f t="shared" si="6"/>
        <v>106501747296</v>
      </c>
      <c r="P532" s="46">
        <f>IF(A532=1,SA,MAX(0,SA-M531))</f>
        <v>0</v>
      </c>
      <c r="S532" s="5">
        <v>0.0</v>
      </c>
      <c r="T532" s="5">
        <v>0.0</v>
      </c>
      <c r="U532" s="5">
        <v>0.0</v>
      </c>
      <c r="V532" s="48">
        <v>1.0</v>
      </c>
    </row>
    <row r="533" ht="15.75" customHeight="1">
      <c r="A533" s="5">
        <v>531.0</v>
      </c>
      <c r="B533" s="5">
        <v>45.0</v>
      </c>
      <c r="C533" s="5">
        <f t="shared" si="1"/>
        <v>3</v>
      </c>
      <c r="D533" s="5">
        <f>'Thông tin khách hàng'!$B$4+B533-1</f>
        <v>45</v>
      </c>
      <c r="E533" s="46">
        <f t="shared" si="2"/>
        <v>106501747296</v>
      </c>
      <c r="F533" s="5">
        <f>TP*VLOOKUP('Thông tin khách hàng'!$E$10,$X$2:$Z$5,3,FALSE)*OFFSET($S533,0,VLOOKUP('Thông tin khách hàng'!$E$10,$X$2:$Z$5,2,FALSE))</f>
        <v>0</v>
      </c>
      <c r="G533" s="5">
        <f>EP*VLOOKUP('Thông tin khách hàng'!$E$10,$X$2:$Z$5,3,FALSE)*OFFSET($S533,0,VLOOKUP('Thông tin khách hàng'!$E$10,$X$2:$Z$5,2,FALSE))</f>
        <v>0</v>
      </c>
      <c r="H533" s="5">
        <f>F533*HLOOKUP(B533,Assumption!$A$10:$G$12,2,TRUE)+G533*HLOOKUP(B533,Assumption!$A$10:$G$12,3,TRUE)</f>
        <v>0</v>
      </c>
      <c r="I533" s="5">
        <f t="shared" si="3"/>
        <v>0</v>
      </c>
      <c r="J533" s="47">
        <f>VLOOKUP(D533,Assumption!$O$3:$Q$103,IF('Thông tin khách hàng'!$B$3="Nam",2,3),FALSE)/12*P533</f>
        <v>0</v>
      </c>
      <c r="K533" s="5">
        <v>20000.0</v>
      </c>
      <c r="L533" s="46">
        <f t="shared" si="4"/>
        <v>602176250</v>
      </c>
      <c r="M533" s="46">
        <f t="shared" si="5"/>
        <v>107103903546</v>
      </c>
      <c r="N533" s="47">
        <f>HLOOKUP(ROUND(AVERAGE(M521:M532)/10^6,0),Assumption!$B$2:$E$3,2,TRUE)*MAX((AVERAGE(M521:M532)-250*10^6),0)</f>
        <v>596294586.9</v>
      </c>
      <c r="O533" s="46">
        <f t="shared" si="6"/>
        <v>107700198133</v>
      </c>
      <c r="P533" s="46">
        <f>IF(A533=1,SA,MAX(0,SA-M532))</f>
        <v>0</v>
      </c>
      <c r="S533" s="5">
        <v>0.0</v>
      </c>
      <c r="T533" s="5">
        <v>0.0</v>
      </c>
      <c r="U533" s="5">
        <v>0.0</v>
      </c>
      <c r="V533" s="48">
        <v>1.0</v>
      </c>
    </row>
    <row r="534" ht="15.75" customHeight="1">
      <c r="A534" s="5">
        <v>532.0</v>
      </c>
      <c r="B534" s="5">
        <v>45.0</v>
      </c>
      <c r="C534" s="5">
        <f t="shared" si="1"/>
        <v>4</v>
      </c>
      <c r="D534" s="5">
        <f>'Thông tin khách hàng'!$B$4+B534-1</f>
        <v>45</v>
      </c>
      <c r="E534" s="46">
        <f t="shared" si="2"/>
        <v>107700198133</v>
      </c>
      <c r="F534" s="5">
        <f>TP*VLOOKUP('Thông tin khách hàng'!$E$10,$X$2:$Z$5,3,FALSE)*OFFSET($S534,0,VLOOKUP('Thông tin khách hàng'!$E$10,$X$2:$Z$5,2,FALSE))</f>
        <v>0</v>
      </c>
      <c r="G534" s="5">
        <f>EP*VLOOKUP('Thông tin khách hàng'!$E$10,$X$2:$Z$5,3,FALSE)*OFFSET($S534,0,VLOOKUP('Thông tin khách hàng'!$E$10,$X$2:$Z$5,2,FALSE))</f>
        <v>0</v>
      </c>
      <c r="H534" s="5">
        <f>F534*HLOOKUP(B534,Assumption!$A$10:$G$12,2,TRUE)+G534*HLOOKUP(B534,Assumption!$A$10:$G$12,3,TRUE)</f>
        <v>0</v>
      </c>
      <c r="I534" s="5">
        <f t="shared" si="3"/>
        <v>0</v>
      </c>
      <c r="J534" s="47">
        <f>VLOOKUP(D534,Assumption!$O$3:$Q$103,IF('Thông tin khách hàng'!$B$3="Nam",2,3),FALSE)/12*P534</f>
        <v>0</v>
      </c>
      <c r="K534" s="5">
        <v>20000.0</v>
      </c>
      <c r="L534" s="46">
        <f t="shared" si="4"/>
        <v>608952465</v>
      </c>
      <c r="M534" s="46">
        <f t="shared" si="5"/>
        <v>108309130598</v>
      </c>
      <c r="N534" s="47">
        <f>HLOOKUP(ROUND(AVERAGE(M522:M533)/10^6,0),Assumption!$B$2:$E$3,2,TRUE)*MAX((AVERAGE(M522:M533)-250*10^6),0)</f>
        <v>603050298.5</v>
      </c>
      <c r="O534" s="46">
        <f t="shared" si="6"/>
        <v>108912180896</v>
      </c>
      <c r="P534" s="46">
        <f>IF(A534=1,SA,MAX(0,SA-M533))</f>
        <v>0</v>
      </c>
      <c r="S534" s="5">
        <v>0.0</v>
      </c>
      <c r="T534" s="5">
        <v>0.0</v>
      </c>
      <c r="U534" s="5">
        <v>1.0</v>
      </c>
      <c r="V534" s="48">
        <v>1.0</v>
      </c>
    </row>
    <row r="535" ht="15.75" customHeight="1">
      <c r="A535" s="5">
        <v>533.0</v>
      </c>
      <c r="B535" s="5">
        <v>45.0</v>
      </c>
      <c r="C535" s="5">
        <f t="shared" si="1"/>
        <v>5</v>
      </c>
      <c r="D535" s="5">
        <f>'Thông tin khách hàng'!$B$4+B535-1</f>
        <v>45</v>
      </c>
      <c r="E535" s="46">
        <f t="shared" si="2"/>
        <v>108912180896</v>
      </c>
      <c r="F535" s="5">
        <f>TP*VLOOKUP('Thông tin khách hàng'!$E$10,$X$2:$Z$5,3,FALSE)*OFFSET($S535,0,VLOOKUP('Thông tin khách hàng'!$E$10,$X$2:$Z$5,2,FALSE))</f>
        <v>0</v>
      </c>
      <c r="G535" s="5">
        <f>EP*VLOOKUP('Thông tin khách hàng'!$E$10,$X$2:$Z$5,3,FALSE)*OFFSET($S535,0,VLOOKUP('Thông tin khách hàng'!$E$10,$X$2:$Z$5,2,FALSE))</f>
        <v>0</v>
      </c>
      <c r="H535" s="5">
        <f>F535*HLOOKUP(B535,Assumption!$A$10:$G$12,2,TRUE)+G535*HLOOKUP(B535,Assumption!$A$10:$G$12,3,TRUE)</f>
        <v>0</v>
      </c>
      <c r="I535" s="5">
        <f t="shared" si="3"/>
        <v>0</v>
      </c>
      <c r="J535" s="47">
        <f>VLOOKUP(D535,Assumption!$O$3:$Q$103,IF('Thông tin khách hàng'!$B$3="Nam",2,3),FALSE)/12*P535</f>
        <v>0</v>
      </c>
      <c r="K535" s="5">
        <v>20000.0</v>
      </c>
      <c r="L535" s="46">
        <f t="shared" si="4"/>
        <v>615805192</v>
      </c>
      <c r="M535" s="46">
        <f t="shared" si="5"/>
        <v>109527966088</v>
      </c>
      <c r="N535" s="47">
        <f>HLOOKUP(ROUND(AVERAGE(M523:M534)/10^6,0),Assumption!$B$2:$E$3,2,TRUE)*MAX((AVERAGE(M523:M534)-250*10^6),0)</f>
        <v>609882136.2</v>
      </c>
      <c r="O535" s="46">
        <f t="shared" si="6"/>
        <v>110137848224</v>
      </c>
      <c r="P535" s="46">
        <f>IF(A535=1,SA,MAX(0,SA-M534))</f>
        <v>0</v>
      </c>
      <c r="S535" s="5">
        <v>0.0</v>
      </c>
      <c r="T535" s="5">
        <v>0.0</v>
      </c>
      <c r="U535" s="5">
        <v>0.0</v>
      </c>
      <c r="V535" s="48">
        <v>1.0</v>
      </c>
    </row>
    <row r="536" ht="15.75" customHeight="1">
      <c r="A536" s="5">
        <v>534.0</v>
      </c>
      <c r="B536" s="5">
        <v>45.0</v>
      </c>
      <c r="C536" s="5">
        <f t="shared" si="1"/>
        <v>6</v>
      </c>
      <c r="D536" s="5">
        <f>'Thông tin khách hàng'!$B$4+B536-1</f>
        <v>45</v>
      </c>
      <c r="E536" s="46">
        <f t="shared" si="2"/>
        <v>110137848224</v>
      </c>
      <c r="F536" s="5">
        <f>TP*VLOOKUP('Thông tin khách hàng'!$E$10,$X$2:$Z$5,3,FALSE)*OFFSET($S536,0,VLOOKUP('Thông tin khách hàng'!$E$10,$X$2:$Z$5,2,FALSE))</f>
        <v>0</v>
      </c>
      <c r="G536" s="5">
        <f>EP*VLOOKUP('Thông tin khách hàng'!$E$10,$X$2:$Z$5,3,FALSE)*OFFSET($S536,0,VLOOKUP('Thông tin khách hàng'!$E$10,$X$2:$Z$5,2,FALSE))</f>
        <v>0</v>
      </c>
      <c r="H536" s="5">
        <f>F536*HLOOKUP(B536,Assumption!$A$10:$G$12,2,TRUE)+G536*HLOOKUP(B536,Assumption!$A$10:$G$12,3,TRUE)</f>
        <v>0</v>
      </c>
      <c r="I536" s="5">
        <f t="shared" si="3"/>
        <v>0</v>
      </c>
      <c r="J536" s="47">
        <f>VLOOKUP(D536,Assumption!$O$3:$Q$103,IF('Thông tin khách hàng'!$B$3="Nam",2,3),FALSE)/12*P536</f>
        <v>0</v>
      </c>
      <c r="K536" s="5">
        <v>20000.0</v>
      </c>
      <c r="L536" s="46">
        <f t="shared" si="4"/>
        <v>622735293</v>
      </c>
      <c r="M536" s="46">
        <f t="shared" si="5"/>
        <v>110760563517</v>
      </c>
      <c r="N536" s="47">
        <f>HLOOKUP(ROUND(AVERAGE(M524:M535)/10^6,0),Assumption!$B$2:$E$3,2,TRUE)*MAX((AVERAGE(M524:M535)-250*10^6),0)</f>
        <v>616790957.9</v>
      </c>
      <c r="O536" s="46">
        <f t="shared" si="6"/>
        <v>111377354475</v>
      </c>
      <c r="P536" s="46">
        <f>IF(A536=1,SA,MAX(0,SA-M535))</f>
        <v>0</v>
      </c>
      <c r="S536" s="5">
        <v>0.0</v>
      </c>
      <c r="T536" s="5">
        <v>0.0</v>
      </c>
      <c r="U536" s="5">
        <v>0.0</v>
      </c>
      <c r="V536" s="48">
        <v>1.0</v>
      </c>
    </row>
    <row r="537" ht="15.75" customHeight="1">
      <c r="A537" s="5">
        <v>535.0</v>
      </c>
      <c r="B537" s="5">
        <v>45.0</v>
      </c>
      <c r="C537" s="5">
        <f t="shared" si="1"/>
        <v>7</v>
      </c>
      <c r="D537" s="5">
        <f>'Thông tin khách hàng'!$B$4+B537-1</f>
        <v>45</v>
      </c>
      <c r="E537" s="46">
        <f t="shared" si="2"/>
        <v>111377354475</v>
      </c>
      <c r="F537" s="5">
        <f>TP*VLOOKUP('Thông tin khách hàng'!$E$10,$X$2:$Z$5,3,FALSE)*OFFSET($S537,0,VLOOKUP('Thông tin khách hàng'!$E$10,$X$2:$Z$5,2,FALSE))</f>
        <v>15000000</v>
      </c>
      <c r="G537" s="5">
        <f>EP*VLOOKUP('Thông tin khách hàng'!$E$10,$X$2:$Z$5,3,FALSE)*OFFSET($S537,0,VLOOKUP('Thông tin khách hàng'!$E$10,$X$2:$Z$5,2,FALSE))</f>
        <v>15000000</v>
      </c>
      <c r="H537" s="5">
        <f>F537*HLOOKUP(B537,Assumption!$A$10:$G$12,2,TRUE)+G537*HLOOKUP(B537,Assumption!$A$10:$G$12,3,TRUE)</f>
        <v>750000</v>
      </c>
      <c r="I537" s="5">
        <f t="shared" si="3"/>
        <v>29250000</v>
      </c>
      <c r="J537" s="47">
        <f>VLOOKUP(D537,Assumption!$O$3:$Q$103,IF('Thông tin khách hàng'!$B$3="Nam",2,3),FALSE)/12*P537</f>
        <v>0</v>
      </c>
      <c r="K537" s="5">
        <v>20000.0</v>
      </c>
      <c r="L537" s="46">
        <f t="shared" si="4"/>
        <v>629909026</v>
      </c>
      <c r="M537" s="46">
        <f t="shared" si="5"/>
        <v>112036493501</v>
      </c>
      <c r="N537" s="47">
        <f>HLOOKUP(ROUND(AVERAGE(M525:M536)/10^6,0),Assumption!$B$2:$E$3,2,TRUE)*MAX((AVERAGE(M525:M536)-250*10^6),0)</f>
        <v>623777631</v>
      </c>
      <c r="O537" s="46">
        <f t="shared" si="6"/>
        <v>112660271132</v>
      </c>
      <c r="P537" s="46">
        <f>IF(A537=1,SA,MAX(0,SA-M536))</f>
        <v>0</v>
      </c>
      <c r="S537" s="5">
        <v>0.0</v>
      </c>
      <c r="T537" s="5">
        <v>1.0</v>
      </c>
      <c r="U537" s="5">
        <v>1.0</v>
      </c>
      <c r="V537" s="48">
        <v>1.0</v>
      </c>
    </row>
    <row r="538" ht="15.75" customHeight="1">
      <c r="A538" s="5">
        <v>536.0</v>
      </c>
      <c r="B538" s="5">
        <v>45.0</v>
      </c>
      <c r="C538" s="5">
        <f t="shared" si="1"/>
        <v>8</v>
      </c>
      <c r="D538" s="5">
        <f>'Thông tin khách hàng'!$B$4+B538-1</f>
        <v>45</v>
      </c>
      <c r="E538" s="46">
        <f t="shared" si="2"/>
        <v>112660271132</v>
      </c>
      <c r="F538" s="5">
        <f>TP*VLOOKUP('Thông tin khách hàng'!$E$10,$X$2:$Z$5,3,FALSE)*OFFSET($S538,0,VLOOKUP('Thông tin khách hàng'!$E$10,$X$2:$Z$5,2,FALSE))</f>
        <v>0</v>
      </c>
      <c r="G538" s="5">
        <f>EP*VLOOKUP('Thông tin khách hàng'!$E$10,$X$2:$Z$5,3,FALSE)*OFFSET($S538,0,VLOOKUP('Thông tin khách hàng'!$E$10,$X$2:$Z$5,2,FALSE))</f>
        <v>0</v>
      </c>
      <c r="H538" s="5">
        <f>F538*HLOOKUP(B538,Assumption!$A$10:$G$12,2,TRUE)+G538*HLOOKUP(B538,Assumption!$A$10:$G$12,3,TRUE)</f>
        <v>0</v>
      </c>
      <c r="I538" s="5">
        <f t="shared" si="3"/>
        <v>0</v>
      </c>
      <c r="J538" s="47">
        <f>VLOOKUP(D538,Assumption!$O$3:$Q$103,IF('Thông tin khách hàng'!$B$3="Nam",2,3),FALSE)/12*P538</f>
        <v>0</v>
      </c>
      <c r="K538" s="5">
        <v>20000.0</v>
      </c>
      <c r="L538" s="46">
        <f t="shared" si="4"/>
        <v>636997439</v>
      </c>
      <c r="M538" s="46">
        <f t="shared" si="5"/>
        <v>113297248571</v>
      </c>
      <c r="N538" s="47">
        <f>HLOOKUP(ROUND(AVERAGE(M526:M537)/10^6,0),Assumption!$B$2:$E$3,2,TRUE)*MAX((AVERAGE(M526:M537)-250*10^6),0)</f>
        <v>630843032.7</v>
      </c>
      <c r="O538" s="46">
        <f t="shared" si="6"/>
        <v>113928091604</v>
      </c>
      <c r="P538" s="46">
        <f>IF(A538=1,SA,MAX(0,SA-M537))</f>
        <v>0</v>
      </c>
      <c r="S538" s="5">
        <v>0.0</v>
      </c>
      <c r="T538" s="5">
        <v>0.0</v>
      </c>
      <c r="U538" s="5">
        <v>0.0</v>
      </c>
      <c r="V538" s="48">
        <v>1.0</v>
      </c>
    </row>
    <row r="539" ht="15.75" customHeight="1">
      <c r="A539" s="5">
        <v>537.0</v>
      </c>
      <c r="B539" s="5">
        <v>45.0</v>
      </c>
      <c r="C539" s="5">
        <f t="shared" si="1"/>
        <v>9</v>
      </c>
      <c r="D539" s="5">
        <f>'Thông tin khách hàng'!$B$4+B539-1</f>
        <v>45</v>
      </c>
      <c r="E539" s="46">
        <f t="shared" si="2"/>
        <v>113928091604</v>
      </c>
      <c r="F539" s="5">
        <f>TP*VLOOKUP('Thông tin khách hàng'!$E$10,$X$2:$Z$5,3,FALSE)*OFFSET($S539,0,VLOOKUP('Thông tin khách hàng'!$E$10,$X$2:$Z$5,2,FALSE))</f>
        <v>0</v>
      </c>
      <c r="G539" s="5">
        <f>EP*VLOOKUP('Thông tin khách hàng'!$E$10,$X$2:$Z$5,3,FALSE)*OFFSET($S539,0,VLOOKUP('Thông tin khách hàng'!$E$10,$X$2:$Z$5,2,FALSE))</f>
        <v>0</v>
      </c>
      <c r="H539" s="5">
        <f>F539*HLOOKUP(B539,Assumption!$A$10:$G$12,2,TRUE)+G539*HLOOKUP(B539,Assumption!$A$10:$G$12,3,TRUE)</f>
        <v>0</v>
      </c>
      <c r="I539" s="5">
        <f t="shared" si="3"/>
        <v>0</v>
      </c>
      <c r="J539" s="47">
        <f>VLOOKUP(D539,Assumption!$O$3:$Q$103,IF('Thông tin khách hàng'!$B$3="Nam",2,3),FALSE)/12*P539</f>
        <v>0</v>
      </c>
      <c r="K539" s="5">
        <v>20000.0</v>
      </c>
      <c r="L539" s="46">
        <f t="shared" si="4"/>
        <v>644165881</v>
      </c>
      <c r="M539" s="46">
        <f t="shared" si="5"/>
        <v>114572237485</v>
      </c>
      <c r="N539" s="47">
        <f>HLOOKUP(ROUND(AVERAGE(M527:M538)/10^6,0),Assumption!$B$2:$E$3,2,TRUE)*MAX((AVERAGE(M527:M538)-250*10^6),0)</f>
        <v>637988050.4</v>
      </c>
      <c r="O539" s="46">
        <f t="shared" si="6"/>
        <v>115210225535</v>
      </c>
      <c r="P539" s="46">
        <f>IF(A539=1,SA,MAX(0,SA-M538))</f>
        <v>0</v>
      </c>
      <c r="S539" s="5">
        <v>0.0</v>
      </c>
      <c r="T539" s="5">
        <v>0.0</v>
      </c>
      <c r="U539" s="5">
        <v>0.0</v>
      </c>
      <c r="V539" s="48">
        <v>1.0</v>
      </c>
    </row>
    <row r="540" ht="15.75" customHeight="1">
      <c r="A540" s="5">
        <v>538.0</v>
      </c>
      <c r="B540" s="5">
        <v>45.0</v>
      </c>
      <c r="C540" s="5">
        <f t="shared" si="1"/>
        <v>10</v>
      </c>
      <c r="D540" s="5">
        <f>'Thông tin khách hàng'!$B$4+B540-1</f>
        <v>45</v>
      </c>
      <c r="E540" s="46">
        <f t="shared" si="2"/>
        <v>115210225535</v>
      </c>
      <c r="F540" s="5">
        <f>TP*VLOOKUP('Thông tin khách hàng'!$E$10,$X$2:$Z$5,3,FALSE)*OFFSET($S540,0,VLOOKUP('Thông tin khách hàng'!$E$10,$X$2:$Z$5,2,FALSE))</f>
        <v>0</v>
      </c>
      <c r="G540" s="5">
        <f>EP*VLOOKUP('Thông tin khách hàng'!$E$10,$X$2:$Z$5,3,FALSE)*OFFSET($S540,0,VLOOKUP('Thông tin khách hàng'!$E$10,$X$2:$Z$5,2,FALSE))</f>
        <v>0</v>
      </c>
      <c r="H540" s="5">
        <f>F540*HLOOKUP(B540,Assumption!$A$10:$G$12,2,TRUE)+G540*HLOOKUP(B540,Assumption!$A$10:$G$12,3,TRUE)</f>
        <v>0</v>
      </c>
      <c r="I540" s="5">
        <f t="shared" si="3"/>
        <v>0</v>
      </c>
      <c r="J540" s="47">
        <f>VLOOKUP(D540,Assumption!$O$3:$Q$103,IF('Thông tin khách hàng'!$B$3="Nam",2,3),FALSE)/12*P540</f>
        <v>0</v>
      </c>
      <c r="K540" s="5">
        <v>20000.0</v>
      </c>
      <c r="L540" s="46">
        <f t="shared" si="4"/>
        <v>651415252</v>
      </c>
      <c r="M540" s="46">
        <f t="shared" si="5"/>
        <v>115861620787</v>
      </c>
      <c r="N540" s="47">
        <f>HLOOKUP(ROUND(AVERAGE(M528:M539)/10^6,0),Assumption!$B$2:$E$3,2,TRUE)*MAX((AVERAGE(M528:M539)-250*10^6),0)</f>
        <v>645213581</v>
      </c>
      <c r="O540" s="46">
        <f t="shared" si="6"/>
        <v>116506834368</v>
      </c>
      <c r="P540" s="46">
        <f>IF(A540=1,SA,MAX(0,SA-M539))</f>
        <v>0</v>
      </c>
      <c r="S540" s="5">
        <v>0.0</v>
      </c>
      <c r="T540" s="5">
        <v>0.0</v>
      </c>
      <c r="U540" s="5">
        <v>1.0</v>
      </c>
      <c r="V540" s="48">
        <v>1.0</v>
      </c>
    </row>
    <row r="541" ht="15.75" customHeight="1">
      <c r="A541" s="5">
        <v>539.0</v>
      </c>
      <c r="B541" s="5">
        <v>45.0</v>
      </c>
      <c r="C541" s="5">
        <f t="shared" si="1"/>
        <v>11</v>
      </c>
      <c r="D541" s="5">
        <f>'Thông tin khách hàng'!$B$4+B541-1</f>
        <v>45</v>
      </c>
      <c r="E541" s="46">
        <f t="shared" si="2"/>
        <v>116506834368</v>
      </c>
      <c r="F541" s="5">
        <f>TP*VLOOKUP('Thông tin khách hàng'!$E$10,$X$2:$Z$5,3,FALSE)*OFFSET($S541,0,VLOOKUP('Thông tin khách hàng'!$E$10,$X$2:$Z$5,2,FALSE))</f>
        <v>0</v>
      </c>
      <c r="G541" s="5">
        <f>EP*VLOOKUP('Thông tin khách hàng'!$E$10,$X$2:$Z$5,3,FALSE)*OFFSET($S541,0,VLOOKUP('Thông tin khách hàng'!$E$10,$X$2:$Z$5,2,FALSE))</f>
        <v>0</v>
      </c>
      <c r="H541" s="5">
        <f>F541*HLOOKUP(B541,Assumption!$A$10:$G$12,2,TRUE)+G541*HLOOKUP(B541,Assumption!$A$10:$G$12,3,TRUE)</f>
        <v>0</v>
      </c>
      <c r="I541" s="5">
        <f t="shared" si="3"/>
        <v>0</v>
      </c>
      <c r="J541" s="47">
        <f>VLOOKUP(D541,Assumption!$O$3:$Q$103,IF('Thông tin khách hàng'!$B$3="Nam",2,3),FALSE)/12*P541</f>
        <v>0</v>
      </c>
      <c r="K541" s="5">
        <v>20000.0</v>
      </c>
      <c r="L541" s="46">
        <f t="shared" si="4"/>
        <v>658746467</v>
      </c>
      <c r="M541" s="46">
        <f t="shared" si="5"/>
        <v>117165560835</v>
      </c>
      <c r="N541" s="47">
        <f>HLOOKUP(ROUND(AVERAGE(M529:M540)/10^6,0),Assumption!$B$2:$E$3,2,TRUE)*MAX((AVERAGE(M529:M540)-250*10^6),0)</f>
        <v>652520531.9</v>
      </c>
      <c r="O541" s="46">
        <f t="shared" si="6"/>
        <v>117818081367</v>
      </c>
      <c r="P541" s="46">
        <f>IF(A541=1,SA,MAX(0,SA-M540))</f>
        <v>0</v>
      </c>
      <c r="S541" s="5">
        <v>0.0</v>
      </c>
      <c r="T541" s="5">
        <v>0.0</v>
      </c>
      <c r="U541" s="5">
        <v>0.0</v>
      </c>
      <c r="V541" s="48">
        <v>1.0</v>
      </c>
    </row>
    <row r="542" ht="15.75" customHeight="1">
      <c r="A542" s="5">
        <v>540.0</v>
      </c>
      <c r="B542" s="5">
        <v>45.0</v>
      </c>
      <c r="C542" s="5">
        <f t="shared" si="1"/>
        <v>12</v>
      </c>
      <c r="D542" s="5">
        <f>'Thông tin khách hàng'!$B$4+B542-1</f>
        <v>45</v>
      </c>
      <c r="E542" s="46">
        <f t="shared" si="2"/>
        <v>117818081367</v>
      </c>
      <c r="F542" s="5">
        <f>TP*VLOOKUP('Thông tin khách hàng'!$E$10,$X$2:$Z$5,3,FALSE)*OFFSET($S542,0,VLOOKUP('Thông tin khách hàng'!$E$10,$X$2:$Z$5,2,FALSE))</f>
        <v>0</v>
      </c>
      <c r="G542" s="5">
        <f>EP*VLOOKUP('Thông tin khách hàng'!$E$10,$X$2:$Z$5,3,FALSE)*OFFSET($S542,0,VLOOKUP('Thông tin khách hàng'!$E$10,$X$2:$Z$5,2,FALSE))</f>
        <v>0</v>
      </c>
      <c r="H542" s="5">
        <f>F542*HLOOKUP(B542,Assumption!$A$10:$G$12,2,TRUE)+G542*HLOOKUP(B542,Assumption!$A$10:$G$12,3,TRUE)</f>
        <v>0</v>
      </c>
      <c r="I542" s="5">
        <f t="shared" si="3"/>
        <v>0</v>
      </c>
      <c r="J542" s="47">
        <f>VLOOKUP(D542,Assumption!$O$3:$Q$103,IF('Thông tin khách hàng'!$B$3="Nam",2,3),FALSE)/12*P542</f>
        <v>0</v>
      </c>
      <c r="K542" s="5">
        <v>20000.0</v>
      </c>
      <c r="L542" s="46">
        <f t="shared" si="4"/>
        <v>666160448</v>
      </c>
      <c r="M542" s="46">
        <f t="shared" si="5"/>
        <v>118484221815</v>
      </c>
      <c r="N542" s="47">
        <f>HLOOKUP(ROUND(AVERAGE(M530:M541)/10^6,0),Assumption!$B$2:$E$3,2,TRUE)*MAX((AVERAGE(M530:M541)-250*10^6),0)</f>
        <v>659909820.5</v>
      </c>
      <c r="O542" s="46">
        <f t="shared" si="6"/>
        <v>119144131636</v>
      </c>
      <c r="P542" s="46">
        <f>IF(A542=1,SA,MAX(0,SA-M541))</f>
        <v>0</v>
      </c>
      <c r="S542" s="5">
        <v>0.0</v>
      </c>
      <c r="T542" s="5">
        <v>0.0</v>
      </c>
      <c r="U542" s="5">
        <v>0.0</v>
      </c>
      <c r="V542" s="48">
        <v>1.0</v>
      </c>
    </row>
    <row r="543" ht="15.75" customHeight="1">
      <c r="A543" s="5">
        <v>541.0</v>
      </c>
      <c r="B543" s="5">
        <v>46.0</v>
      </c>
      <c r="C543" s="5">
        <f t="shared" si="1"/>
        <v>1</v>
      </c>
      <c r="D543" s="5">
        <f>'Thông tin khách hàng'!$B$4+B543-1</f>
        <v>46</v>
      </c>
      <c r="E543" s="46">
        <f t="shared" si="2"/>
        <v>119144131636</v>
      </c>
      <c r="F543" s="5">
        <f>TP*VLOOKUP('Thông tin khách hàng'!$E$10,$X$2:$Z$5,3,FALSE)*OFFSET($S543,0,VLOOKUP('Thông tin khách hàng'!$E$10,$X$2:$Z$5,2,FALSE))</f>
        <v>15000000</v>
      </c>
      <c r="G543" s="5">
        <f>EP*VLOOKUP('Thông tin khách hàng'!$E$10,$X$2:$Z$5,3,FALSE)*OFFSET($S543,0,VLOOKUP('Thông tin khách hàng'!$E$10,$X$2:$Z$5,2,FALSE))</f>
        <v>15000000</v>
      </c>
      <c r="H543" s="5">
        <f>F543*HLOOKUP(B543,Assumption!$A$10:$G$12,2,TRUE)+G543*HLOOKUP(B543,Assumption!$A$10:$G$12,3,TRUE)</f>
        <v>750000</v>
      </c>
      <c r="I543" s="5">
        <f t="shared" si="3"/>
        <v>29250000</v>
      </c>
      <c r="J543" s="47">
        <f>VLOOKUP(D543,Assumption!$O$3:$Q$103,IF('Thông tin khách hàng'!$B$3="Nam",2,3),FALSE)/12*P543</f>
        <v>0</v>
      </c>
      <c r="K543" s="5">
        <v>20000.0</v>
      </c>
      <c r="L543" s="46">
        <f t="shared" si="4"/>
        <v>673823513</v>
      </c>
      <c r="M543" s="46">
        <f t="shared" si="5"/>
        <v>119847185149</v>
      </c>
      <c r="N543" s="47">
        <f>HLOOKUP(ROUND(AVERAGE(M531:M542)/10^6,0),Assumption!$B$2:$E$3,2,TRUE)*MAX((AVERAGE(M531:M542)-250*10^6),0)</f>
        <v>667382374.6</v>
      </c>
      <c r="O543" s="46">
        <f t="shared" si="6"/>
        <v>120514567523</v>
      </c>
      <c r="P543" s="46">
        <f>IF(A543=1,SA,MAX(0,SA-M542))</f>
        <v>0</v>
      </c>
      <c r="S543" s="5">
        <v>1.0</v>
      </c>
      <c r="T543" s="5">
        <v>1.0</v>
      </c>
      <c r="U543" s="5">
        <v>1.0</v>
      </c>
      <c r="V543" s="48">
        <v>1.0</v>
      </c>
    </row>
    <row r="544" ht="15.75" customHeight="1">
      <c r="A544" s="5">
        <v>542.0</v>
      </c>
      <c r="B544" s="5">
        <v>46.0</v>
      </c>
      <c r="C544" s="5">
        <f t="shared" si="1"/>
        <v>2</v>
      </c>
      <c r="D544" s="5">
        <f>'Thông tin khách hàng'!$B$4+B544-1</f>
        <v>46</v>
      </c>
      <c r="E544" s="46">
        <f t="shared" si="2"/>
        <v>120514567523</v>
      </c>
      <c r="F544" s="5">
        <f>TP*VLOOKUP('Thông tin khách hàng'!$E$10,$X$2:$Z$5,3,FALSE)*OFFSET($S544,0,VLOOKUP('Thông tin khách hàng'!$E$10,$X$2:$Z$5,2,FALSE))</f>
        <v>0</v>
      </c>
      <c r="G544" s="5">
        <f>EP*VLOOKUP('Thông tin khách hàng'!$E$10,$X$2:$Z$5,3,FALSE)*OFFSET($S544,0,VLOOKUP('Thông tin khách hàng'!$E$10,$X$2:$Z$5,2,FALSE))</f>
        <v>0</v>
      </c>
      <c r="H544" s="5">
        <f>F544*HLOOKUP(B544,Assumption!$A$10:$G$12,2,TRUE)+G544*HLOOKUP(B544,Assumption!$A$10:$G$12,3,TRUE)</f>
        <v>0</v>
      </c>
      <c r="I544" s="5">
        <f t="shared" si="3"/>
        <v>0</v>
      </c>
      <c r="J544" s="47">
        <f>VLOOKUP(D544,Assumption!$O$3:$Q$103,IF('Thông tin khách hàng'!$B$3="Nam",2,3),FALSE)/12*P544</f>
        <v>0</v>
      </c>
      <c r="K544" s="5">
        <v>20000.0</v>
      </c>
      <c r="L544" s="46">
        <f t="shared" si="4"/>
        <v>681406773</v>
      </c>
      <c r="M544" s="46">
        <f t="shared" si="5"/>
        <v>121195954296</v>
      </c>
      <c r="N544" s="47">
        <f>HLOOKUP(ROUND(AVERAGE(M532:M543)/10^6,0),Assumption!$B$2:$E$3,2,TRUE)*MAX((AVERAGE(M532:M543)-250*10^6),0)</f>
        <v>674939132.5</v>
      </c>
      <c r="O544" s="46">
        <f t="shared" si="6"/>
        <v>121870893429</v>
      </c>
      <c r="P544" s="46">
        <f>IF(A544=1,SA,MAX(0,SA-M543))</f>
        <v>0</v>
      </c>
      <c r="S544" s="5">
        <v>0.0</v>
      </c>
      <c r="T544" s="5">
        <v>0.0</v>
      </c>
      <c r="U544" s="5">
        <v>0.0</v>
      </c>
      <c r="V544" s="48">
        <v>1.0</v>
      </c>
    </row>
    <row r="545" ht="15.75" customHeight="1">
      <c r="A545" s="5">
        <v>543.0</v>
      </c>
      <c r="B545" s="5">
        <v>46.0</v>
      </c>
      <c r="C545" s="5">
        <f t="shared" si="1"/>
        <v>3</v>
      </c>
      <c r="D545" s="5">
        <f>'Thông tin khách hàng'!$B$4+B545-1</f>
        <v>46</v>
      </c>
      <c r="E545" s="46">
        <f t="shared" si="2"/>
        <v>121870893429</v>
      </c>
      <c r="F545" s="5">
        <f>TP*VLOOKUP('Thông tin khách hàng'!$E$10,$X$2:$Z$5,3,FALSE)*OFFSET($S545,0,VLOOKUP('Thông tin khách hàng'!$E$10,$X$2:$Z$5,2,FALSE))</f>
        <v>0</v>
      </c>
      <c r="G545" s="5">
        <f>EP*VLOOKUP('Thông tin khách hàng'!$E$10,$X$2:$Z$5,3,FALSE)*OFFSET($S545,0,VLOOKUP('Thông tin khách hàng'!$E$10,$X$2:$Z$5,2,FALSE))</f>
        <v>0</v>
      </c>
      <c r="H545" s="5">
        <f>F545*HLOOKUP(B545,Assumption!$A$10:$G$12,2,TRUE)+G545*HLOOKUP(B545,Assumption!$A$10:$G$12,3,TRUE)</f>
        <v>0</v>
      </c>
      <c r="I545" s="5">
        <f t="shared" si="3"/>
        <v>0</v>
      </c>
      <c r="J545" s="47">
        <f>VLOOKUP(D545,Assumption!$O$3:$Q$103,IF('Thông tin khách hàng'!$B$3="Nam",2,3),FALSE)/12*P545</f>
        <v>0</v>
      </c>
      <c r="K545" s="5">
        <v>20000.0</v>
      </c>
      <c r="L545" s="46">
        <f t="shared" si="4"/>
        <v>689075637</v>
      </c>
      <c r="M545" s="46">
        <f t="shared" si="5"/>
        <v>122559949066</v>
      </c>
      <c r="N545" s="47">
        <f>HLOOKUP(ROUND(AVERAGE(M533:M544)/10^6,0),Assumption!$B$2:$E$3,2,TRUE)*MAX((AVERAGE(M533:M544)-250*10^6),0)</f>
        <v>682581043.1</v>
      </c>
      <c r="O545" s="46">
        <f t="shared" si="6"/>
        <v>123242530109</v>
      </c>
      <c r="P545" s="46">
        <f>IF(A545=1,SA,MAX(0,SA-M544))</f>
        <v>0</v>
      </c>
      <c r="S545" s="5">
        <v>0.0</v>
      </c>
      <c r="T545" s="5">
        <v>0.0</v>
      </c>
      <c r="U545" s="5">
        <v>0.0</v>
      </c>
      <c r="V545" s="48">
        <v>1.0</v>
      </c>
    </row>
    <row r="546" ht="15.75" customHeight="1">
      <c r="A546" s="5">
        <v>544.0</v>
      </c>
      <c r="B546" s="5">
        <v>46.0</v>
      </c>
      <c r="C546" s="5">
        <f t="shared" si="1"/>
        <v>4</v>
      </c>
      <c r="D546" s="5">
        <f>'Thông tin khách hàng'!$B$4+B546-1</f>
        <v>46</v>
      </c>
      <c r="E546" s="46">
        <f t="shared" si="2"/>
        <v>123242530109</v>
      </c>
      <c r="F546" s="5">
        <f>TP*VLOOKUP('Thông tin khách hàng'!$E$10,$X$2:$Z$5,3,FALSE)*OFFSET($S546,0,VLOOKUP('Thông tin khách hàng'!$E$10,$X$2:$Z$5,2,FALSE))</f>
        <v>0</v>
      </c>
      <c r="G546" s="5">
        <f>EP*VLOOKUP('Thông tin khách hàng'!$E$10,$X$2:$Z$5,3,FALSE)*OFFSET($S546,0,VLOOKUP('Thông tin khách hàng'!$E$10,$X$2:$Z$5,2,FALSE))</f>
        <v>0</v>
      </c>
      <c r="H546" s="5">
        <f>F546*HLOOKUP(B546,Assumption!$A$10:$G$12,2,TRUE)+G546*HLOOKUP(B546,Assumption!$A$10:$G$12,3,TRUE)</f>
        <v>0</v>
      </c>
      <c r="I546" s="5">
        <f t="shared" si="3"/>
        <v>0</v>
      </c>
      <c r="J546" s="47">
        <f>VLOOKUP(D546,Assumption!$O$3:$Q$103,IF('Thông tin khách hàng'!$B$3="Nam",2,3),FALSE)/12*P546</f>
        <v>0</v>
      </c>
      <c r="K546" s="5">
        <v>20000.0</v>
      </c>
      <c r="L546" s="46">
        <f t="shared" si="4"/>
        <v>696831070</v>
      </c>
      <c r="M546" s="46">
        <f t="shared" si="5"/>
        <v>123939341179</v>
      </c>
      <c r="N546" s="47">
        <f>HLOOKUP(ROUND(AVERAGE(M534:M545)/10^6,0),Assumption!$B$2:$E$3,2,TRUE)*MAX((AVERAGE(M534:M545)-250*10^6),0)</f>
        <v>690309065.9</v>
      </c>
      <c r="O546" s="46">
        <f t="shared" si="6"/>
        <v>124629650245</v>
      </c>
      <c r="P546" s="46">
        <f>IF(A546=1,SA,MAX(0,SA-M545))</f>
        <v>0</v>
      </c>
      <c r="S546" s="5">
        <v>0.0</v>
      </c>
      <c r="T546" s="5">
        <v>0.0</v>
      </c>
      <c r="U546" s="5">
        <v>1.0</v>
      </c>
      <c r="V546" s="48">
        <v>1.0</v>
      </c>
    </row>
    <row r="547" ht="15.75" customHeight="1">
      <c r="A547" s="5">
        <v>545.0</v>
      </c>
      <c r="B547" s="5">
        <v>46.0</v>
      </c>
      <c r="C547" s="5">
        <f t="shared" si="1"/>
        <v>5</v>
      </c>
      <c r="D547" s="5">
        <f>'Thông tin khách hàng'!$B$4+B547-1</f>
        <v>46</v>
      </c>
      <c r="E547" s="46">
        <f t="shared" si="2"/>
        <v>124629650245</v>
      </c>
      <c r="F547" s="5">
        <f>TP*VLOOKUP('Thông tin khách hàng'!$E$10,$X$2:$Z$5,3,FALSE)*OFFSET($S547,0,VLOOKUP('Thông tin khách hàng'!$E$10,$X$2:$Z$5,2,FALSE))</f>
        <v>0</v>
      </c>
      <c r="G547" s="5">
        <f>EP*VLOOKUP('Thông tin khách hàng'!$E$10,$X$2:$Z$5,3,FALSE)*OFFSET($S547,0,VLOOKUP('Thông tin khách hàng'!$E$10,$X$2:$Z$5,2,FALSE))</f>
        <v>0</v>
      </c>
      <c r="H547" s="5">
        <f>F547*HLOOKUP(B547,Assumption!$A$10:$G$12,2,TRUE)+G547*HLOOKUP(B547,Assumption!$A$10:$G$12,3,TRUE)</f>
        <v>0</v>
      </c>
      <c r="I547" s="5">
        <f t="shared" si="3"/>
        <v>0</v>
      </c>
      <c r="J547" s="47">
        <f>VLOOKUP(D547,Assumption!$O$3:$Q$103,IF('Thông tin khách hàng'!$B$3="Nam",2,3),FALSE)/12*P547</f>
        <v>0</v>
      </c>
      <c r="K547" s="5">
        <v>20000.0</v>
      </c>
      <c r="L547" s="46">
        <f t="shared" si="4"/>
        <v>704674049</v>
      </c>
      <c r="M547" s="46">
        <f t="shared" si="5"/>
        <v>125334304294</v>
      </c>
      <c r="N547" s="47">
        <f>HLOOKUP(ROUND(AVERAGE(M535:M546)/10^6,0),Assumption!$B$2:$E$3,2,TRUE)*MAX((AVERAGE(M535:M546)-250*10^6),0)</f>
        <v>698124171.1</v>
      </c>
      <c r="O547" s="46">
        <f t="shared" si="6"/>
        <v>126032428465</v>
      </c>
      <c r="P547" s="46">
        <f>IF(A547=1,SA,MAX(0,SA-M546))</f>
        <v>0</v>
      </c>
      <c r="S547" s="5">
        <v>0.0</v>
      </c>
      <c r="T547" s="5">
        <v>0.0</v>
      </c>
      <c r="U547" s="5">
        <v>0.0</v>
      </c>
      <c r="V547" s="48">
        <v>1.0</v>
      </c>
    </row>
    <row r="548" ht="15.75" customHeight="1">
      <c r="A548" s="5">
        <v>546.0</v>
      </c>
      <c r="B548" s="5">
        <v>46.0</v>
      </c>
      <c r="C548" s="5">
        <f t="shared" si="1"/>
        <v>6</v>
      </c>
      <c r="D548" s="5">
        <f>'Thông tin khách hàng'!$B$4+B548-1</f>
        <v>46</v>
      </c>
      <c r="E548" s="46">
        <f t="shared" si="2"/>
        <v>126032428465</v>
      </c>
      <c r="F548" s="5">
        <f>TP*VLOOKUP('Thông tin khách hàng'!$E$10,$X$2:$Z$5,3,FALSE)*OFFSET($S548,0,VLOOKUP('Thông tin khách hàng'!$E$10,$X$2:$Z$5,2,FALSE))</f>
        <v>0</v>
      </c>
      <c r="G548" s="5">
        <f>EP*VLOOKUP('Thông tin khách hàng'!$E$10,$X$2:$Z$5,3,FALSE)*OFFSET($S548,0,VLOOKUP('Thông tin khách hàng'!$E$10,$X$2:$Z$5,2,FALSE))</f>
        <v>0</v>
      </c>
      <c r="H548" s="5">
        <f>F548*HLOOKUP(B548,Assumption!$A$10:$G$12,2,TRUE)+G548*HLOOKUP(B548,Assumption!$A$10:$G$12,3,TRUE)</f>
        <v>0</v>
      </c>
      <c r="I548" s="5">
        <f t="shared" si="3"/>
        <v>0</v>
      </c>
      <c r="J548" s="47">
        <f>VLOOKUP(D548,Assumption!$O$3:$Q$103,IF('Thông tin khách hàng'!$B$3="Nam",2,3),FALSE)/12*P548</f>
        <v>0</v>
      </c>
      <c r="K548" s="5">
        <v>20000.0</v>
      </c>
      <c r="L548" s="46">
        <f t="shared" si="4"/>
        <v>712605561</v>
      </c>
      <c r="M548" s="46">
        <f t="shared" si="5"/>
        <v>126745014026</v>
      </c>
      <c r="N548" s="47">
        <f>HLOOKUP(ROUND(AVERAGE(M536:M547)/10^6,0),Assumption!$B$2:$E$3,2,TRUE)*MAX((AVERAGE(M536:M547)-250*10^6),0)</f>
        <v>706027340.2</v>
      </c>
      <c r="O548" s="46">
        <f t="shared" si="6"/>
        <v>127451041366</v>
      </c>
      <c r="P548" s="46">
        <f>IF(A548=1,SA,MAX(0,SA-M547))</f>
        <v>0</v>
      </c>
      <c r="S548" s="5">
        <v>0.0</v>
      </c>
      <c r="T548" s="5">
        <v>0.0</v>
      </c>
      <c r="U548" s="5">
        <v>0.0</v>
      </c>
      <c r="V548" s="48">
        <v>1.0</v>
      </c>
    </row>
    <row r="549" ht="15.75" customHeight="1">
      <c r="A549" s="5">
        <v>547.0</v>
      </c>
      <c r="B549" s="5">
        <v>46.0</v>
      </c>
      <c r="C549" s="5">
        <f t="shared" si="1"/>
        <v>7</v>
      </c>
      <c r="D549" s="5">
        <f>'Thông tin khách hàng'!$B$4+B549-1</f>
        <v>46</v>
      </c>
      <c r="E549" s="46">
        <f t="shared" si="2"/>
        <v>127451041366</v>
      </c>
      <c r="F549" s="5">
        <f>TP*VLOOKUP('Thông tin khách hàng'!$E$10,$X$2:$Z$5,3,FALSE)*OFFSET($S549,0,VLOOKUP('Thông tin khách hàng'!$E$10,$X$2:$Z$5,2,FALSE))</f>
        <v>15000000</v>
      </c>
      <c r="G549" s="5">
        <f>EP*VLOOKUP('Thông tin khách hàng'!$E$10,$X$2:$Z$5,3,FALSE)*OFFSET($S549,0,VLOOKUP('Thông tin khách hàng'!$E$10,$X$2:$Z$5,2,FALSE))</f>
        <v>15000000</v>
      </c>
      <c r="H549" s="5">
        <f>F549*HLOOKUP(B549,Assumption!$A$10:$G$12,2,TRUE)+G549*HLOOKUP(B549,Assumption!$A$10:$G$12,3,TRUE)</f>
        <v>750000</v>
      </c>
      <c r="I549" s="5">
        <f t="shared" si="3"/>
        <v>29250000</v>
      </c>
      <c r="J549" s="47">
        <f>VLOOKUP(D549,Assumption!$O$3:$Q$103,IF('Thông tin khách hàng'!$B$3="Nam",2,3),FALSE)/12*P549</f>
        <v>0</v>
      </c>
      <c r="K549" s="5">
        <v>20000.0</v>
      </c>
      <c r="L549" s="46">
        <f t="shared" si="4"/>
        <v>720791988</v>
      </c>
      <c r="M549" s="46">
        <f t="shared" si="5"/>
        <v>128201063354</v>
      </c>
      <c r="N549" s="47">
        <f>HLOOKUP(ROUND(AVERAGE(M537:M548)/10^6,0),Assumption!$B$2:$E$3,2,TRUE)*MAX((AVERAGE(M537:M548)-250*10^6),0)</f>
        <v>714019565.5</v>
      </c>
      <c r="O549" s="46">
        <f t="shared" si="6"/>
        <v>128915082920</v>
      </c>
      <c r="P549" s="46">
        <f>IF(A549=1,SA,MAX(0,SA-M548))</f>
        <v>0</v>
      </c>
      <c r="S549" s="5">
        <v>0.0</v>
      </c>
      <c r="T549" s="5">
        <v>1.0</v>
      </c>
      <c r="U549" s="5">
        <v>1.0</v>
      </c>
      <c r="V549" s="48">
        <v>1.0</v>
      </c>
    </row>
    <row r="550" ht="15.75" customHeight="1">
      <c r="A550" s="5">
        <v>548.0</v>
      </c>
      <c r="B550" s="5">
        <v>46.0</v>
      </c>
      <c r="C550" s="5">
        <f t="shared" si="1"/>
        <v>8</v>
      </c>
      <c r="D550" s="5">
        <f>'Thông tin khách hàng'!$B$4+B550-1</f>
        <v>46</v>
      </c>
      <c r="E550" s="46">
        <f t="shared" si="2"/>
        <v>128915082920</v>
      </c>
      <c r="F550" s="5">
        <f>TP*VLOOKUP('Thông tin khách hàng'!$E$10,$X$2:$Z$5,3,FALSE)*OFFSET($S550,0,VLOOKUP('Thông tin khách hàng'!$E$10,$X$2:$Z$5,2,FALSE))</f>
        <v>0</v>
      </c>
      <c r="G550" s="5">
        <f>EP*VLOOKUP('Thông tin khách hàng'!$E$10,$X$2:$Z$5,3,FALSE)*OFFSET($S550,0,VLOOKUP('Thông tin khách hàng'!$E$10,$X$2:$Z$5,2,FALSE))</f>
        <v>0</v>
      </c>
      <c r="H550" s="5">
        <f>F550*HLOOKUP(B550,Assumption!$A$10:$G$12,2,TRUE)+G550*HLOOKUP(B550,Assumption!$A$10:$G$12,3,TRUE)</f>
        <v>0</v>
      </c>
      <c r="I550" s="5">
        <f t="shared" si="3"/>
        <v>0</v>
      </c>
      <c r="J550" s="47">
        <f>VLOOKUP(D550,Assumption!$O$3:$Q$103,IF('Thông tin khách hàng'!$B$3="Nam",2,3),FALSE)/12*P550</f>
        <v>0</v>
      </c>
      <c r="K550" s="5">
        <v>20000.0</v>
      </c>
      <c r="L550" s="46">
        <f t="shared" si="4"/>
        <v>728904508</v>
      </c>
      <c r="M550" s="46">
        <f t="shared" si="5"/>
        <v>129643967428</v>
      </c>
      <c r="N550" s="47">
        <f>HLOOKUP(ROUND(AVERAGE(M538:M549)/10^6,0),Assumption!$B$2:$E$3,2,TRUE)*MAX((AVERAGE(M538:M549)-250*10^6),0)</f>
        <v>722101850.4</v>
      </c>
      <c r="O550" s="46">
        <f t="shared" si="6"/>
        <v>130366069278</v>
      </c>
      <c r="P550" s="46">
        <f>IF(A550=1,SA,MAX(0,SA-M549))</f>
        <v>0</v>
      </c>
      <c r="S550" s="5">
        <v>0.0</v>
      </c>
      <c r="T550" s="5">
        <v>0.0</v>
      </c>
      <c r="U550" s="5">
        <v>0.0</v>
      </c>
      <c r="V550" s="48">
        <v>1.0</v>
      </c>
    </row>
    <row r="551" ht="15.75" customHeight="1">
      <c r="A551" s="5">
        <v>549.0</v>
      </c>
      <c r="B551" s="5">
        <v>46.0</v>
      </c>
      <c r="C551" s="5">
        <f t="shared" si="1"/>
        <v>9</v>
      </c>
      <c r="D551" s="5">
        <f>'Thông tin khách hàng'!$B$4+B551-1</f>
        <v>46</v>
      </c>
      <c r="E551" s="46">
        <f t="shared" si="2"/>
        <v>130366069278</v>
      </c>
      <c r="F551" s="5">
        <f>TP*VLOOKUP('Thông tin khách hàng'!$E$10,$X$2:$Z$5,3,FALSE)*OFFSET($S551,0,VLOOKUP('Thông tin khách hàng'!$E$10,$X$2:$Z$5,2,FALSE))</f>
        <v>0</v>
      </c>
      <c r="G551" s="5">
        <f>EP*VLOOKUP('Thông tin khách hàng'!$E$10,$X$2:$Z$5,3,FALSE)*OFFSET($S551,0,VLOOKUP('Thông tin khách hàng'!$E$10,$X$2:$Z$5,2,FALSE))</f>
        <v>0</v>
      </c>
      <c r="H551" s="5">
        <f>F551*HLOOKUP(B551,Assumption!$A$10:$G$12,2,TRUE)+G551*HLOOKUP(B551,Assumption!$A$10:$G$12,3,TRUE)</f>
        <v>0</v>
      </c>
      <c r="I551" s="5">
        <f t="shared" si="3"/>
        <v>0</v>
      </c>
      <c r="J551" s="47">
        <f>VLOOKUP(D551,Assumption!$O$3:$Q$103,IF('Thông tin khách hàng'!$B$3="Nam",2,3),FALSE)/12*P551</f>
        <v>0</v>
      </c>
      <c r="K551" s="5">
        <v>20000.0</v>
      </c>
      <c r="L551" s="46">
        <f t="shared" si="4"/>
        <v>737108596</v>
      </c>
      <c r="M551" s="46">
        <f t="shared" si="5"/>
        <v>131103157874</v>
      </c>
      <c r="N551" s="47">
        <f>HLOOKUP(ROUND(AVERAGE(M539:M550)/10^6,0),Assumption!$B$2:$E$3,2,TRUE)*MAX((AVERAGE(M539:M550)-250*10^6),0)</f>
        <v>730275209.9</v>
      </c>
      <c r="O551" s="46">
        <f t="shared" si="6"/>
        <v>131833433084</v>
      </c>
      <c r="P551" s="46">
        <f>IF(A551=1,SA,MAX(0,SA-M550))</f>
        <v>0</v>
      </c>
      <c r="S551" s="5">
        <v>0.0</v>
      </c>
      <c r="T551" s="5">
        <v>0.0</v>
      </c>
      <c r="U551" s="5">
        <v>0.0</v>
      </c>
      <c r="V551" s="48">
        <v>1.0</v>
      </c>
    </row>
    <row r="552" ht="15.75" customHeight="1">
      <c r="A552" s="5">
        <v>550.0</v>
      </c>
      <c r="B552" s="5">
        <v>46.0</v>
      </c>
      <c r="C552" s="5">
        <f t="shared" si="1"/>
        <v>10</v>
      </c>
      <c r="D552" s="5">
        <f>'Thông tin khách hàng'!$B$4+B552-1</f>
        <v>46</v>
      </c>
      <c r="E552" s="46">
        <f t="shared" si="2"/>
        <v>131833433084</v>
      </c>
      <c r="F552" s="5">
        <f>TP*VLOOKUP('Thông tin khách hàng'!$E$10,$X$2:$Z$5,3,FALSE)*OFFSET($S552,0,VLOOKUP('Thông tin khách hàng'!$E$10,$X$2:$Z$5,2,FALSE))</f>
        <v>0</v>
      </c>
      <c r="G552" s="5">
        <f>EP*VLOOKUP('Thông tin khách hàng'!$E$10,$X$2:$Z$5,3,FALSE)*OFFSET($S552,0,VLOOKUP('Thông tin khách hàng'!$E$10,$X$2:$Z$5,2,FALSE))</f>
        <v>0</v>
      </c>
      <c r="H552" s="5">
        <f>F552*HLOOKUP(B552,Assumption!$A$10:$G$12,2,TRUE)+G552*HLOOKUP(B552,Assumption!$A$10:$G$12,3,TRUE)</f>
        <v>0</v>
      </c>
      <c r="I552" s="5">
        <f t="shared" si="3"/>
        <v>0</v>
      </c>
      <c r="J552" s="47">
        <f>VLOOKUP(D552,Assumption!$O$3:$Q$103,IF('Thông tin khách hàng'!$B$3="Nam",2,3),FALSE)/12*P552</f>
        <v>0</v>
      </c>
      <c r="K552" s="5">
        <v>20000.0</v>
      </c>
      <c r="L552" s="46">
        <f t="shared" si="4"/>
        <v>745405284</v>
      </c>
      <c r="M552" s="46">
        <f t="shared" si="5"/>
        <v>132578818368</v>
      </c>
      <c r="N552" s="47">
        <f>HLOOKUP(ROUND(AVERAGE(M540:M551)/10^6,0),Assumption!$B$2:$E$3,2,TRUE)*MAX((AVERAGE(M540:M551)-250*10^6),0)</f>
        <v>738540670.1</v>
      </c>
      <c r="O552" s="46">
        <f t="shared" si="6"/>
        <v>133317359038</v>
      </c>
      <c r="P552" s="46">
        <f>IF(A552=1,SA,MAX(0,SA-M551))</f>
        <v>0</v>
      </c>
      <c r="S552" s="5">
        <v>0.0</v>
      </c>
      <c r="T552" s="5">
        <v>0.0</v>
      </c>
      <c r="U552" s="5">
        <v>1.0</v>
      </c>
      <c r="V552" s="48">
        <v>1.0</v>
      </c>
    </row>
    <row r="553" ht="15.75" customHeight="1">
      <c r="A553" s="5">
        <v>551.0</v>
      </c>
      <c r="B553" s="5">
        <v>46.0</v>
      </c>
      <c r="C553" s="5">
        <f t="shared" si="1"/>
        <v>11</v>
      </c>
      <c r="D553" s="5">
        <f>'Thông tin khách hàng'!$B$4+B553-1</f>
        <v>46</v>
      </c>
      <c r="E553" s="46">
        <f t="shared" si="2"/>
        <v>133317359038</v>
      </c>
      <c r="F553" s="5">
        <f>TP*VLOOKUP('Thông tin khách hàng'!$E$10,$X$2:$Z$5,3,FALSE)*OFFSET($S553,0,VLOOKUP('Thông tin khách hàng'!$E$10,$X$2:$Z$5,2,FALSE))</f>
        <v>0</v>
      </c>
      <c r="G553" s="5">
        <f>EP*VLOOKUP('Thông tin khách hàng'!$E$10,$X$2:$Z$5,3,FALSE)*OFFSET($S553,0,VLOOKUP('Thông tin khách hàng'!$E$10,$X$2:$Z$5,2,FALSE))</f>
        <v>0</v>
      </c>
      <c r="H553" s="5">
        <f>F553*HLOOKUP(B553,Assumption!$A$10:$G$12,2,TRUE)+G553*HLOOKUP(B553,Assumption!$A$10:$G$12,3,TRUE)</f>
        <v>0</v>
      </c>
      <c r="I553" s="5">
        <f t="shared" si="3"/>
        <v>0</v>
      </c>
      <c r="J553" s="47">
        <f>VLOOKUP(D553,Assumption!$O$3:$Q$103,IF('Thông tin khách hàng'!$B$3="Nam",2,3),FALSE)/12*P553</f>
        <v>0</v>
      </c>
      <c r="K553" s="5">
        <v>20000.0</v>
      </c>
      <c r="L553" s="46">
        <f t="shared" si="4"/>
        <v>753795618</v>
      </c>
      <c r="M553" s="46">
        <f t="shared" si="5"/>
        <v>134071134656</v>
      </c>
      <c r="N553" s="47">
        <f>HLOOKUP(ROUND(AVERAGE(M541:M552)/10^6,0),Assumption!$B$2:$E$3,2,TRUE)*MAX((AVERAGE(M541:M552)-250*10^6),0)</f>
        <v>746899268.8</v>
      </c>
      <c r="O553" s="46">
        <f t="shared" si="6"/>
        <v>134818033925</v>
      </c>
      <c r="P553" s="46">
        <f>IF(A553=1,SA,MAX(0,SA-M552))</f>
        <v>0</v>
      </c>
      <c r="S553" s="5">
        <v>0.0</v>
      </c>
      <c r="T553" s="5">
        <v>0.0</v>
      </c>
      <c r="U553" s="5">
        <v>0.0</v>
      </c>
      <c r="V553" s="48">
        <v>1.0</v>
      </c>
    </row>
    <row r="554" ht="15.75" customHeight="1">
      <c r="A554" s="5">
        <v>552.0</v>
      </c>
      <c r="B554" s="5">
        <v>46.0</v>
      </c>
      <c r="C554" s="5">
        <f t="shared" si="1"/>
        <v>12</v>
      </c>
      <c r="D554" s="5">
        <f>'Thông tin khách hàng'!$B$4+B554-1</f>
        <v>46</v>
      </c>
      <c r="E554" s="46">
        <f t="shared" si="2"/>
        <v>134818033925</v>
      </c>
      <c r="F554" s="5">
        <f>TP*VLOOKUP('Thông tin khách hàng'!$E$10,$X$2:$Z$5,3,FALSE)*OFFSET($S554,0,VLOOKUP('Thông tin khách hàng'!$E$10,$X$2:$Z$5,2,FALSE))</f>
        <v>0</v>
      </c>
      <c r="G554" s="5">
        <f>EP*VLOOKUP('Thông tin khách hàng'!$E$10,$X$2:$Z$5,3,FALSE)*OFFSET($S554,0,VLOOKUP('Thông tin khách hàng'!$E$10,$X$2:$Z$5,2,FALSE))</f>
        <v>0</v>
      </c>
      <c r="H554" s="5">
        <f>F554*HLOOKUP(B554,Assumption!$A$10:$G$12,2,TRUE)+G554*HLOOKUP(B554,Assumption!$A$10:$G$12,3,TRUE)</f>
        <v>0</v>
      </c>
      <c r="I554" s="5">
        <f t="shared" si="3"/>
        <v>0</v>
      </c>
      <c r="J554" s="47">
        <f>VLOOKUP(D554,Assumption!$O$3:$Q$103,IF('Thông tin khách hàng'!$B$3="Nam",2,3),FALSE)/12*P554</f>
        <v>0</v>
      </c>
      <c r="K554" s="5">
        <v>20000.0</v>
      </c>
      <c r="L554" s="46">
        <f t="shared" si="4"/>
        <v>762280652</v>
      </c>
      <c r="M554" s="46">
        <f t="shared" si="5"/>
        <v>135580294577</v>
      </c>
      <c r="N554" s="47">
        <f>HLOOKUP(ROUND(AVERAGE(M542:M553)/10^6,0),Assumption!$B$2:$E$3,2,TRUE)*MAX((AVERAGE(M542:M553)-250*10^6),0)</f>
        <v>755352055.8</v>
      </c>
      <c r="O554" s="46">
        <f t="shared" si="6"/>
        <v>136335646633</v>
      </c>
      <c r="P554" s="46">
        <f>IF(A554=1,SA,MAX(0,SA-M553))</f>
        <v>0</v>
      </c>
      <c r="S554" s="5">
        <v>0.0</v>
      </c>
      <c r="T554" s="5">
        <v>0.0</v>
      </c>
      <c r="U554" s="5">
        <v>0.0</v>
      </c>
      <c r="V554" s="48">
        <v>1.0</v>
      </c>
    </row>
    <row r="555" ht="15.75" customHeight="1">
      <c r="A555" s="5">
        <v>553.0</v>
      </c>
      <c r="B555" s="5">
        <v>47.0</v>
      </c>
      <c r="C555" s="5">
        <f t="shared" si="1"/>
        <v>1</v>
      </c>
      <c r="D555" s="5">
        <f>'Thông tin khách hàng'!$B$4+B555-1</f>
        <v>47</v>
      </c>
      <c r="E555" s="46">
        <f t="shared" si="2"/>
        <v>136335646633</v>
      </c>
      <c r="F555" s="5">
        <f>TP*VLOOKUP('Thông tin khách hàng'!$E$10,$X$2:$Z$5,3,FALSE)*OFFSET($S555,0,VLOOKUP('Thông tin khách hàng'!$E$10,$X$2:$Z$5,2,FALSE))</f>
        <v>15000000</v>
      </c>
      <c r="G555" s="5">
        <f>EP*VLOOKUP('Thông tin khách hàng'!$E$10,$X$2:$Z$5,3,FALSE)*OFFSET($S555,0,VLOOKUP('Thông tin khách hàng'!$E$10,$X$2:$Z$5,2,FALSE))</f>
        <v>15000000</v>
      </c>
      <c r="H555" s="5">
        <f>F555*HLOOKUP(B555,Assumption!$A$10:$G$12,2,TRUE)+G555*HLOOKUP(B555,Assumption!$A$10:$G$12,3,TRUE)</f>
        <v>750000</v>
      </c>
      <c r="I555" s="5">
        <f t="shared" si="3"/>
        <v>29250000</v>
      </c>
      <c r="J555" s="47">
        <f>VLOOKUP(D555,Assumption!$O$3:$Q$103,IF('Thông tin khách hàng'!$B$3="Nam",2,3),FALSE)/12*P555</f>
        <v>0</v>
      </c>
      <c r="K555" s="5">
        <v>20000.0</v>
      </c>
      <c r="L555" s="46">
        <f t="shared" si="4"/>
        <v>771026838</v>
      </c>
      <c r="M555" s="46">
        <f t="shared" si="5"/>
        <v>137135903471</v>
      </c>
      <c r="N555" s="47">
        <f>HLOOKUP(ROUND(AVERAGE(M543:M554)/10^6,0),Assumption!$B$2:$E$3,2,TRUE)*MAX((AVERAGE(M543:M554)-250*10^6),0)</f>
        <v>763900092.1</v>
      </c>
      <c r="O555" s="46">
        <f t="shared" si="6"/>
        <v>137899803563</v>
      </c>
      <c r="P555" s="46">
        <f>IF(A555=1,SA,MAX(0,SA-M554))</f>
        <v>0</v>
      </c>
      <c r="S555" s="5">
        <v>1.0</v>
      </c>
      <c r="T555" s="5">
        <v>1.0</v>
      </c>
      <c r="U555" s="5">
        <v>1.0</v>
      </c>
      <c r="V555" s="48">
        <v>1.0</v>
      </c>
    </row>
    <row r="556" ht="15.75" customHeight="1">
      <c r="A556" s="5">
        <v>554.0</v>
      </c>
      <c r="B556" s="5">
        <v>47.0</v>
      </c>
      <c r="C556" s="5">
        <f t="shared" si="1"/>
        <v>2</v>
      </c>
      <c r="D556" s="5">
        <f>'Thông tin khách hàng'!$B$4+B556-1</f>
        <v>47</v>
      </c>
      <c r="E556" s="46">
        <f t="shared" si="2"/>
        <v>137899803563</v>
      </c>
      <c r="F556" s="5">
        <f>TP*VLOOKUP('Thông tin khách hàng'!$E$10,$X$2:$Z$5,3,FALSE)*OFFSET($S556,0,VLOOKUP('Thông tin khách hàng'!$E$10,$X$2:$Z$5,2,FALSE))</f>
        <v>0</v>
      </c>
      <c r="G556" s="5">
        <f>EP*VLOOKUP('Thông tin khách hàng'!$E$10,$X$2:$Z$5,3,FALSE)*OFFSET($S556,0,VLOOKUP('Thông tin khách hàng'!$E$10,$X$2:$Z$5,2,FALSE))</f>
        <v>0</v>
      </c>
      <c r="H556" s="5">
        <f>F556*HLOOKUP(B556,Assumption!$A$10:$G$12,2,TRUE)+G556*HLOOKUP(B556,Assumption!$A$10:$G$12,3,TRUE)</f>
        <v>0</v>
      </c>
      <c r="I556" s="5">
        <f t="shared" si="3"/>
        <v>0</v>
      </c>
      <c r="J556" s="47">
        <f>VLOOKUP(D556,Assumption!$O$3:$Q$103,IF('Thông tin khách hàng'!$B$3="Nam",2,3),FALSE)/12*P556</f>
        <v>0</v>
      </c>
      <c r="K556" s="5">
        <v>20000.0</v>
      </c>
      <c r="L556" s="46">
        <f t="shared" si="4"/>
        <v>779705425</v>
      </c>
      <c r="M556" s="46">
        <f t="shared" si="5"/>
        <v>138679488988</v>
      </c>
      <c r="N556" s="47">
        <f>HLOOKUP(ROUND(AVERAGE(M544:M555)/10^6,0),Assumption!$B$2:$E$3,2,TRUE)*MAX((AVERAGE(M544:M555)-250*10^6),0)</f>
        <v>772544451.3</v>
      </c>
      <c r="O556" s="46">
        <f t="shared" si="6"/>
        <v>139452033439</v>
      </c>
      <c r="P556" s="46">
        <f>IF(A556=1,SA,MAX(0,SA-M555))</f>
        <v>0</v>
      </c>
      <c r="S556" s="5">
        <v>0.0</v>
      </c>
      <c r="T556" s="5">
        <v>0.0</v>
      </c>
      <c r="U556" s="5">
        <v>0.0</v>
      </c>
      <c r="V556" s="48">
        <v>1.0</v>
      </c>
    </row>
    <row r="557" ht="15.75" customHeight="1">
      <c r="A557" s="5">
        <v>555.0</v>
      </c>
      <c r="B557" s="5">
        <v>47.0</v>
      </c>
      <c r="C557" s="5">
        <f t="shared" si="1"/>
        <v>3</v>
      </c>
      <c r="D557" s="5">
        <f>'Thông tin khách hàng'!$B$4+B557-1</f>
        <v>47</v>
      </c>
      <c r="E557" s="46">
        <f t="shared" si="2"/>
        <v>139452033439</v>
      </c>
      <c r="F557" s="5">
        <f>TP*VLOOKUP('Thông tin khách hàng'!$E$10,$X$2:$Z$5,3,FALSE)*OFFSET($S557,0,VLOOKUP('Thông tin khách hàng'!$E$10,$X$2:$Z$5,2,FALSE))</f>
        <v>0</v>
      </c>
      <c r="G557" s="5">
        <f>EP*VLOOKUP('Thông tin khách hàng'!$E$10,$X$2:$Z$5,3,FALSE)*OFFSET($S557,0,VLOOKUP('Thông tin khách hàng'!$E$10,$X$2:$Z$5,2,FALSE))</f>
        <v>0</v>
      </c>
      <c r="H557" s="5">
        <f>F557*HLOOKUP(B557,Assumption!$A$10:$G$12,2,TRUE)+G557*HLOOKUP(B557,Assumption!$A$10:$G$12,3,TRUE)</f>
        <v>0</v>
      </c>
      <c r="I557" s="5">
        <f t="shared" si="3"/>
        <v>0</v>
      </c>
      <c r="J557" s="47">
        <f>VLOOKUP(D557,Assumption!$O$3:$Q$103,IF('Thông tin khách hàng'!$B$3="Nam",2,3),FALSE)/12*P557</f>
        <v>0</v>
      </c>
      <c r="K557" s="5">
        <v>20000.0</v>
      </c>
      <c r="L557" s="46">
        <f t="shared" si="4"/>
        <v>788481959</v>
      </c>
      <c r="M557" s="46">
        <f t="shared" si="5"/>
        <v>140240495398</v>
      </c>
      <c r="N557" s="47">
        <f>HLOOKUP(ROUND(AVERAGE(M545:M556)/10^6,0),Assumption!$B$2:$E$3,2,TRUE)*MAX((AVERAGE(M545:M556)-250*10^6),0)</f>
        <v>781286218.6</v>
      </c>
      <c r="O557" s="46">
        <f t="shared" si="6"/>
        <v>141021781617</v>
      </c>
      <c r="P557" s="46">
        <f>IF(A557=1,SA,MAX(0,SA-M556))</f>
        <v>0</v>
      </c>
      <c r="S557" s="5">
        <v>0.0</v>
      </c>
      <c r="T557" s="5">
        <v>0.0</v>
      </c>
      <c r="U557" s="5">
        <v>0.0</v>
      </c>
      <c r="V557" s="48">
        <v>1.0</v>
      </c>
    </row>
    <row r="558" ht="15.75" customHeight="1">
      <c r="A558" s="5">
        <v>556.0</v>
      </c>
      <c r="B558" s="5">
        <v>47.0</v>
      </c>
      <c r="C558" s="5">
        <f t="shared" si="1"/>
        <v>4</v>
      </c>
      <c r="D558" s="5">
        <f>'Thông tin khách hàng'!$B$4+B558-1</f>
        <v>47</v>
      </c>
      <c r="E558" s="46">
        <f t="shared" si="2"/>
        <v>141021781617</v>
      </c>
      <c r="F558" s="5">
        <f>TP*VLOOKUP('Thông tin khách hàng'!$E$10,$X$2:$Z$5,3,FALSE)*OFFSET($S558,0,VLOOKUP('Thông tin khách hàng'!$E$10,$X$2:$Z$5,2,FALSE))</f>
        <v>0</v>
      </c>
      <c r="G558" s="5">
        <f>EP*VLOOKUP('Thông tin khách hàng'!$E$10,$X$2:$Z$5,3,FALSE)*OFFSET($S558,0,VLOOKUP('Thông tin khách hàng'!$E$10,$X$2:$Z$5,2,FALSE))</f>
        <v>0</v>
      </c>
      <c r="H558" s="5">
        <f>F558*HLOOKUP(B558,Assumption!$A$10:$G$12,2,TRUE)+G558*HLOOKUP(B558,Assumption!$A$10:$G$12,3,TRUE)</f>
        <v>0</v>
      </c>
      <c r="I558" s="5">
        <f t="shared" si="3"/>
        <v>0</v>
      </c>
      <c r="J558" s="47">
        <f>VLOOKUP(D558,Assumption!$O$3:$Q$103,IF('Thông tin khách hàng'!$B$3="Nam",2,3),FALSE)/12*P558</f>
        <v>0</v>
      </c>
      <c r="K558" s="5">
        <v>20000.0</v>
      </c>
      <c r="L558" s="46">
        <f t="shared" si="4"/>
        <v>797357543</v>
      </c>
      <c r="M558" s="46">
        <f t="shared" si="5"/>
        <v>141819119160</v>
      </c>
      <c r="N558" s="47">
        <f>HLOOKUP(ROUND(AVERAGE(M546:M557)/10^6,0),Assumption!$B$2:$E$3,2,TRUE)*MAX((AVERAGE(M546:M557)-250*10^6),0)</f>
        <v>790126491.8</v>
      </c>
      <c r="O558" s="46">
        <f t="shared" si="6"/>
        <v>142609245651</v>
      </c>
      <c r="P558" s="46">
        <f>IF(A558=1,SA,MAX(0,SA-M557))</f>
        <v>0</v>
      </c>
      <c r="S558" s="5">
        <v>0.0</v>
      </c>
      <c r="T558" s="5">
        <v>0.0</v>
      </c>
      <c r="U558" s="5">
        <v>1.0</v>
      </c>
      <c r="V558" s="48">
        <v>1.0</v>
      </c>
    </row>
    <row r="559" ht="15.75" customHeight="1">
      <c r="A559" s="5">
        <v>557.0</v>
      </c>
      <c r="B559" s="5">
        <v>47.0</v>
      </c>
      <c r="C559" s="5">
        <f t="shared" si="1"/>
        <v>5</v>
      </c>
      <c r="D559" s="5">
        <f>'Thông tin khách hàng'!$B$4+B559-1</f>
        <v>47</v>
      </c>
      <c r="E559" s="46">
        <f t="shared" si="2"/>
        <v>142609245651</v>
      </c>
      <c r="F559" s="5">
        <f>TP*VLOOKUP('Thông tin khách hàng'!$E$10,$X$2:$Z$5,3,FALSE)*OFFSET($S559,0,VLOOKUP('Thông tin khách hàng'!$E$10,$X$2:$Z$5,2,FALSE))</f>
        <v>0</v>
      </c>
      <c r="G559" s="5">
        <f>EP*VLOOKUP('Thông tin khách hàng'!$E$10,$X$2:$Z$5,3,FALSE)*OFFSET($S559,0,VLOOKUP('Thông tin khách hàng'!$E$10,$X$2:$Z$5,2,FALSE))</f>
        <v>0</v>
      </c>
      <c r="H559" s="5">
        <f>F559*HLOOKUP(B559,Assumption!$A$10:$G$12,2,TRUE)+G559*HLOOKUP(B559,Assumption!$A$10:$G$12,3,TRUE)</f>
        <v>0</v>
      </c>
      <c r="I559" s="5">
        <f t="shared" si="3"/>
        <v>0</v>
      </c>
      <c r="J559" s="47">
        <f>VLOOKUP(D559,Assumption!$O$3:$Q$103,IF('Thông tin khách hàng'!$B$3="Nam",2,3),FALSE)/12*P559</f>
        <v>0</v>
      </c>
      <c r="K559" s="5">
        <v>20000.0</v>
      </c>
      <c r="L559" s="46">
        <f t="shared" si="4"/>
        <v>806333295</v>
      </c>
      <c r="M559" s="46">
        <f t="shared" si="5"/>
        <v>143415558946</v>
      </c>
      <c r="N559" s="47">
        <f>HLOOKUP(ROUND(AVERAGE(M547:M558)/10^6,0),Assumption!$B$2:$E$3,2,TRUE)*MAX((AVERAGE(M547:M558)-250*10^6),0)</f>
        <v>799066380.8</v>
      </c>
      <c r="O559" s="46">
        <f t="shared" si="6"/>
        <v>144214625327</v>
      </c>
      <c r="P559" s="46">
        <f>IF(A559=1,SA,MAX(0,SA-M558))</f>
        <v>0</v>
      </c>
      <c r="S559" s="5">
        <v>0.0</v>
      </c>
      <c r="T559" s="5">
        <v>0.0</v>
      </c>
      <c r="U559" s="5">
        <v>0.0</v>
      </c>
      <c r="V559" s="48">
        <v>1.0</v>
      </c>
    </row>
    <row r="560" ht="15.75" customHeight="1">
      <c r="A560" s="5">
        <v>558.0</v>
      </c>
      <c r="B560" s="5">
        <v>47.0</v>
      </c>
      <c r="C560" s="5">
        <f t="shared" si="1"/>
        <v>6</v>
      </c>
      <c r="D560" s="5">
        <f>'Thông tin khách hàng'!$B$4+B560-1</f>
        <v>47</v>
      </c>
      <c r="E560" s="46">
        <f t="shared" si="2"/>
        <v>144214625327</v>
      </c>
      <c r="F560" s="5">
        <f>TP*VLOOKUP('Thông tin khách hàng'!$E$10,$X$2:$Z$5,3,FALSE)*OFFSET($S560,0,VLOOKUP('Thông tin khách hàng'!$E$10,$X$2:$Z$5,2,FALSE))</f>
        <v>0</v>
      </c>
      <c r="G560" s="5">
        <f>EP*VLOOKUP('Thông tin khách hàng'!$E$10,$X$2:$Z$5,3,FALSE)*OFFSET($S560,0,VLOOKUP('Thông tin khách hàng'!$E$10,$X$2:$Z$5,2,FALSE))</f>
        <v>0</v>
      </c>
      <c r="H560" s="5">
        <f>F560*HLOOKUP(B560,Assumption!$A$10:$G$12,2,TRUE)+G560*HLOOKUP(B560,Assumption!$A$10:$G$12,3,TRUE)</f>
        <v>0</v>
      </c>
      <c r="I560" s="5">
        <f t="shared" si="3"/>
        <v>0</v>
      </c>
      <c r="J560" s="47">
        <f>VLOOKUP(D560,Assumption!$O$3:$Q$103,IF('Thông tin khách hàng'!$B$3="Nam",2,3),FALSE)/12*P560</f>
        <v>0</v>
      </c>
      <c r="K560" s="5">
        <v>20000.0</v>
      </c>
      <c r="L560" s="46">
        <f t="shared" si="4"/>
        <v>815410346</v>
      </c>
      <c r="M560" s="46">
        <f t="shared" si="5"/>
        <v>145030015673</v>
      </c>
      <c r="N560" s="47">
        <f>HLOOKUP(ROUND(AVERAGE(M548:M559)/10^6,0),Assumption!$B$2:$E$3,2,TRUE)*MAX((AVERAGE(M548:M559)-250*10^6),0)</f>
        <v>808107008.1</v>
      </c>
      <c r="O560" s="46">
        <f t="shared" si="6"/>
        <v>145838122681</v>
      </c>
      <c r="P560" s="46">
        <f>IF(A560=1,SA,MAX(0,SA-M559))</f>
        <v>0</v>
      </c>
      <c r="S560" s="5">
        <v>0.0</v>
      </c>
      <c r="T560" s="5">
        <v>0.0</v>
      </c>
      <c r="U560" s="5">
        <v>0.0</v>
      </c>
      <c r="V560" s="48">
        <v>1.0</v>
      </c>
    </row>
    <row r="561" ht="15.75" customHeight="1">
      <c r="A561" s="5">
        <v>559.0</v>
      </c>
      <c r="B561" s="5">
        <v>47.0</v>
      </c>
      <c r="C561" s="5">
        <f t="shared" si="1"/>
        <v>7</v>
      </c>
      <c r="D561" s="5">
        <f>'Thông tin khách hàng'!$B$4+B561-1</f>
        <v>47</v>
      </c>
      <c r="E561" s="46">
        <f t="shared" si="2"/>
        <v>145838122681</v>
      </c>
      <c r="F561" s="5">
        <f>TP*VLOOKUP('Thông tin khách hàng'!$E$10,$X$2:$Z$5,3,FALSE)*OFFSET($S561,0,VLOOKUP('Thông tin khách hàng'!$E$10,$X$2:$Z$5,2,FALSE))</f>
        <v>15000000</v>
      </c>
      <c r="G561" s="5">
        <f>EP*VLOOKUP('Thông tin khách hàng'!$E$10,$X$2:$Z$5,3,FALSE)*OFFSET($S561,0,VLOOKUP('Thông tin khách hàng'!$E$10,$X$2:$Z$5,2,FALSE))</f>
        <v>15000000</v>
      </c>
      <c r="H561" s="5">
        <f>F561*HLOOKUP(B561,Assumption!$A$10:$G$12,2,TRUE)+G561*HLOOKUP(B561,Assumption!$A$10:$G$12,3,TRUE)</f>
        <v>750000</v>
      </c>
      <c r="I561" s="5">
        <f t="shared" si="3"/>
        <v>29250000</v>
      </c>
      <c r="J561" s="47">
        <f>VLOOKUP(D561,Assumption!$O$3:$Q$103,IF('Thông tin khách hàng'!$B$3="Nam",2,3),FALSE)/12*P561</f>
        <v>0</v>
      </c>
      <c r="K561" s="5">
        <v>20000.0</v>
      </c>
      <c r="L561" s="46">
        <f t="shared" si="4"/>
        <v>824755219</v>
      </c>
      <c r="M561" s="46">
        <f t="shared" si="5"/>
        <v>146692107900</v>
      </c>
      <c r="N561" s="47">
        <f>HLOOKUP(ROUND(AVERAGE(M549:M560)/10^6,0),Assumption!$B$2:$E$3,2,TRUE)*MAX((AVERAGE(M549:M560)-250*10^6),0)</f>
        <v>817249508.9</v>
      </c>
      <c r="O561" s="46">
        <f t="shared" si="6"/>
        <v>147509357409</v>
      </c>
      <c r="P561" s="46">
        <f>IF(A561=1,SA,MAX(0,SA-M560))</f>
        <v>0</v>
      </c>
      <c r="S561" s="5">
        <v>0.0</v>
      </c>
      <c r="T561" s="5">
        <v>1.0</v>
      </c>
      <c r="U561" s="5">
        <v>1.0</v>
      </c>
      <c r="V561" s="48">
        <v>1.0</v>
      </c>
    </row>
    <row r="562" ht="15.75" customHeight="1">
      <c r="A562" s="5">
        <v>560.0</v>
      </c>
      <c r="B562" s="5">
        <v>47.0</v>
      </c>
      <c r="C562" s="5">
        <f t="shared" si="1"/>
        <v>8</v>
      </c>
      <c r="D562" s="5">
        <f>'Thông tin khách hàng'!$B$4+B562-1</f>
        <v>47</v>
      </c>
      <c r="E562" s="46">
        <f t="shared" si="2"/>
        <v>147509357409</v>
      </c>
      <c r="F562" s="5">
        <f>TP*VLOOKUP('Thông tin khách hàng'!$E$10,$X$2:$Z$5,3,FALSE)*OFFSET($S562,0,VLOOKUP('Thông tin khách hàng'!$E$10,$X$2:$Z$5,2,FALSE))</f>
        <v>0</v>
      </c>
      <c r="G562" s="5">
        <f>EP*VLOOKUP('Thông tin khách hàng'!$E$10,$X$2:$Z$5,3,FALSE)*OFFSET($S562,0,VLOOKUP('Thông tin khách hàng'!$E$10,$X$2:$Z$5,2,FALSE))</f>
        <v>0</v>
      </c>
      <c r="H562" s="5">
        <f>F562*HLOOKUP(B562,Assumption!$A$10:$G$12,2,TRUE)+G562*HLOOKUP(B562,Assumption!$A$10:$G$12,3,TRUE)</f>
        <v>0</v>
      </c>
      <c r="I562" s="5">
        <f t="shared" si="3"/>
        <v>0</v>
      </c>
      <c r="J562" s="47">
        <f>VLOOKUP(D562,Assumption!$O$3:$Q$103,IF('Thông tin khách hàng'!$B$3="Nam",2,3),FALSE)/12*P562</f>
        <v>0</v>
      </c>
      <c r="K562" s="5">
        <v>20000.0</v>
      </c>
      <c r="L562" s="46">
        <f t="shared" si="4"/>
        <v>834039240</v>
      </c>
      <c r="M562" s="46">
        <f t="shared" si="5"/>
        <v>148343376649</v>
      </c>
      <c r="N562" s="47">
        <f>HLOOKUP(ROUND(AVERAGE(M550:M561)/10^6,0),Assumption!$B$2:$E$3,2,TRUE)*MAX((AVERAGE(M550:M561)-250*10^6),0)</f>
        <v>826495031.2</v>
      </c>
      <c r="O562" s="46">
        <f t="shared" si="6"/>
        <v>149169871680</v>
      </c>
      <c r="P562" s="46">
        <f>IF(A562=1,SA,MAX(0,SA-M561))</f>
        <v>0</v>
      </c>
      <c r="S562" s="5">
        <v>0.0</v>
      </c>
      <c r="T562" s="5">
        <v>0.0</v>
      </c>
      <c r="U562" s="5">
        <v>0.0</v>
      </c>
      <c r="V562" s="48">
        <v>1.0</v>
      </c>
    </row>
    <row r="563" ht="15.75" customHeight="1">
      <c r="A563" s="5">
        <v>561.0</v>
      </c>
      <c r="B563" s="5">
        <v>47.0</v>
      </c>
      <c r="C563" s="5">
        <f t="shared" si="1"/>
        <v>9</v>
      </c>
      <c r="D563" s="5">
        <f>'Thông tin khách hàng'!$B$4+B563-1</f>
        <v>47</v>
      </c>
      <c r="E563" s="46">
        <f t="shared" si="2"/>
        <v>149169871680</v>
      </c>
      <c r="F563" s="5">
        <f>TP*VLOOKUP('Thông tin khách hàng'!$E$10,$X$2:$Z$5,3,FALSE)*OFFSET($S563,0,VLOOKUP('Thông tin khách hàng'!$E$10,$X$2:$Z$5,2,FALSE))</f>
        <v>0</v>
      </c>
      <c r="G563" s="5">
        <f>EP*VLOOKUP('Thông tin khách hàng'!$E$10,$X$2:$Z$5,3,FALSE)*OFFSET($S563,0,VLOOKUP('Thông tin khách hàng'!$E$10,$X$2:$Z$5,2,FALSE))</f>
        <v>0</v>
      </c>
      <c r="H563" s="5">
        <f>F563*HLOOKUP(B563,Assumption!$A$10:$G$12,2,TRUE)+G563*HLOOKUP(B563,Assumption!$A$10:$G$12,3,TRUE)</f>
        <v>0</v>
      </c>
      <c r="I563" s="5">
        <f t="shared" si="3"/>
        <v>0</v>
      </c>
      <c r="J563" s="47">
        <f>VLOOKUP(D563,Assumption!$O$3:$Q$103,IF('Thông tin khách hàng'!$B$3="Nam",2,3),FALSE)/12*P563</f>
        <v>0</v>
      </c>
      <c r="K563" s="5">
        <v>20000.0</v>
      </c>
      <c r="L563" s="46">
        <f t="shared" si="4"/>
        <v>843428029</v>
      </c>
      <c r="M563" s="46">
        <f t="shared" si="5"/>
        <v>150013279709</v>
      </c>
      <c r="N563" s="47">
        <f>HLOOKUP(ROUND(AVERAGE(M551:M562)/10^6,0),Assumption!$B$2:$E$3,2,TRUE)*MAX((AVERAGE(M551:M562)-250*10^6),0)</f>
        <v>835844735.8</v>
      </c>
      <c r="O563" s="46">
        <f t="shared" si="6"/>
        <v>150849124445</v>
      </c>
      <c r="P563" s="46">
        <f>IF(A563=1,SA,MAX(0,SA-M562))</f>
        <v>0</v>
      </c>
      <c r="S563" s="5">
        <v>0.0</v>
      </c>
      <c r="T563" s="5">
        <v>0.0</v>
      </c>
      <c r="U563" s="5">
        <v>0.0</v>
      </c>
      <c r="V563" s="48">
        <v>1.0</v>
      </c>
    </row>
    <row r="564" ht="15.75" customHeight="1">
      <c r="A564" s="5">
        <v>562.0</v>
      </c>
      <c r="B564" s="5">
        <v>47.0</v>
      </c>
      <c r="C564" s="5">
        <f t="shared" si="1"/>
        <v>10</v>
      </c>
      <c r="D564" s="5">
        <f>'Thông tin khách hàng'!$B$4+B564-1</f>
        <v>47</v>
      </c>
      <c r="E564" s="46">
        <f t="shared" si="2"/>
        <v>150849124445</v>
      </c>
      <c r="F564" s="5">
        <f>TP*VLOOKUP('Thông tin khách hàng'!$E$10,$X$2:$Z$5,3,FALSE)*OFFSET($S564,0,VLOOKUP('Thông tin khách hàng'!$E$10,$X$2:$Z$5,2,FALSE))</f>
        <v>0</v>
      </c>
      <c r="G564" s="5">
        <f>EP*VLOOKUP('Thông tin khách hàng'!$E$10,$X$2:$Z$5,3,FALSE)*OFFSET($S564,0,VLOOKUP('Thông tin khách hàng'!$E$10,$X$2:$Z$5,2,FALSE))</f>
        <v>0</v>
      </c>
      <c r="H564" s="5">
        <f>F564*HLOOKUP(B564,Assumption!$A$10:$G$12,2,TRUE)+G564*HLOOKUP(B564,Assumption!$A$10:$G$12,3,TRUE)</f>
        <v>0</v>
      </c>
      <c r="I564" s="5">
        <f t="shared" si="3"/>
        <v>0</v>
      </c>
      <c r="J564" s="47">
        <f>VLOOKUP(D564,Assumption!$O$3:$Q$103,IF('Thông tin khách hàng'!$B$3="Nam",2,3),FALSE)/12*P564</f>
        <v>0</v>
      </c>
      <c r="K564" s="5">
        <v>20000.0</v>
      </c>
      <c r="L564" s="46">
        <f t="shared" si="4"/>
        <v>852922768</v>
      </c>
      <c r="M564" s="46">
        <f t="shared" si="5"/>
        <v>151702027213</v>
      </c>
      <c r="N564" s="47">
        <f>HLOOKUP(ROUND(AVERAGE(M552:M563)/10^6,0),Assumption!$B$2:$E$3,2,TRUE)*MAX((AVERAGE(M552:M563)-250*10^6),0)</f>
        <v>845299796.7</v>
      </c>
      <c r="O564" s="46">
        <f t="shared" si="6"/>
        <v>152547327010</v>
      </c>
      <c r="P564" s="46">
        <f>IF(A564=1,SA,MAX(0,SA-M563))</f>
        <v>0</v>
      </c>
      <c r="S564" s="5">
        <v>0.0</v>
      </c>
      <c r="T564" s="5">
        <v>0.0</v>
      </c>
      <c r="U564" s="5">
        <v>1.0</v>
      </c>
      <c r="V564" s="48">
        <v>1.0</v>
      </c>
    </row>
    <row r="565" ht="15.75" customHeight="1">
      <c r="A565" s="5">
        <v>563.0</v>
      </c>
      <c r="B565" s="5">
        <v>47.0</v>
      </c>
      <c r="C565" s="5">
        <f t="shared" si="1"/>
        <v>11</v>
      </c>
      <c r="D565" s="5">
        <f>'Thông tin khách hàng'!$B$4+B565-1</f>
        <v>47</v>
      </c>
      <c r="E565" s="46">
        <f t="shared" si="2"/>
        <v>152547327010</v>
      </c>
      <c r="F565" s="5">
        <f>TP*VLOOKUP('Thông tin khách hàng'!$E$10,$X$2:$Z$5,3,FALSE)*OFFSET($S565,0,VLOOKUP('Thông tin khách hàng'!$E$10,$X$2:$Z$5,2,FALSE))</f>
        <v>0</v>
      </c>
      <c r="G565" s="5">
        <f>EP*VLOOKUP('Thông tin khách hàng'!$E$10,$X$2:$Z$5,3,FALSE)*OFFSET($S565,0,VLOOKUP('Thông tin khách hàng'!$E$10,$X$2:$Z$5,2,FALSE))</f>
        <v>0</v>
      </c>
      <c r="H565" s="5">
        <f>F565*HLOOKUP(B565,Assumption!$A$10:$G$12,2,TRUE)+G565*HLOOKUP(B565,Assumption!$A$10:$G$12,3,TRUE)</f>
        <v>0</v>
      </c>
      <c r="I565" s="5">
        <f t="shared" si="3"/>
        <v>0</v>
      </c>
      <c r="J565" s="47">
        <f>VLOOKUP(D565,Assumption!$O$3:$Q$103,IF('Thông tin khách hàng'!$B$3="Nam",2,3),FALSE)/12*P565</f>
        <v>0</v>
      </c>
      <c r="K565" s="5">
        <v>20000.0</v>
      </c>
      <c r="L565" s="46">
        <f t="shared" si="4"/>
        <v>862524652</v>
      </c>
      <c r="M565" s="46">
        <f t="shared" si="5"/>
        <v>153409831662</v>
      </c>
      <c r="N565" s="47">
        <f>HLOOKUP(ROUND(AVERAGE(M553:M564)/10^6,0),Assumption!$B$2:$E$3,2,TRUE)*MAX((AVERAGE(M553:M564)-250*10^6),0)</f>
        <v>854861401.2</v>
      </c>
      <c r="O565" s="46">
        <f t="shared" si="6"/>
        <v>154264693063</v>
      </c>
      <c r="P565" s="46">
        <f>IF(A565=1,SA,MAX(0,SA-M564))</f>
        <v>0</v>
      </c>
      <c r="S565" s="5">
        <v>0.0</v>
      </c>
      <c r="T565" s="5">
        <v>0.0</v>
      </c>
      <c r="U565" s="5">
        <v>0.0</v>
      </c>
      <c r="V565" s="48">
        <v>1.0</v>
      </c>
    </row>
    <row r="566" ht="15.75" customHeight="1">
      <c r="A566" s="5">
        <v>564.0</v>
      </c>
      <c r="B566" s="5">
        <v>47.0</v>
      </c>
      <c r="C566" s="5">
        <f t="shared" si="1"/>
        <v>12</v>
      </c>
      <c r="D566" s="5">
        <f>'Thông tin khách hàng'!$B$4+B566-1</f>
        <v>47</v>
      </c>
      <c r="E566" s="46">
        <f t="shared" si="2"/>
        <v>154264693063</v>
      </c>
      <c r="F566" s="5">
        <f>TP*VLOOKUP('Thông tin khách hàng'!$E$10,$X$2:$Z$5,3,FALSE)*OFFSET($S566,0,VLOOKUP('Thông tin khách hàng'!$E$10,$X$2:$Z$5,2,FALSE))</f>
        <v>0</v>
      </c>
      <c r="G566" s="5">
        <f>EP*VLOOKUP('Thông tin khách hàng'!$E$10,$X$2:$Z$5,3,FALSE)*OFFSET($S566,0,VLOOKUP('Thông tin khách hàng'!$E$10,$X$2:$Z$5,2,FALSE))</f>
        <v>0</v>
      </c>
      <c r="H566" s="5">
        <f>F566*HLOOKUP(B566,Assumption!$A$10:$G$12,2,TRUE)+G566*HLOOKUP(B566,Assumption!$A$10:$G$12,3,TRUE)</f>
        <v>0</v>
      </c>
      <c r="I566" s="5">
        <f t="shared" si="3"/>
        <v>0</v>
      </c>
      <c r="J566" s="47">
        <f>VLOOKUP(D566,Assumption!$O$3:$Q$103,IF('Thông tin khách hàng'!$B$3="Nam",2,3),FALSE)/12*P566</f>
        <v>0</v>
      </c>
      <c r="K566" s="5">
        <v>20000.0</v>
      </c>
      <c r="L566" s="46">
        <f t="shared" si="4"/>
        <v>872234890</v>
      </c>
      <c r="M566" s="46">
        <f t="shared" si="5"/>
        <v>155136907953</v>
      </c>
      <c r="N566" s="47">
        <f>HLOOKUP(ROUND(AVERAGE(M554:M565)/10^6,0),Assumption!$B$2:$E$3,2,TRUE)*MAX((AVERAGE(M554:M565)-250*10^6),0)</f>
        <v>864530749.7</v>
      </c>
      <c r="O566" s="46">
        <f t="shared" si="6"/>
        <v>156001438703</v>
      </c>
      <c r="P566" s="46">
        <f>IF(A566=1,SA,MAX(0,SA-M565))</f>
        <v>0</v>
      </c>
      <c r="S566" s="5">
        <v>0.0</v>
      </c>
      <c r="T566" s="5">
        <v>0.0</v>
      </c>
      <c r="U566" s="5">
        <v>0.0</v>
      </c>
      <c r="V566" s="48">
        <v>1.0</v>
      </c>
    </row>
    <row r="567" ht="15.75" customHeight="1">
      <c r="A567" s="5">
        <v>565.0</v>
      </c>
      <c r="B567" s="5">
        <v>48.0</v>
      </c>
      <c r="C567" s="5">
        <f t="shared" si="1"/>
        <v>1</v>
      </c>
      <c r="D567" s="5">
        <f>'Thông tin khách hàng'!$B$4+B567-1</f>
        <v>48</v>
      </c>
      <c r="E567" s="46">
        <f t="shared" si="2"/>
        <v>156001438703</v>
      </c>
      <c r="F567" s="5">
        <f>TP*VLOOKUP('Thông tin khách hàng'!$E$10,$X$2:$Z$5,3,FALSE)*OFFSET($S567,0,VLOOKUP('Thông tin khách hàng'!$E$10,$X$2:$Z$5,2,FALSE))</f>
        <v>15000000</v>
      </c>
      <c r="G567" s="5">
        <f>EP*VLOOKUP('Thông tin khách hàng'!$E$10,$X$2:$Z$5,3,FALSE)*OFFSET($S567,0,VLOOKUP('Thông tin khách hàng'!$E$10,$X$2:$Z$5,2,FALSE))</f>
        <v>15000000</v>
      </c>
      <c r="H567" s="5">
        <f>F567*HLOOKUP(B567,Assumption!$A$10:$G$12,2,TRUE)+G567*HLOOKUP(B567,Assumption!$A$10:$G$12,3,TRUE)</f>
        <v>750000</v>
      </c>
      <c r="I567" s="5">
        <f t="shared" si="3"/>
        <v>29250000</v>
      </c>
      <c r="J567" s="47">
        <f>VLOOKUP(D567,Assumption!$O$3:$Q$103,IF('Thông tin khách hàng'!$B$3="Nam",2,3),FALSE)/12*P567</f>
        <v>0</v>
      </c>
      <c r="K567" s="5">
        <v>20000.0</v>
      </c>
      <c r="L567" s="46">
        <f t="shared" si="4"/>
        <v>882220086</v>
      </c>
      <c r="M567" s="46">
        <f t="shared" si="5"/>
        <v>156912888789</v>
      </c>
      <c r="N567" s="47">
        <f>HLOOKUP(ROUND(AVERAGE(M555:M566)/10^6,0),Assumption!$B$2:$E$3,2,TRUE)*MAX((AVERAGE(M555:M566)-250*10^6),0)</f>
        <v>874309056.4</v>
      </c>
      <c r="O567" s="46">
        <f t="shared" si="6"/>
        <v>157787197845</v>
      </c>
      <c r="P567" s="46">
        <f>IF(A567=1,SA,MAX(0,SA-M566))</f>
        <v>0</v>
      </c>
      <c r="S567" s="5">
        <v>1.0</v>
      </c>
      <c r="T567" s="5">
        <v>1.0</v>
      </c>
      <c r="U567" s="5">
        <v>1.0</v>
      </c>
      <c r="V567" s="48">
        <v>1.0</v>
      </c>
    </row>
    <row r="568" ht="15.75" customHeight="1">
      <c r="A568" s="5">
        <v>566.0</v>
      </c>
      <c r="B568" s="5">
        <v>48.0</v>
      </c>
      <c r="C568" s="5">
        <f t="shared" si="1"/>
        <v>2</v>
      </c>
      <c r="D568" s="5">
        <f>'Thông tin khách hàng'!$B$4+B568-1</f>
        <v>48</v>
      </c>
      <c r="E568" s="46">
        <f t="shared" si="2"/>
        <v>157787197845</v>
      </c>
      <c r="F568" s="5">
        <f>TP*VLOOKUP('Thông tin khách hàng'!$E$10,$X$2:$Z$5,3,FALSE)*OFFSET($S568,0,VLOOKUP('Thông tin khách hàng'!$E$10,$X$2:$Z$5,2,FALSE))</f>
        <v>0</v>
      </c>
      <c r="G568" s="5">
        <f>EP*VLOOKUP('Thông tin khách hàng'!$E$10,$X$2:$Z$5,3,FALSE)*OFFSET($S568,0,VLOOKUP('Thông tin khách hàng'!$E$10,$X$2:$Z$5,2,FALSE))</f>
        <v>0</v>
      </c>
      <c r="H568" s="5">
        <f>F568*HLOOKUP(B568,Assumption!$A$10:$G$12,2,TRUE)+G568*HLOOKUP(B568,Assumption!$A$10:$G$12,3,TRUE)</f>
        <v>0</v>
      </c>
      <c r="I568" s="5">
        <f t="shared" si="3"/>
        <v>0</v>
      </c>
      <c r="J568" s="47">
        <f>VLOOKUP(D568,Assumption!$O$3:$Q$103,IF('Thông tin khách hàng'!$B$3="Nam",2,3),FALSE)/12*P568</f>
        <v>0</v>
      </c>
      <c r="K568" s="5">
        <v>20000.0</v>
      </c>
      <c r="L568" s="46">
        <f t="shared" si="4"/>
        <v>892151644</v>
      </c>
      <c r="M568" s="46">
        <f t="shared" si="5"/>
        <v>158679329489</v>
      </c>
      <c r="N568" s="47">
        <f>HLOOKUP(ROUND(AVERAGE(M556:M567)/10^6,0),Assumption!$B$2:$E$3,2,TRUE)*MAX((AVERAGE(M556:M567)-250*10^6),0)</f>
        <v>884197549</v>
      </c>
      <c r="O568" s="46">
        <f t="shared" si="6"/>
        <v>159563527038</v>
      </c>
      <c r="P568" s="46">
        <f>IF(A568=1,SA,MAX(0,SA-M567))</f>
        <v>0</v>
      </c>
      <c r="S568" s="5">
        <v>0.0</v>
      </c>
      <c r="T568" s="5">
        <v>0.0</v>
      </c>
      <c r="U568" s="5">
        <v>0.0</v>
      </c>
      <c r="V568" s="48">
        <v>1.0</v>
      </c>
    </row>
    <row r="569" ht="15.75" customHeight="1">
      <c r="A569" s="5">
        <v>567.0</v>
      </c>
      <c r="B569" s="5">
        <v>48.0</v>
      </c>
      <c r="C569" s="5">
        <f t="shared" si="1"/>
        <v>3</v>
      </c>
      <c r="D569" s="5">
        <f>'Thông tin khách hàng'!$B$4+B569-1</f>
        <v>48</v>
      </c>
      <c r="E569" s="46">
        <f t="shared" si="2"/>
        <v>159563527038</v>
      </c>
      <c r="F569" s="5">
        <f>TP*VLOOKUP('Thông tin khách hàng'!$E$10,$X$2:$Z$5,3,FALSE)*OFFSET($S569,0,VLOOKUP('Thông tin khách hàng'!$E$10,$X$2:$Z$5,2,FALSE))</f>
        <v>0</v>
      </c>
      <c r="G569" s="5">
        <f>EP*VLOOKUP('Thông tin khách hàng'!$E$10,$X$2:$Z$5,3,FALSE)*OFFSET($S569,0,VLOOKUP('Thông tin khách hàng'!$E$10,$X$2:$Z$5,2,FALSE))</f>
        <v>0</v>
      </c>
      <c r="H569" s="5">
        <f>F569*HLOOKUP(B569,Assumption!$A$10:$G$12,2,TRUE)+G569*HLOOKUP(B569,Assumption!$A$10:$G$12,3,TRUE)</f>
        <v>0</v>
      </c>
      <c r="I569" s="5">
        <f t="shared" si="3"/>
        <v>0</v>
      </c>
      <c r="J569" s="47">
        <f>VLOOKUP(D569,Assumption!$O$3:$Q$103,IF('Thông tin khách hàng'!$B$3="Nam",2,3),FALSE)/12*P569</f>
        <v>0</v>
      </c>
      <c r="K569" s="5">
        <v>20000.0</v>
      </c>
      <c r="L569" s="46">
        <f t="shared" si="4"/>
        <v>902195267</v>
      </c>
      <c r="M569" s="46">
        <f t="shared" si="5"/>
        <v>160465702305</v>
      </c>
      <c r="N569" s="47">
        <f>HLOOKUP(ROUND(AVERAGE(M557:M568)/10^6,0),Assumption!$B$2:$E$3,2,TRUE)*MAX((AVERAGE(M557:M568)-250*10^6),0)</f>
        <v>894197469.3</v>
      </c>
      <c r="O569" s="46">
        <f t="shared" si="6"/>
        <v>161359899775</v>
      </c>
      <c r="P569" s="46">
        <f>IF(A569=1,SA,MAX(0,SA-M568))</f>
        <v>0</v>
      </c>
      <c r="S569" s="5">
        <v>0.0</v>
      </c>
      <c r="T569" s="5">
        <v>0.0</v>
      </c>
      <c r="U569" s="5">
        <v>0.0</v>
      </c>
      <c r="V569" s="48">
        <v>1.0</v>
      </c>
    </row>
    <row r="570" ht="15.75" customHeight="1">
      <c r="A570" s="5">
        <v>568.0</v>
      </c>
      <c r="B570" s="5">
        <v>48.0</v>
      </c>
      <c r="C570" s="5">
        <f t="shared" si="1"/>
        <v>4</v>
      </c>
      <c r="D570" s="5">
        <f>'Thông tin khách hàng'!$B$4+B570-1</f>
        <v>48</v>
      </c>
      <c r="E570" s="46">
        <f t="shared" si="2"/>
        <v>161359899775</v>
      </c>
      <c r="F570" s="5">
        <f>TP*VLOOKUP('Thông tin khách hàng'!$E$10,$X$2:$Z$5,3,FALSE)*OFFSET($S570,0,VLOOKUP('Thông tin khách hàng'!$E$10,$X$2:$Z$5,2,FALSE))</f>
        <v>0</v>
      </c>
      <c r="G570" s="5">
        <f>EP*VLOOKUP('Thông tin khách hàng'!$E$10,$X$2:$Z$5,3,FALSE)*OFFSET($S570,0,VLOOKUP('Thông tin khách hàng'!$E$10,$X$2:$Z$5,2,FALSE))</f>
        <v>0</v>
      </c>
      <c r="H570" s="5">
        <f>F570*HLOOKUP(B570,Assumption!$A$10:$G$12,2,TRUE)+G570*HLOOKUP(B570,Assumption!$A$10:$G$12,3,TRUE)</f>
        <v>0</v>
      </c>
      <c r="I570" s="5">
        <f t="shared" si="3"/>
        <v>0</v>
      </c>
      <c r="J570" s="47">
        <f>VLOOKUP(D570,Assumption!$O$3:$Q$103,IF('Thông tin khách hàng'!$B$3="Nam",2,3),FALSE)/12*P570</f>
        <v>0</v>
      </c>
      <c r="K570" s="5">
        <v>20000.0</v>
      </c>
      <c r="L570" s="46">
        <f t="shared" si="4"/>
        <v>912352220</v>
      </c>
      <c r="M570" s="46">
        <f t="shared" si="5"/>
        <v>162272231995</v>
      </c>
      <c r="N570" s="47">
        <f>HLOOKUP(ROUND(AVERAGE(M558:M569)/10^6,0),Assumption!$B$2:$E$3,2,TRUE)*MAX((AVERAGE(M558:M569)-250*10^6),0)</f>
        <v>904310072.7</v>
      </c>
      <c r="O570" s="46">
        <f t="shared" si="6"/>
        <v>163176542067</v>
      </c>
      <c r="P570" s="46">
        <f>IF(A570=1,SA,MAX(0,SA-M569))</f>
        <v>0</v>
      </c>
      <c r="S570" s="5">
        <v>0.0</v>
      </c>
      <c r="T570" s="5">
        <v>0.0</v>
      </c>
      <c r="U570" s="5">
        <v>1.0</v>
      </c>
      <c r="V570" s="48">
        <v>1.0</v>
      </c>
    </row>
    <row r="571" ht="15.75" customHeight="1">
      <c r="A571" s="5">
        <v>569.0</v>
      </c>
      <c r="B571" s="5">
        <v>48.0</v>
      </c>
      <c r="C571" s="5">
        <f t="shared" si="1"/>
        <v>5</v>
      </c>
      <c r="D571" s="5">
        <f>'Thông tin khách hàng'!$B$4+B571-1</f>
        <v>48</v>
      </c>
      <c r="E571" s="46">
        <f t="shared" si="2"/>
        <v>163176542067</v>
      </c>
      <c r="F571" s="5">
        <f>TP*VLOOKUP('Thông tin khách hàng'!$E$10,$X$2:$Z$5,3,FALSE)*OFFSET($S571,0,VLOOKUP('Thông tin khách hàng'!$E$10,$X$2:$Z$5,2,FALSE))</f>
        <v>0</v>
      </c>
      <c r="G571" s="5">
        <f>EP*VLOOKUP('Thông tin khách hàng'!$E$10,$X$2:$Z$5,3,FALSE)*OFFSET($S571,0,VLOOKUP('Thông tin khách hàng'!$E$10,$X$2:$Z$5,2,FALSE))</f>
        <v>0</v>
      </c>
      <c r="H571" s="5">
        <f>F571*HLOOKUP(B571,Assumption!$A$10:$G$12,2,TRUE)+G571*HLOOKUP(B571,Assumption!$A$10:$G$12,3,TRUE)</f>
        <v>0</v>
      </c>
      <c r="I571" s="5">
        <f t="shared" si="3"/>
        <v>0</v>
      </c>
      <c r="J571" s="47">
        <f>VLOOKUP(D571,Assumption!$O$3:$Q$103,IF('Thông tin khách hàng'!$B$3="Nam",2,3),FALSE)/12*P571</f>
        <v>0</v>
      </c>
      <c r="K571" s="5">
        <v>20000.0</v>
      </c>
      <c r="L571" s="46">
        <f t="shared" si="4"/>
        <v>922623780</v>
      </c>
      <c r="M571" s="46">
        <f t="shared" si="5"/>
        <v>164099145847</v>
      </c>
      <c r="N571" s="47">
        <f>HLOOKUP(ROUND(AVERAGE(M559:M570)/10^6,0),Assumption!$B$2:$E$3,2,TRUE)*MAX((AVERAGE(M559:M570)-250*10^6),0)</f>
        <v>914536629.1</v>
      </c>
      <c r="O571" s="46">
        <f t="shared" si="6"/>
        <v>165013682476</v>
      </c>
      <c r="P571" s="46">
        <f>IF(A571=1,SA,MAX(0,SA-M570))</f>
        <v>0</v>
      </c>
      <c r="S571" s="5">
        <v>0.0</v>
      </c>
      <c r="T571" s="5">
        <v>0.0</v>
      </c>
      <c r="U571" s="5">
        <v>0.0</v>
      </c>
      <c r="V571" s="48">
        <v>1.0</v>
      </c>
    </row>
    <row r="572" ht="15.75" customHeight="1">
      <c r="A572" s="5">
        <v>570.0</v>
      </c>
      <c r="B572" s="5">
        <v>48.0</v>
      </c>
      <c r="C572" s="5">
        <f t="shared" si="1"/>
        <v>6</v>
      </c>
      <c r="D572" s="5">
        <f>'Thông tin khách hàng'!$B$4+B572-1</f>
        <v>48</v>
      </c>
      <c r="E572" s="46">
        <f t="shared" si="2"/>
        <v>165013682476</v>
      </c>
      <c r="F572" s="5">
        <f>TP*VLOOKUP('Thông tin khách hàng'!$E$10,$X$2:$Z$5,3,FALSE)*OFFSET($S572,0,VLOOKUP('Thông tin khách hàng'!$E$10,$X$2:$Z$5,2,FALSE))</f>
        <v>0</v>
      </c>
      <c r="G572" s="5">
        <f>EP*VLOOKUP('Thông tin khách hàng'!$E$10,$X$2:$Z$5,3,FALSE)*OFFSET($S572,0,VLOOKUP('Thông tin khách hàng'!$E$10,$X$2:$Z$5,2,FALSE))</f>
        <v>0</v>
      </c>
      <c r="H572" s="5">
        <f>F572*HLOOKUP(B572,Assumption!$A$10:$G$12,2,TRUE)+G572*HLOOKUP(B572,Assumption!$A$10:$G$12,3,TRUE)</f>
        <v>0</v>
      </c>
      <c r="I572" s="5">
        <f t="shared" si="3"/>
        <v>0</v>
      </c>
      <c r="J572" s="47">
        <f>VLOOKUP(D572,Assumption!$O$3:$Q$103,IF('Thông tin khách hàng'!$B$3="Nam",2,3),FALSE)/12*P572</f>
        <v>0</v>
      </c>
      <c r="K572" s="5">
        <v>20000.0</v>
      </c>
      <c r="L572" s="46">
        <f t="shared" si="4"/>
        <v>933011239</v>
      </c>
      <c r="M572" s="46">
        <f t="shared" si="5"/>
        <v>165946673715</v>
      </c>
      <c r="N572" s="47">
        <f>HLOOKUP(ROUND(AVERAGE(M560:M571)/10^6,0),Assumption!$B$2:$E$3,2,TRUE)*MAX((AVERAGE(M560:M571)-250*10^6),0)</f>
        <v>924878422.6</v>
      </c>
      <c r="O572" s="46">
        <f t="shared" si="6"/>
        <v>166871552138</v>
      </c>
      <c r="P572" s="46">
        <f>IF(A572=1,SA,MAX(0,SA-M571))</f>
        <v>0</v>
      </c>
      <c r="S572" s="5">
        <v>0.0</v>
      </c>
      <c r="T572" s="5">
        <v>0.0</v>
      </c>
      <c r="U572" s="5">
        <v>0.0</v>
      </c>
      <c r="V572" s="48">
        <v>1.0</v>
      </c>
    </row>
    <row r="573" ht="15.75" customHeight="1">
      <c r="A573" s="5">
        <v>571.0</v>
      </c>
      <c r="B573" s="5">
        <v>48.0</v>
      </c>
      <c r="C573" s="5">
        <f t="shared" si="1"/>
        <v>7</v>
      </c>
      <c r="D573" s="5">
        <f>'Thông tin khách hàng'!$B$4+B573-1</f>
        <v>48</v>
      </c>
      <c r="E573" s="46">
        <f t="shared" si="2"/>
        <v>166871552138</v>
      </c>
      <c r="F573" s="5">
        <f>TP*VLOOKUP('Thông tin khách hàng'!$E$10,$X$2:$Z$5,3,FALSE)*OFFSET($S573,0,VLOOKUP('Thông tin khách hàng'!$E$10,$X$2:$Z$5,2,FALSE))</f>
        <v>15000000</v>
      </c>
      <c r="G573" s="5">
        <f>EP*VLOOKUP('Thông tin khách hàng'!$E$10,$X$2:$Z$5,3,FALSE)*OFFSET($S573,0,VLOOKUP('Thông tin khách hàng'!$E$10,$X$2:$Z$5,2,FALSE))</f>
        <v>15000000</v>
      </c>
      <c r="H573" s="5">
        <f>F573*HLOOKUP(B573,Assumption!$A$10:$G$12,2,TRUE)+G573*HLOOKUP(B573,Assumption!$A$10:$G$12,3,TRUE)</f>
        <v>750000</v>
      </c>
      <c r="I573" s="5">
        <f t="shared" si="3"/>
        <v>29250000</v>
      </c>
      <c r="J573" s="47">
        <f>VLOOKUP(D573,Assumption!$O$3:$Q$103,IF('Thông tin khách hàng'!$B$3="Nam",2,3),FALSE)/12*P573</f>
        <v>0</v>
      </c>
      <c r="K573" s="5">
        <v>20000.0</v>
      </c>
      <c r="L573" s="46">
        <f t="shared" si="4"/>
        <v>943681287</v>
      </c>
      <c r="M573" s="46">
        <f t="shared" si="5"/>
        <v>167844463425</v>
      </c>
      <c r="N573" s="47">
        <f>HLOOKUP(ROUND(AVERAGE(M561:M572)/10^6,0),Assumption!$B$2:$E$3,2,TRUE)*MAX((AVERAGE(M561:M572)-250*10^6),0)</f>
        <v>935336751.6</v>
      </c>
      <c r="O573" s="46">
        <f t="shared" si="6"/>
        <v>168779800177</v>
      </c>
      <c r="P573" s="46">
        <f>IF(A573=1,SA,MAX(0,SA-M572))</f>
        <v>0</v>
      </c>
      <c r="S573" s="5">
        <v>0.0</v>
      </c>
      <c r="T573" s="5">
        <v>1.0</v>
      </c>
      <c r="U573" s="5">
        <v>1.0</v>
      </c>
      <c r="V573" s="48">
        <v>1.0</v>
      </c>
    </row>
    <row r="574" ht="15.75" customHeight="1">
      <c r="A574" s="5">
        <v>572.0</v>
      </c>
      <c r="B574" s="5">
        <v>48.0</v>
      </c>
      <c r="C574" s="5">
        <f t="shared" si="1"/>
        <v>8</v>
      </c>
      <c r="D574" s="5">
        <f>'Thông tin khách hàng'!$B$4+B574-1</f>
        <v>48</v>
      </c>
      <c r="E574" s="46">
        <f t="shared" si="2"/>
        <v>168779800177</v>
      </c>
      <c r="F574" s="5">
        <f>TP*VLOOKUP('Thông tin khách hàng'!$E$10,$X$2:$Z$5,3,FALSE)*OFFSET($S574,0,VLOOKUP('Thông tin khách hàng'!$E$10,$X$2:$Z$5,2,FALSE))</f>
        <v>0</v>
      </c>
      <c r="G574" s="5">
        <f>EP*VLOOKUP('Thông tin khách hàng'!$E$10,$X$2:$Z$5,3,FALSE)*OFFSET($S574,0,VLOOKUP('Thông tin khách hàng'!$E$10,$X$2:$Z$5,2,FALSE))</f>
        <v>0</v>
      </c>
      <c r="H574" s="5">
        <f>F574*HLOOKUP(B574,Assumption!$A$10:$G$12,2,TRUE)+G574*HLOOKUP(B574,Assumption!$A$10:$G$12,3,TRUE)</f>
        <v>0</v>
      </c>
      <c r="I574" s="5">
        <f t="shared" si="3"/>
        <v>0</v>
      </c>
      <c r="J574" s="47">
        <f>VLOOKUP(D574,Assumption!$O$3:$Q$103,IF('Thông tin khách hàng'!$B$3="Nam",2,3),FALSE)/12*P574</f>
        <v>0</v>
      </c>
      <c r="K574" s="5">
        <v>20000.0</v>
      </c>
      <c r="L574" s="46">
        <f t="shared" si="4"/>
        <v>954305416</v>
      </c>
      <c r="M574" s="46">
        <f t="shared" si="5"/>
        <v>169734085593</v>
      </c>
      <c r="N574" s="47">
        <f>HLOOKUP(ROUND(AVERAGE(M562:M573)/10^6,0),Assumption!$B$2:$E$3,2,TRUE)*MAX((AVERAGE(M562:M573)-250*10^6),0)</f>
        <v>945912929.4</v>
      </c>
      <c r="O574" s="46">
        <f t="shared" si="6"/>
        <v>170679998522</v>
      </c>
      <c r="P574" s="46">
        <f>IF(A574=1,SA,MAX(0,SA-M573))</f>
        <v>0</v>
      </c>
      <c r="S574" s="5">
        <v>0.0</v>
      </c>
      <c r="T574" s="5">
        <v>0.0</v>
      </c>
      <c r="U574" s="5">
        <v>0.0</v>
      </c>
      <c r="V574" s="48">
        <v>1.0</v>
      </c>
    </row>
    <row r="575" ht="15.75" customHeight="1">
      <c r="A575" s="5">
        <v>573.0</v>
      </c>
      <c r="B575" s="5">
        <v>48.0</v>
      </c>
      <c r="C575" s="5">
        <f t="shared" si="1"/>
        <v>9</v>
      </c>
      <c r="D575" s="5">
        <f>'Thông tin khách hàng'!$B$4+B575-1</f>
        <v>48</v>
      </c>
      <c r="E575" s="46">
        <f t="shared" si="2"/>
        <v>170679998522</v>
      </c>
      <c r="F575" s="5">
        <f>TP*VLOOKUP('Thông tin khách hàng'!$E$10,$X$2:$Z$5,3,FALSE)*OFFSET($S575,0,VLOOKUP('Thông tin khách hàng'!$E$10,$X$2:$Z$5,2,FALSE))</f>
        <v>0</v>
      </c>
      <c r="G575" s="5">
        <f>EP*VLOOKUP('Thông tin khách hàng'!$E$10,$X$2:$Z$5,3,FALSE)*OFFSET($S575,0,VLOOKUP('Thông tin khách hàng'!$E$10,$X$2:$Z$5,2,FALSE))</f>
        <v>0</v>
      </c>
      <c r="H575" s="5">
        <f>F575*HLOOKUP(B575,Assumption!$A$10:$G$12,2,TRUE)+G575*HLOOKUP(B575,Assumption!$A$10:$G$12,3,TRUE)</f>
        <v>0</v>
      </c>
      <c r="I575" s="5">
        <f t="shared" si="3"/>
        <v>0</v>
      </c>
      <c r="J575" s="47">
        <f>VLOOKUP(D575,Assumption!$O$3:$Q$103,IF('Thông tin khách hàng'!$B$3="Nam",2,3),FALSE)/12*P575</f>
        <v>0</v>
      </c>
      <c r="K575" s="5">
        <v>20000.0</v>
      </c>
      <c r="L575" s="46">
        <f t="shared" si="4"/>
        <v>965049413</v>
      </c>
      <c r="M575" s="46">
        <f t="shared" si="5"/>
        <v>171645027935</v>
      </c>
      <c r="N575" s="47">
        <f>HLOOKUP(ROUND(AVERAGE(M563:M574)/10^6,0),Assumption!$B$2:$E$3,2,TRUE)*MAX((AVERAGE(M563:M574)-250*10^6),0)</f>
        <v>956608283.8</v>
      </c>
      <c r="O575" s="46">
        <f t="shared" si="6"/>
        <v>172601636219</v>
      </c>
      <c r="P575" s="46">
        <f>IF(A575=1,SA,MAX(0,SA-M574))</f>
        <v>0</v>
      </c>
      <c r="S575" s="5">
        <v>0.0</v>
      </c>
      <c r="T575" s="5">
        <v>0.0</v>
      </c>
      <c r="U575" s="5">
        <v>0.0</v>
      </c>
      <c r="V575" s="48">
        <v>1.0</v>
      </c>
    </row>
    <row r="576" ht="15.75" customHeight="1">
      <c r="A576" s="5">
        <v>574.0</v>
      </c>
      <c r="B576" s="5">
        <v>48.0</v>
      </c>
      <c r="C576" s="5">
        <f t="shared" si="1"/>
        <v>10</v>
      </c>
      <c r="D576" s="5">
        <f>'Thông tin khách hàng'!$B$4+B576-1</f>
        <v>48</v>
      </c>
      <c r="E576" s="46">
        <f t="shared" si="2"/>
        <v>172601636219</v>
      </c>
      <c r="F576" s="5">
        <f>TP*VLOOKUP('Thông tin khách hàng'!$E$10,$X$2:$Z$5,3,FALSE)*OFFSET($S576,0,VLOOKUP('Thông tin khách hàng'!$E$10,$X$2:$Z$5,2,FALSE))</f>
        <v>0</v>
      </c>
      <c r="G576" s="5">
        <f>EP*VLOOKUP('Thông tin khách hàng'!$E$10,$X$2:$Z$5,3,FALSE)*OFFSET($S576,0,VLOOKUP('Thông tin khách hàng'!$E$10,$X$2:$Z$5,2,FALSE))</f>
        <v>0</v>
      </c>
      <c r="H576" s="5">
        <f>F576*HLOOKUP(B576,Assumption!$A$10:$G$12,2,TRUE)+G576*HLOOKUP(B576,Assumption!$A$10:$G$12,3,TRUE)</f>
        <v>0</v>
      </c>
      <c r="I576" s="5">
        <f t="shared" si="3"/>
        <v>0</v>
      </c>
      <c r="J576" s="47">
        <f>VLOOKUP(D576,Assumption!$O$3:$Q$103,IF('Thông tin khách hàng'!$B$3="Nam",2,3),FALSE)/12*P576</f>
        <v>0</v>
      </c>
      <c r="K576" s="5">
        <v>20000.0</v>
      </c>
      <c r="L576" s="46">
        <f t="shared" si="4"/>
        <v>975914632</v>
      </c>
      <c r="M576" s="46">
        <f t="shared" si="5"/>
        <v>173577530851</v>
      </c>
      <c r="N576" s="47">
        <f>HLOOKUP(ROUND(AVERAGE(M564:M575)/10^6,0),Assumption!$B$2:$E$3,2,TRUE)*MAX((AVERAGE(M564:M575)-250*10^6),0)</f>
        <v>967424158</v>
      </c>
      <c r="O576" s="46">
        <f t="shared" si="6"/>
        <v>174544955009</v>
      </c>
      <c r="P576" s="46">
        <f>IF(A576=1,SA,MAX(0,SA-M575))</f>
        <v>0</v>
      </c>
      <c r="S576" s="5">
        <v>0.0</v>
      </c>
      <c r="T576" s="5">
        <v>0.0</v>
      </c>
      <c r="U576" s="5">
        <v>1.0</v>
      </c>
      <c r="V576" s="48">
        <v>1.0</v>
      </c>
    </row>
    <row r="577" ht="15.75" customHeight="1">
      <c r="A577" s="5">
        <v>575.0</v>
      </c>
      <c r="B577" s="5">
        <v>48.0</v>
      </c>
      <c r="C577" s="5">
        <f t="shared" si="1"/>
        <v>11</v>
      </c>
      <c r="D577" s="5">
        <f>'Thông tin khách hàng'!$B$4+B577-1</f>
        <v>48</v>
      </c>
      <c r="E577" s="46">
        <f t="shared" si="2"/>
        <v>174544955009</v>
      </c>
      <c r="F577" s="5">
        <f>TP*VLOOKUP('Thông tin khách hàng'!$E$10,$X$2:$Z$5,3,FALSE)*OFFSET($S577,0,VLOOKUP('Thông tin khách hàng'!$E$10,$X$2:$Z$5,2,FALSE))</f>
        <v>0</v>
      </c>
      <c r="G577" s="5">
        <f>EP*VLOOKUP('Thông tin khách hàng'!$E$10,$X$2:$Z$5,3,FALSE)*OFFSET($S577,0,VLOOKUP('Thông tin khách hàng'!$E$10,$X$2:$Z$5,2,FALSE))</f>
        <v>0</v>
      </c>
      <c r="H577" s="5">
        <f>F577*HLOOKUP(B577,Assumption!$A$10:$G$12,2,TRUE)+G577*HLOOKUP(B577,Assumption!$A$10:$G$12,3,TRUE)</f>
        <v>0</v>
      </c>
      <c r="I577" s="5">
        <f t="shared" si="3"/>
        <v>0</v>
      </c>
      <c r="J577" s="47">
        <f>VLOOKUP(D577,Assumption!$O$3:$Q$103,IF('Thông tin khách hàng'!$B$3="Nam",2,3),FALSE)/12*P577</f>
        <v>0</v>
      </c>
      <c r="K577" s="5">
        <v>20000.0</v>
      </c>
      <c r="L577" s="46">
        <f t="shared" si="4"/>
        <v>986902439</v>
      </c>
      <c r="M577" s="46">
        <f t="shared" si="5"/>
        <v>175531837448</v>
      </c>
      <c r="N577" s="47">
        <f>HLOOKUP(ROUND(AVERAGE(M565:M576)/10^6,0),Assumption!$B$2:$E$3,2,TRUE)*MAX((AVERAGE(M565:M576)-250*10^6),0)</f>
        <v>978361909.8</v>
      </c>
      <c r="O577" s="46">
        <f t="shared" si="6"/>
        <v>176510199358</v>
      </c>
      <c r="P577" s="46">
        <f>IF(A577=1,SA,MAX(0,SA-M576))</f>
        <v>0</v>
      </c>
      <c r="S577" s="5">
        <v>0.0</v>
      </c>
      <c r="T577" s="5">
        <v>0.0</v>
      </c>
      <c r="U577" s="5">
        <v>0.0</v>
      </c>
      <c r="V577" s="48">
        <v>1.0</v>
      </c>
    </row>
    <row r="578" ht="15.75" customHeight="1">
      <c r="A578" s="5">
        <v>576.0</v>
      </c>
      <c r="B578" s="5">
        <v>48.0</v>
      </c>
      <c r="C578" s="5">
        <f t="shared" si="1"/>
        <v>12</v>
      </c>
      <c r="D578" s="5">
        <f>'Thông tin khách hàng'!$B$4+B578-1</f>
        <v>48</v>
      </c>
      <c r="E578" s="46">
        <f t="shared" si="2"/>
        <v>176510199358</v>
      </c>
      <c r="F578" s="5">
        <f>TP*VLOOKUP('Thông tin khách hàng'!$E$10,$X$2:$Z$5,3,FALSE)*OFFSET($S578,0,VLOOKUP('Thông tin khách hàng'!$E$10,$X$2:$Z$5,2,FALSE))</f>
        <v>0</v>
      </c>
      <c r="G578" s="5">
        <f>EP*VLOOKUP('Thông tin khách hàng'!$E$10,$X$2:$Z$5,3,FALSE)*OFFSET($S578,0,VLOOKUP('Thông tin khách hàng'!$E$10,$X$2:$Z$5,2,FALSE))</f>
        <v>0</v>
      </c>
      <c r="H578" s="5">
        <f>F578*HLOOKUP(B578,Assumption!$A$10:$G$12,2,TRUE)+G578*HLOOKUP(B578,Assumption!$A$10:$G$12,3,TRUE)</f>
        <v>0</v>
      </c>
      <c r="I578" s="5">
        <f t="shared" si="3"/>
        <v>0</v>
      </c>
      <c r="J578" s="47">
        <f>VLOOKUP(D578,Assumption!$O$3:$Q$103,IF('Thông tin khách hàng'!$B$3="Nam",2,3),FALSE)/12*P578</f>
        <v>0</v>
      </c>
      <c r="K578" s="5">
        <v>20000.0</v>
      </c>
      <c r="L578" s="46">
        <f t="shared" si="4"/>
        <v>998014216</v>
      </c>
      <c r="M578" s="46">
        <f t="shared" si="5"/>
        <v>177508193574</v>
      </c>
      <c r="N578" s="47">
        <f>HLOOKUP(ROUND(AVERAGE(M566:M577)/10^6,0),Assumption!$B$2:$E$3,2,TRUE)*MAX((AVERAGE(M566:M577)-250*10^6),0)</f>
        <v>989422912.7</v>
      </c>
      <c r="O578" s="46">
        <f t="shared" si="6"/>
        <v>178497616486</v>
      </c>
      <c r="P578" s="46">
        <f>IF(A578=1,SA,MAX(0,SA-M577))</f>
        <v>0</v>
      </c>
      <c r="S578" s="5">
        <v>0.0</v>
      </c>
      <c r="T578" s="5">
        <v>0.0</v>
      </c>
      <c r="U578" s="5">
        <v>0.0</v>
      </c>
      <c r="V578" s="48">
        <v>1.0</v>
      </c>
    </row>
    <row r="579" ht="15.75" customHeight="1">
      <c r="A579" s="5">
        <v>577.0</v>
      </c>
      <c r="B579" s="5">
        <v>49.0</v>
      </c>
      <c r="C579" s="5">
        <f t="shared" si="1"/>
        <v>1</v>
      </c>
      <c r="D579" s="5">
        <f>'Thông tin khách hàng'!$B$4+B579-1</f>
        <v>49</v>
      </c>
      <c r="E579" s="46">
        <f t="shared" si="2"/>
        <v>178497616486</v>
      </c>
      <c r="F579" s="5">
        <f>TP*VLOOKUP('Thông tin khách hàng'!$E$10,$X$2:$Z$5,3,FALSE)*OFFSET($S579,0,VLOOKUP('Thông tin khách hàng'!$E$10,$X$2:$Z$5,2,FALSE))</f>
        <v>15000000</v>
      </c>
      <c r="G579" s="5">
        <f>EP*VLOOKUP('Thông tin khách hàng'!$E$10,$X$2:$Z$5,3,FALSE)*OFFSET($S579,0,VLOOKUP('Thông tin khách hàng'!$E$10,$X$2:$Z$5,2,FALSE))</f>
        <v>15000000</v>
      </c>
      <c r="H579" s="5">
        <f>F579*HLOOKUP(B579,Assumption!$A$10:$G$12,2,TRUE)+G579*HLOOKUP(B579,Assumption!$A$10:$G$12,3,TRUE)</f>
        <v>750000</v>
      </c>
      <c r="I579" s="5">
        <f t="shared" si="3"/>
        <v>29250000</v>
      </c>
      <c r="J579" s="47">
        <f>VLOOKUP(D579,Assumption!$O$3:$Q$103,IF('Thông tin khách hàng'!$B$3="Nam",2,3),FALSE)/12*P579</f>
        <v>0</v>
      </c>
      <c r="K579" s="5">
        <v>20000.0</v>
      </c>
      <c r="L579" s="46">
        <f t="shared" si="4"/>
        <v>1009416746</v>
      </c>
      <c r="M579" s="46">
        <f t="shared" si="5"/>
        <v>179536263232</v>
      </c>
      <c r="N579" s="47">
        <f>HLOOKUP(ROUND(AVERAGE(M567:M578)/10^6,0),Assumption!$B$2:$E$3,2,TRUE)*MAX((AVERAGE(M567:M578)-250*10^6),0)</f>
        <v>1000608555</v>
      </c>
      <c r="O579" s="46">
        <f t="shared" si="6"/>
        <v>180536871788</v>
      </c>
      <c r="P579" s="46">
        <f>IF(A579=1,SA,MAX(0,SA-M578))</f>
        <v>0</v>
      </c>
      <c r="S579" s="5">
        <v>1.0</v>
      </c>
      <c r="T579" s="5">
        <v>1.0</v>
      </c>
      <c r="U579" s="5">
        <v>1.0</v>
      </c>
      <c r="V579" s="48">
        <v>1.0</v>
      </c>
    </row>
    <row r="580" ht="15.75" customHeight="1">
      <c r="A580" s="5">
        <v>578.0</v>
      </c>
      <c r="B580" s="5">
        <v>49.0</v>
      </c>
      <c r="C580" s="5">
        <f t="shared" si="1"/>
        <v>2</v>
      </c>
      <c r="D580" s="5">
        <f>'Thông tin khách hàng'!$B$4+B580-1</f>
        <v>49</v>
      </c>
      <c r="E580" s="46">
        <f t="shared" si="2"/>
        <v>180536871788</v>
      </c>
      <c r="F580" s="5">
        <f>TP*VLOOKUP('Thông tin khách hàng'!$E$10,$X$2:$Z$5,3,FALSE)*OFFSET($S580,0,VLOOKUP('Thông tin khách hàng'!$E$10,$X$2:$Z$5,2,FALSE))</f>
        <v>0</v>
      </c>
      <c r="G580" s="5">
        <f>EP*VLOOKUP('Thông tin khách hàng'!$E$10,$X$2:$Z$5,3,FALSE)*OFFSET($S580,0,VLOOKUP('Thông tin khách hàng'!$E$10,$X$2:$Z$5,2,FALSE))</f>
        <v>0</v>
      </c>
      <c r="H580" s="5">
        <f>F580*HLOOKUP(B580,Assumption!$A$10:$G$12,2,TRUE)+G580*HLOOKUP(B580,Assumption!$A$10:$G$12,3,TRUE)</f>
        <v>0</v>
      </c>
      <c r="I580" s="5">
        <f t="shared" si="3"/>
        <v>0</v>
      </c>
      <c r="J580" s="47">
        <f>VLOOKUP(D580,Assumption!$O$3:$Q$103,IF('Thông tin khách hàng'!$B$3="Nam",2,3),FALSE)/12*P580</f>
        <v>0</v>
      </c>
      <c r="K580" s="5">
        <v>20000.0</v>
      </c>
      <c r="L580" s="46">
        <f t="shared" si="4"/>
        <v>1020781608</v>
      </c>
      <c r="M580" s="46">
        <f t="shared" si="5"/>
        <v>181557633396</v>
      </c>
      <c r="N580" s="47">
        <f>HLOOKUP(ROUND(AVERAGE(M568:M579)/10^6,0),Assumption!$B$2:$E$3,2,TRUE)*MAX((AVERAGE(M568:M579)-250*10^6),0)</f>
        <v>1011920243</v>
      </c>
      <c r="O580" s="46">
        <f t="shared" si="6"/>
        <v>182569553638</v>
      </c>
      <c r="P580" s="46">
        <f>IF(A580=1,SA,MAX(0,SA-M579))</f>
        <v>0</v>
      </c>
      <c r="S580" s="5">
        <v>0.0</v>
      </c>
      <c r="T580" s="5">
        <v>0.0</v>
      </c>
      <c r="U580" s="5">
        <v>0.0</v>
      </c>
      <c r="V580" s="48">
        <v>1.0</v>
      </c>
    </row>
    <row r="581" ht="15.75" customHeight="1">
      <c r="A581" s="5">
        <v>579.0</v>
      </c>
      <c r="B581" s="5">
        <v>49.0</v>
      </c>
      <c r="C581" s="5">
        <f t="shared" si="1"/>
        <v>3</v>
      </c>
      <c r="D581" s="5">
        <f>'Thông tin khách hàng'!$B$4+B581-1</f>
        <v>49</v>
      </c>
      <c r="E581" s="46">
        <f t="shared" si="2"/>
        <v>182569553638</v>
      </c>
      <c r="F581" s="5">
        <f>TP*VLOOKUP('Thông tin khách hàng'!$E$10,$X$2:$Z$5,3,FALSE)*OFFSET($S581,0,VLOOKUP('Thông tin khách hàng'!$E$10,$X$2:$Z$5,2,FALSE))</f>
        <v>0</v>
      </c>
      <c r="G581" s="5">
        <f>EP*VLOOKUP('Thông tin khách hàng'!$E$10,$X$2:$Z$5,3,FALSE)*OFFSET($S581,0,VLOOKUP('Thông tin khách hàng'!$E$10,$X$2:$Z$5,2,FALSE))</f>
        <v>0</v>
      </c>
      <c r="H581" s="5">
        <f>F581*HLOOKUP(B581,Assumption!$A$10:$G$12,2,TRUE)+G581*HLOOKUP(B581,Assumption!$A$10:$G$12,3,TRUE)</f>
        <v>0</v>
      </c>
      <c r="I581" s="5">
        <f t="shared" si="3"/>
        <v>0</v>
      </c>
      <c r="J581" s="47">
        <f>VLOOKUP(D581,Assumption!$O$3:$Q$103,IF('Thông tin khách hàng'!$B$3="Nam",2,3),FALSE)/12*P581</f>
        <v>0</v>
      </c>
      <c r="K581" s="5">
        <v>20000.0</v>
      </c>
      <c r="L581" s="46">
        <f t="shared" si="4"/>
        <v>1032274687</v>
      </c>
      <c r="M581" s="46">
        <f t="shared" si="5"/>
        <v>183601808325</v>
      </c>
      <c r="N581" s="47">
        <f>HLOOKUP(ROUND(AVERAGE(M569:M580)/10^6,0),Assumption!$B$2:$E$3,2,TRUE)*MAX((AVERAGE(M569:M580)-250*10^6),0)</f>
        <v>1023359395</v>
      </c>
      <c r="O581" s="46">
        <f t="shared" si="6"/>
        <v>184625167720</v>
      </c>
      <c r="P581" s="46">
        <f>IF(A581=1,SA,MAX(0,SA-M580))</f>
        <v>0</v>
      </c>
      <c r="S581" s="5">
        <v>0.0</v>
      </c>
      <c r="T581" s="5">
        <v>0.0</v>
      </c>
      <c r="U581" s="5">
        <v>0.0</v>
      </c>
      <c r="V581" s="48">
        <v>1.0</v>
      </c>
    </row>
    <row r="582" ht="15.75" customHeight="1">
      <c r="A582" s="5">
        <v>580.0</v>
      </c>
      <c r="B582" s="5">
        <v>49.0</v>
      </c>
      <c r="C582" s="5">
        <f t="shared" si="1"/>
        <v>4</v>
      </c>
      <c r="D582" s="5">
        <f>'Thông tin khách hàng'!$B$4+B582-1</f>
        <v>49</v>
      </c>
      <c r="E582" s="46">
        <f t="shared" si="2"/>
        <v>184625167720</v>
      </c>
      <c r="F582" s="5">
        <f>TP*VLOOKUP('Thông tin khách hàng'!$E$10,$X$2:$Z$5,3,FALSE)*OFFSET($S582,0,VLOOKUP('Thông tin khách hàng'!$E$10,$X$2:$Z$5,2,FALSE))</f>
        <v>0</v>
      </c>
      <c r="G582" s="5">
        <f>EP*VLOOKUP('Thông tin khách hàng'!$E$10,$X$2:$Z$5,3,FALSE)*OFFSET($S582,0,VLOOKUP('Thông tin khách hàng'!$E$10,$X$2:$Z$5,2,FALSE))</f>
        <v>0</v>
      </c>
      <c r="H582" s="5">
        <f>F582*HLOOKUP(B582,Assumption!$A$10:$G$12,2,TRUE)+G582*HLOOKUP(B582,Assumption!$A$10:$G$12,3,TRUE)</f>
        <v>0</v>
      </c>
      <c r="I582" s="5">
        <f t="shared" si="3"/>
        <v>0</v>
      </c>
      <c r="J582" s="47">
        <f>VLOOKUP(D582,Assumption!$O$3:$Q$103,IF('Thông tin khách hàng'!$B$3="Nam",2,3),FALSE)/12*P582</f>
        <v>0</v>
      </c>
      <c r="K582" s="5">
        <v>20000.0</v>
      </c>
      <c r="L582" s="46">
        <f t="shared" si="4"/>
        <v>1043897427</v>
      </c>
      <c r="M582" s="46">
        <f t="shared" si="5"/>
        <v>185669045147</v>
      </c>
      <c r="N582" s="47">
        <f>HLOOKUP(ROUND(AVERAGE(M570:M581)/10^6,0),Assumption!$B$2:$E$3,2,TRUE)*MAX((AVERAGE(M570:M581)-250*10^6),0)</f>
        <v>1034927448</v>
      </c>
      <c r="O582" s="46">
        <f t="shared" si="6"/>
        <v>186703972595</v>
      </c>
      <c r="P582" s="46">
        <f>IF(A582=1,SA,MAX(0,SA-M581))</f>
        <v>0</v>
      </c>
      <c r="S582" s="5">
        <v>0.0</v>
      </c>
      <c r="T582" s="5">
        <v>0.0</v>
      </c>
      <c r="U582" s="5">
        <v>1.0</v>
      </c>
      <c r="V582" s="48">
        <v>1.0</v>
      </c>
    </row>
    <row r="583" ht="15.75" customHeight="1">
      <c r="A583" s="5">
        <v>581.0</v>
      </c>
      <c r="B583" s="5">
        <v>49.0</v>
      </c>
      <c r="C583" s="5">
        <f t="shared" si="1"/>
        <v>5</v>
      </c>
      <c r="D583" s="5">
        <f>'Thông tin khách hàng'!$B$4+B583-1</f>
        <v>49</v>
      </c>
      <c r="E583" s="46">
        <f t="shared" si="2"/>
        <v>186703972595</v>
      </c>
      <c r="F583" s="5">
        <f>TP*VLOOKUP('Thông tin khách hàng'!$E$10,$X$2:$Z$5,3,FALSE)*OFFSET($S583,0,VLOOKUP('Thông tin khách hàng'!$E$10,$X$2:$Z$5,2,FALSE))</f>
        <v>0</v>
      </c>
      <c r="G583" s="5">
        <f>EP*VLOOKUP('Thông tin khách hàng'!$E$10,$X$2:$Z$5,3,FALSE)*OFFSET($S583,0,VLOOKUP('Thông tin khách hàng'!$E$10,$X$2:$Z$5,2,FALSE))</f>
        <v>0</v>
      </c>
      <c r="H583" s="5">
        <f>F583*HLOOKUP(B583,Assumption!$A$10:$G$12,2,TRUE)+G583*HLOOKUP(B583,Assumption!$A$10:$G$12,3,TRUE)</f>
        <v>0</v>
      </c>
      <c r="I583" s="5">
        <f t="shared" si="3"/>
        <v>0</v>
      </c>
      <c r="J583" s="47">
        <f>VLOOKUP(D583,Assumption!$O$3:$Q$103,IF('Thông tin khách hàng'!$B$3="Nam",2,3),FALSE)/12*P583</f>
        <v>0</v>
      </c>
      <c r="K583" s="5">
        <v>20000.0</v>
      </c>
      <c r="L583" s="46">
        <f t="shared" si="4"/>
        <v>1055651292</v>
      </c>
      <c r="M583" s="46">
        <f t="shared" si="5"/>
        <v>187759603887</v>
      </c>
      <c r="N583" s="47">
        <f>HLOOKUP(ROUND(AVERAGE(M571:M582)/10^6,0),Assumption!$B$2:$E$3,2,TRUE)*MAX((AVERAGE(M571:M582)-250*10^6),0)</f>
        <v>1046625854</v>
      </c>
      <c r="O583" s="46">
        <f t="shared" si="6"/>
        <v>188806229741</v>
      </c>
      <c r="P583" s="46">
        <f>IF(A583=1,SA,MAX(0,SA-M582))</f>
        <v>0</v>
      </c>
      <c r="S583" s="5">
        <v>0.0</v>
      </c>
      <c r="T583" s="5">
        <v>0.0</v>
      </c>
      <c r="U583" s="5">
        <v>0.0</v>
      </c>
      <c r="V583" s="48">
        <v>1.0</v>
      </c>
    </row>
    <row r="584" ht="15.75" customHeight="1">
      <c r="A584" s="5">
        <v>582.0</v>
      </c>
      <c r="B584" s="5">
        <v>49.0</v>
      </c>
      <c r="C584" s="5">
        <f t="shared" si="1"/>
        <v>6</v>
      </c>
      <c r="D584" s="5">
        <f>'Thông tin khách hàng'!$B$4+B584-1</f>
        <v>49</v>
      </c>
      <c r="E584" s="46">
        <f t="shared" si="2"/>
        <v>188806229741</v>
      </c>
      <c r="F584" s="5">
        <f>TP*VLOOKUP('Thông tin khách hàng'!$E$10,$X$2:$Z$5,3,FALSE)*OFFSET($S584,0,VLOOKUP('Thông tin khách hàng'!$E$10,$X$2:$Z$5,2,FALSE))</f>
        <v>0</v>
      </c>
      <c r="G584" s="5">
        <f>EP*VLOOKUP('Thông tin khách hàng'!$E$10,$X$2:$Z$5,3,FALSE)*OFFSET($S584,0,VLOOKUP('Thông tin khách hàng'!$E$10,$X$2:$Z$5,2,FALSE))</f>
        <v>0</v>
      </c>
      <c r="H584" s="5">
        <f>F584*HLOOKUP(B584,Assumption!$A$10:$G$12,2,TRUE)+G584*HLOOKUP(B584,Assumption!$A$10:$G$12,3,TRUE)</f>
        <v>0</v>
      </c>
      <c r="I584" s="5">
        <f t="shared" si="3"/>
        <v>0</v>
      </c>
      <c r="J584" s="47">
        <f>VLOOKUP(D584,Assumption!$O$3:$Q$103,IF('Thông tin khách hàng'!$B$3="Nam",2,3),FALSE)/12*P584</f>
        <v>0</v>
      </c>
      <c r="K584" s="5">
        <v>20000.0</v>
      </c>
      <c r="L584" s="46">
        <f t="shared" si="4"/>
        <v>1067537760</v>
      </c>
      <c r="M584" s="46">
        <f t="shared" si="5"/>
        <v>189873747501</v>
      </c>
      <c r="N584" s="47">
        <f>HLOOKUP(ROUND(AVERAGE(M572:M583)/10^6,0),Assumption!$B$2:$E$3,2,TRUE)*MAX((AVERAGE(M572:M583)-250*10^6),0)</f>
        <v>1058456083</v>
      </c>
      <c r="O584" s="46">
        <f t="shared" si="6"/>
        <v>190932203584</v>
      </c>
      <c r="P584" s="46">
        <f>IF(A584=1,SA,MAX(0,SA-M583))</f>
        <v>0</v>
      </c>
      <c r="S584" s="5">
        <v>0.0</v>
      </c>
      <c r="T584" s="5">
        <v>0.0</v>
      </c>
      <c r="U584" s="5">
        <v>0.0</v>
      </c>
      <c r="V584" s="48">
        <v>1.0</v>
      </c>
    </row>
    <row r="585" ht="15.75" customHeight="1">
      <c r="A585" s="5">
        <v>583.0</v>
      </c>
      <c r="B585" s="5">
        <v>49.0</v>
      </c>
      <c r="C585" s="5">
        <f t="shared" si="1"/>
        <v>7</v>
      </c>
      <c r="D585" s="5">
        <f>'Thông tin khách hàng'!$B$4+B585-1</f>
        <v>49</v>
      </c>
      <c r="E585" s="46">
        <f t="shared" si="2"/>
        <v>190932203584</v>
      </c>
      <c r="F585" s="5">
        <f>TP*VLOOKUP('Thông tin khách hàng'!$E$10,$X$2:$Z$5,3,FALSE)*OFFSET($S585,0,VLOOKUP('Thông tin khách hàng'!$E$10,$X$2:$Z$5,2,FALSE))</f>
        <v>15000000</v>
      </c>
      <c r="G585" s="5">
        <f>EP*VLOOKUP('Thông tin khách hàng'!$E$10,$X$2:$Z$5,3,FALSE)*OFFSET($S585,0,VLOOKUP('Thông tin khách hàng'!$E$10,$X$2:$Z$5,2,FALSE))</f>
        <v>15000000</v>
      </c>
      <c r="H585" s="5">
        <f>F585*HLOOKUP(B585,Assumption!$A$10:$G$12,2,TRUE)+G585*HLOOKUP(B585,Assumption!$A$10:$G$12,3,TRUE)</f>
        <v>750000</v>
      </c>
      <c r="I585" s="5">
        <f t="shared" si="3"/>
        <v>29250000</v>
      </c>
      <c r="J585" s="47">
        <f>VLOOKUP(D585,Assumption!$O$3:$Q$103,IF('Thông tin khách hàng'!$B$3="Nam",2,3),FALSE)/12*P585</f>
        <v>0</v>
      </c>
      <c r="K585" s="5">
        <v>20000.0</v>
      </c>
      <c r="L585" s="46">
        <f t="shared" si="4"/>
        <v>1079723709</v>
      </c>
      <c r="M585" s="46">
        <f t="shared" si="5"/>
        <v>192041157293</v>
      </c>
      <c r="N585" s="47">
        <f>HLOOKUP(ROUND(AVERAGE(M573:M584)/10^6,0),Assumption!$B$2:$E$3,2,TRUE)*MAX((AVERAGE(M573:M584)-250*10^6),0)</f>
        <v>1070419620</v>
      </c>
      <c r="O585" s="46">
        <f t="shared" si="6"/>
        <v>193111576913</v>
      </c>
      <c r="P585" s="46">
        <f>IF(A585=1,SA,MAX(0,SA-M584))</f>
        <v>0</v>
      </c>
      <c r="S585" s="5">
        <v>0.0</v>
      </c>
      <c r="T585" s="5">
        <v>1.0</v>
      </c>
      <c r="U585" s="5">
        <v>1.0</v>
      </c>
      <c r="V585" s="48">
        <v>1.0</v>
      </c>
    </row>
    <row r="586" ht="15.75" customHeight="1">
      <c r="A586" s="5">
        <v>584.0</v>
      </c>
      <c r="B586" s="5">
        <v>49.0</v>
      </c>
      <c r="C586" s="5">
        <f t="shared" si="1"/>
        <v>8</v>
      </c>
      <c r="D586" s="5">
        <f>'Thông tin khách hàng'!$B$4+B586-1</f>
        <v>49</v>
      </c>
      <c r="E586" s="46">
        <f t="shared" si="2"/>
        <v>193111576913</v>
      </c>
      <c r="F586" s="5">
        <f>TP*VLOOKUP('Thông tin khách hàng'!$E$10,$X$2:$Z$5,3,FALSE)*OFFSET($S586,0,VLOOKUP('Thông tin khách hàng'!$E$10,$X$2:$Z$5,2,FALSE))</f>
        <v>0</v>
      </c>
      <c r="G586" s="5">
        <f>EP*VLOOKUP('Thông tin khách hàng'!$E$10,$X$2:$Z$5,3,FALSE)*OFFSET($S586,0,VLOOKUP('Thông tin khách hàng'!$E$10,$X$2:$Z$5,2,FALSE))</f>
        <v>0</v>
      </c>
      <c r="H586" s="5">
        <f>F586*HLOOKUP(B586,Assumption!$A$10:$G$12,2,TRUE)+G586*HLOOKUP(B586,Assumption!$A$10:$G$12,3,TRUE)</f>
        <v>0</v>
      </c>
      <c r="I586" s="5">
        <f t="shared" si="3"/>
        <v>0</v>
      </c>
      <c r="J586" s="47">
        <f>VLOOKUP(D586,Assumption!$O$3:$Q$103,IF('Thông tin khách hàng'!$B$3="Nam",2,3),FALSE)/12*P586</f>
        <v>0</v>
      </c>
      <c r="K586" s="5">
        <v>20000.0</v>
      </c>
      <c r="L586" s="46">
        <f t="shared" si="4"/>
        <v>1091880819</v>
      </c>
      <c r="M586" s="46">
        <f t="shared" si="5"/>
        <v>194203437732</v>
      </c>
      <c r="N586" s="47">
        <f>HLOOKUP(ROUND(AVERAGE(M574:M585)/10^6,0),Assumption!$B$2:$E$3,2,TRUE)*MAX((AVERAGE(M574:M585)-250*10^6),0)</f>
        <v>1082517967</v>
      </c>
      <c r="O586" s="46">
        <f t="shared" si="6"/>
        <v>195285955700</v>
      </c>
      <c r="P586" s="46">
        <f>IF(A586=1,SA,MAX(0,SA-M585))</f>
        <v>0</v>
      </c>
      <c r="S586" s="5">
        <v>0.0</v>
      </c>
      <c r="T586" s="5">
        <v>0.0</v>
      </c>
      <c r="U586" s="5">
        <v>0.0</v>
      </c>
      <c r="V586" s="48">
        <v>1.0</v>
      </c>
    </row>
    <row r="587" ht="15.75" customHeight="1">
      <c r="A587" s="5">
        <v>585.0</v>
      </c>
      <c r="B587" s="5">
        <v>49.0</v>
      </c>
      <c r="C587" s="5">
        <f t="shared" si="1"/>
        <v>9</v>
      </c>
      <c r="D587" s="5">
        <f>'Thông tin khách hàng'!$B$4+B587-1</f>
        <v>49</v>
      </c>
      <c r="E587" s="46">
        <f t="shared" si="2"/>
        <v>195285955700</v>
      </c>
      <c r="F587" s="5">
        <f>TP*VLOOKUP('Thông tin khách hàng'!$E$10,$X$2:$Z$5,3,FALSE)*OFFSET($S587,0,VLOOKUP('Thông tin khách hàng'!$E$10,$X$2:$Z$5,2,FALSE))</f>
        <v>0</v>
      </c>
      <c r="G587" s="5">
        <f>EP*VLOOKUP('Thông tin khách hàng'!$E$10,$X$2:$Z$5,3,FALSE)*OFFSET($S587,0,VLOOKUP('Thông tin khách hàng'!$E$10,$X$2:$Z$5,2,FALSE))</f>
        <v>0</v>
      </c>
      <c r="H587" s="5">
        <f>F587*HLOOKUP(B587,Assumption!$A$10:$G$12,2,TRUE)+G587*HLOOKUP(B587,Assumption!$A$10:$G$12,3,TRUE)</f>
        <v>0</v>
      </c>
      <c r="I587" s="5">
        <f t="shared" si="3"/>
        <v>0</v>
      </c>
      <c r="J587" s="47">
        <f>VLOOKUP(D587,Assumption!$O$3:$Q$103,IF('Thông tin khách hàng'!$B$3="Nam",2,3),FALSE)/12*P587</f>
        <v>0</v>
      </c>
      <c r="K587" s="5">
        <v>20000.0</v>
      </c>
      <c r="L587" s="46">
        <f t="shared" si="4"/>
        <v>1104175073</v>
      </c>
      <c r="M587" s="46">
        <f t="shared" si="5"/>
        <v>196390110773</v>
      </c>
      <c r="N587" s="47">
        <f>HLOOKUP(ROUND(AVERAGE(M575:M586)/10^6,0),Assumption!$B$2:$E$3,2,TRUE)*MAX((AVERAGE(M575:M586)-250*10^6),0)</f>
        <v>1094752643</v>
      </c>
      <c r="O587" s="46">
        <f t="shared" si="6"/>
        <v>197484863416</v>
      </c>
      <c r="P587" s="46">
        <f>IF(A587=1,SA,MAX(0,SA-M586))</f>
        <v>0</v>
      </c>
      <c r="S587" s="5">
        <v>0.0</v>
      </c>
      <c r="T587" s="5">
        <v>0.0</v>
      </c>
      <c r="U587" s="5">
        <v>0.0</v>
      </c>
      <c r="V587" s="48">
        <v>1.0</v>
      </c>
    </row>
    <row r="588" ht="15.75" customHeight="1">
      <c r="A588" s="5">
        <v>586.0</v>
      </c>
      <c r="B588" s="5">
        <v>49.0</v>
      </c>
      <c r="C588" s="5">
        <f t="shared" si="1"/>
        <v>10</v>
      </c>
      <c r="D588" s="5">
        <f>'Thông tin khách hàng'!$B$4+B588-1</f>
        <v>49</v>
      </c>
      <c r="E588" s="46">
        <f t="shared" si="2"/>
        <v>197484863416</v>
      </c>
      <c r="F588" s="5">
        <f>TP*VLOOKUP('Thông tin khách hàng'!$E$10,$X$2:$Z$5,3,FALSE)*OFFSET($S588,0,VLOOKUP('Thông tin khách hàng'!$E$10,$X$2:$Z$5,2,FALSE))</f>
        <v>0</v>
      </c>
      <c r="G588" s="5">
        <f>EP*VLOOKUP('Thông tin khách hàng'!$E$10,$X$2:$Z$5,3,FALSE)*OFFSET($S588,0,VLOOKUP('Thông tin khách hàng'!$E$10,$X$2:$Z$5,2,FALSE))</f>
        <v>0</v>
      </c>
      <c r="H588" s="5">
        <f>F588*HLOOKUP(B588,Assumption!$A$10:$G$12,2,TRUE)+G588*HLOOKUP(B588,Assumption!$A$10:$G$12,3,TRUE)</f>
        <v>0</v>
      </c>
      <c r="I588" s="5">
        <f t="shared" si="3"/>
        <v>0</v>
      </c>
      <c r="J588" s="47">
        <f>VLOOKUP(D588,Assumption!$O$3:$Q$103,IF('Thông tin khách hàng'!$B$3="Nam",2,3),FALSE)/12*P588</f>
        <v>0</v>
      </c>
      <c r="K588" s="5">
        <v>20000.0</v>
      </c>
      <c r="L588" s="46">
        <f t="shared" si="4"/>
        <v>1116608016</v>
      </c>
      <c r="M588" s="46">
        <f t="shared" si="5"/>
        <v>198601451432</v>
      </c>
      <c r="N588" s="47">
        <f>HLOOKUP(ROUND(AVERAGE(M576:M587)/10^6,0),Assumption!$B$2:$E$3,2,TRUE)*MAX((AVERAGE(M576:M587)-250*10^6),0)</f>
        <v>1107125185</v>
      </c>
      <c r="O588" s="46">
        <f t="shared" si="6"/>
        <v>199708576616</v>
      </c>
      <c r="P588" s="46">
        <f>IF(A588=1,SA,MAX(0,SA-M587))</f>
        <v>0</v>
      </c>
      <c r="S588" s="5">
        <v>0.0</v>
      </c>
      <c r="T588" s="5">
        <v>0.0</v>
      </c>
      <c r="U588" s="5">
        <v>1.0</v>
      </c>
      <c r="V588" s="48">
        <v>1.0</v>
      </c>
    </row>
    <row r="589" ht="15.75" customHeight="1">
      <c r="A589" s="5">
        <v>587.0</v>
      </c>
      <c r="B589" s="5">
        <v>49.0</v>
      </c>
      <c r="C589" s="5">
        <f t="shared" si="1"/>
        <v>11</v>
      </c>
      <c r="D589" s="5">
        <f>'Thông tin khách hàng'!$B$4+B589-1</f>
        <v>49</v>
      </c>
      <c r="E589" s="46">
        <f t="shared" si="2"/>
        <v>199708576616</v>
      </c>
      <c r="F589" s="5">
        <f>TP*VLOOKUP('Thông tin khách hàng'!$E$10,$X$2:$Z$5,3,FALSE)*OFFSET($S589,0,VLOOKUP('Thông tin khách hàng'!$E$10,$X$2:$Z$5,2,FALSE))</f>
        <v>0</v>
      </c>
      <c r="G589" s="5">
        <f>EP*VLOOKUP('Thông tin khách hàng'!$E$10,$X$2:$Z$5,3,FALSE)*OFFSET($S589,0,VLOOKUP('Thông tin khách hàng'!$E$10,$X$2:$Z$5,2,FALSE))</f>
        <v>0</v>
      </c>
      <c r="H589" s="5">
        <f>F589*HLOOKUP(B589,Assumption!$A$10:$G$12,2,TRUE)+G589*HLOOKUP(B589,Assumption!$A$10:$G$12,3,TRUE)</f>
        <v>0</v>
      </c>
      <c r="I589" s="5">
        <f t="shared" si="3"/>
        <v>0</v>
      </c>
      <c r="J589" s="47">
        <f>VLOOKUP(D589,Assumption!$O$3:$Q$103,IF('Thông tin khách hàng'!$B$3="Nam",2,3),FALSE)/12*P589</f>
        <v>0</v>
      </c>
      <c r="K589" s="5">
        <v>20000.0</v>
      </c>
      <c r="L589" s="46">
        <f t="shared" si="4"/>
        <v>1129181214</v>
      </c>
      <c r="M589" s="46">
        <f t="shared" si="5"/>
        <v>200837737830</v>
      </c>
      <c r="N589" s="47">
        <f>HLOOKUP(ROUND(AVERAGE(M577:M588)/10^6,0),Assumption!$B$2:$E$3,2,TRUE)*MAX((AVERAGE(M577:M588)-250*10^6),0)</f>
        <v>1119637145</v>
      </c>
      <c r="O589" s="46">
        <f t="shared" si="6"/>
        <v>201957374975</v>
      </c>
      <c r="P589" s="46">
        <f>IF(A589=1,SA,MAX(0,SA-M588))</f>
        <v>0</v>
      </c>
      <c r="S589" s="5">
        <v>0.0</v>
      </c>
      <c r="T589" s="5">
        <v>0.0</v>
      </c>
      <c r="U589" s="5">
        <v>0.0</v>
      </c>
      <c r="V589" s="48">
        <v>1.0</v>
      </c>
    </row>
    <row r="590" ht="15.75" customHeight="1">
      <c r="A590" s="5">
        <v>588.0</v>
      </c>
      <c r="B590" s="5">
        <v>49.0</v>
      </c>
      <c r="C590" s="5">
        <f t="shared" si="1"/>
        <v>12</v>
      </c>
      <c r="D590" s="5">
        <f>'Thông tin khách hàng'!$B$4+B590-1</f>
        <v>49</v>
      </c>
      <c r="E590" s="46">
        <f t="shared" si="2"/>
        <v>201957374975</v>
      </c>
      <c r="F590" s="5">
        <f>TP*VLOOKUP('Thông tin khách hàng'!$E$10,$X$2:$Z$5,3,FALSE)*OFFSET($S590,0,VLOOKUP('Thông tin khách hàng'!$E$10,$X$2:$Z$5,2,FALSE))</f>
        <v>0</v>
      </c>
      <c r="G590" s="5">
        <f>EP*VLOOKUP('Thông tin khách hàng'!$E$10,$X$2:$Z$5,3,FALSE)*OFFSET($S590,0,VLOOKUP('Thông tin khách hàng'!$E$10,$X$2:$Z$5,2,FALSE))</f>
        <v>0</v>
      </c>
      <c r="H590" s="5">
        <f>F590*HLOOKUP(B590,Assumption!$A$10:$G$12,2,TRUE)+G590*HLOOKUP(B590,Assumption!$A$10:$G$12,3,TRUE)</f>
        <v>0</v>
      </c>
      <c r="I590" s="5">
        <f t="shared" si="3"/>
        <v>0</v>
      </c>
      <c r="J590" s="47">
        <f>VLOOKUP(D590,Assumption!$O$3:$Q$103,IF('Thông tin khách hàng'!$B$3="Nam",2,3),FALSE)/12*P590</f>
        <v>0</v>
      </c>
      <c r="K590" s="5">
        <v>20000.0</v>
      </c>
      <c r="L590" s="46">
        <f t="shared" si="4"/>
        <v>1141896247</v>
      </c>
      <c r="M590" s="46">
        <f t="shared" si="5"/>
        <v>203099251222</v>
      </c>
      <c r="N590" s="47">
        <f>HLOOKUP(ROUND(AVERAGE(M578:M589)/10^6,0),Assumption!$B$2:$E$3,2,TRUE)*MAX((AVERAGE(M578:M589)-250*10^6),0)</f>
        <v>1132290095</v>
      </c>
      <c r="O590" s="46">
        <f t="shared" si="6"/>
        <v>204231541317</v>
      </c>
      <c r="P590" s="46">
        <f>IF(A590=1,SA,MAX(0,SA-M589))</f>
        <v>0</v>
      </c>
      <c r="S590" s="5">
        <v>0.0</v>
      </c>
      <c r="T590" s="5">
        <v>0.0</v>
      </c>
      <c r="U590" s="5">
        <v>0.0</v>
      </c>
      <c r="V590" s="48">
        <v>1.0</v>
      </c>
    </row>
    <row r="591" ht="15.75" customHeight="1">
      <c r="A591" s="5">
        <v>589.0</v>
      </c>
      <c r="B591" s="5">
        <v>50.0</v>
      </c>
      <c r="C591" s="5">
        <f t="shared" si="1"/>
        <v>1</v>
      </c>
      <c r="D591" s="5">
        <f>'Thông tin khách hàng'!$B$4+B591-1</f>
        <v>50</v>
      </c>
      <c r="E591" s="46">
        <f t="shared" si="2"/>
        <v>204231541317</v>
      </c>
      <c r="F591" s="5">
        <f>TP*VLOOKUP('Thông tin khách hàng'!$E$10,$X$2:$Z$5,3,FALSE)*OFFSET($S591,0,VLOOKUP('Thông tin khách hàng'!$E$10,$X$2:$Z$5,2,FALSE))</f>
        <v>15000000</v>
      </c>
      <c r="G591" s="5">
        <f>EP*VLOOKUP('Thông tin khách hàng'!$E$10,$X$2:$Z$5,3,FALSE)*OFFSET($S591,0,VLOOKUP('Thông tin khách hàng'!$E$10,$X$2:$Z$5,2,FALSE))</f>
        <v>15000000</v>
      </c>
      <c r="H591" s="5">
        <f>F591*HLOOKUP(B591,Assumption!$A$10:$G$12,2,TRUE)+G591*HLOOKUP(B591,Assumption!$A$10:$G$12,3,TRUE)</f>
        <v>750000</v>
      </c>
      <c r="I591" s="5">
        <f t="shared" si="3"/>
        <v>29250000</v>
      </c>
      <c r="J591" s="47">
        <f>VLOOKUP(D591,Assumption!$O$3:$Q$103,IF('Thông tin khách hàng'!$B$3="Nam",2,3),FALSE)/12*P591</f>
        <v>0</v>
      </c>
      <c r="K591" s="5">
        <v>20000.0</v>
      </c>
      <c r="L591" s="46">
        <f t="shared" si="4"/>
        <v>1154920098</v>
      </c>
      <c r="M591" s="46">
        <f t="shared" si="5"/>
        <v>205415691415</v>
      </c>
      <c r="N591" s="47">
        <f>HLOOKUP(ROUND(AVERAGE(M579:M590)/10^6,0),Assumption!$B$2:$E$3,2,TRUE)*MAX((AVERAGE(M579:M590)-250*10^6),0)</f>
        <v>1145085624</v>
      </c>
      <c r="O591" s="46">
        <f t="shared" si="6"/>
        <v>206560777039</v>
      </c>
      <c r="P591" s="46">
        <f>IF(A591=1,SA,MAX(0,SA-M590))</f>
        <v>0</v>
      </c>
      <c r="S591" s="5">
        <v>1.0</v>
      </c>
      <c r="T591" s="5">
        <v>1.0</v>
      </c>
      <c r="U591" s="5">
        <v>1.0</v>
      </c>
      <c r="V591" s="48">
        <v>1.0</v>
      </c>
    </row>
    <row r="592" ht="15.75" customHeight="1">
      <c r="A592" s="5">
        <v>590.0</v>
      </c>
      <c r="B592" s="5">
        <v>50.0</v>
      </c>
      <c r="C592" s="5">
        <f t="shared" si="1"/>
        <v>2</v>
      </c>
      <c r="D592" s="5">
        <f>'Thông tin khách hàng'!$B$4+B592-1</f>
        <v>50</v>
      </c>
      <c r="E592" s="46">
        <f t="shared" si="2"/>
        <v>206560777039</v>
      </c>
      <c r="F592" s="5">
        <f>TP*VLOOKUP('Thông tin khách hàng'!$E$10,$X$2:$Z$5,3,FALSE)*OFFSET($S592,0,VLOOKUP('Thông tin khách hàng'!$E$10,$X$2:$Z$5,2,FALSE))</f>
        <v>0</v>
      </c>
      <c r="G592" s="5">
        <f>EP*VLOOKUP('Thông tin khách hàng'!$E$10,$X$2:$Z$5,3,FALSE)*OFFSET($S592,0,VLOOKUP('Thông tin khách hàng'!$E$10,$X$2:$Z$5,2,FALSE))</f>
        <v>0</v>
      </c>
      <c r="H592" s="5">
        <f>F592*HLOOKUP(B592,Assumption!$A$10:$G$12,2,TRUE)+G592*HLOOKUP(B592,Assumption!$A$10:$G$12,3,TRUE)</f>
        <v>0</v>
      </c>
      <c r="I592" s="5">
        <f t="shared" si="3"/>
        <v>0</v>
      </c>
      <c r="J592" s="47">
        <f>VLOOKUP(D592,Assumption!$O$3:$Q$103,IF('Thông tin khách hàng'!$B$3="Nam",2,3),FALSE)/12*P592</f>
        <v>0</v>
      </c>
      <c r="K592" s="5">
        <v>20000.0</v>
      </c>
      <c r="L592" s="46">
        <f t="shared" si="4"/>
        <v>1167924552</v>
      </c>
      <c r="M592" s="46">
        <f t="shared" si="5"/>
        <v>207728681591</v>
      </c>
      <c r="N592" s="47">
        <f>HLOOKUP(ROUND(AVERAGE(M580:M591)/10^6,0),Assumption!$B$2:$E$3,2,TRUE)*MAX((AVERAGE(M580:M591)-250*10^6),0)</f>
        <v>1158025338</v>
      </c>
      <c r="O592" s="46">
        <f t="shared" si="6"/>
        <v>208886706929</v>
      </c>
      <c r="P592" s="46">
        <f>IF(A592=1,SA,MAX(0,SA-M591))</f>
        <v>0</v>
      </c>
      <c r="S592" s="5">
        <v>0.0</v>
      </c>
      <c r="T592" s="5">
        <v>0.0</v>
      </c>
      <c r="U592" s="5">
        <v>0.0</v>
      </c>
      <c r="V592" s="48">
        <v>1.0</v>
      </c>
    </row>
    <row r="593" ht="15.75" customHeight="1">
      <c r="A593" s="5">
        <v>591.0</v>
      </c>
      <c r="B593" s="5">
        <v>50.0</v>
      </c>
      <c r="C593" s="5">
        <f t="shared" si="1"/>
        <v>3</v>
      </c>
      <c r="D593" s="5">
        <f>'Thông tin khách hàng'!$B$4+B593-1</f>
        <v>50</v>
      </c>
      <c r="E593" s="46">
        <f t="shared" si="2"/>
        <v>208886706929</v>
      </c>
      <c r="F593" s="5">
        <f>TP*VLOOKUP('Thông tin khách hàng'!$E$10,$X$2:$Z$5,3,FALSE)*OFFSET($S593,0,VLOOKUP('Thông tin khách hàng'!$E$10,$X$2:$Z$5,2,FALSE))</f>
        <v>0</v>
      </c>
      <c r="G593" s="5">
        <f>EP*VLOOKUP('Thông tin khách hàng'!$E$10,$X$2:$Z$5,3,FALSE)*OFFSET($S593,0,VLOOKUP('Thông tin khách hàng'!$E$10,$X$2:$Z$5,2,FALSE))</f>
        <v>0</v>
      </c>
      <c r="H593" s="5">
        <f>F593*HLOOKUP(B593,Assumption!$A$10:$G$12,2,TRUE)+G593*HLOOKUP(B593,Assumption!$A$10:$G$12,3,TRUE)</f>
        <v>0</v>
      </c>
      <c r="I593" s="5">
        <f t="shared" si="3"/>
        <v>0</v>
      </c>
      <c r="J593" s="47">
        <f>VLOOKUP(D593,Assumption!$O$3:$Q$103,IF('Thông tin khách hàng'!$B$3="Nam",2,3),FALSE)/12*P593</f>
        <v>0</v>
      </c>
      <c r="K593" s="5">
        <v>20000.0</v>
      </c>
      <c r="L593" s="46">
        <f t="shared" si="4"/>
        <v>1181075697</v>
      </c>
      <c r="M593" s="46">
        <f t="shared" si="5"/>
        <v>210067762626</v>
      </c>
      <c r="N593" s="47">
        <f>HLOOKUP(ROUND(AVERAGE(M581:M592)/10^6,0),Assumption!$B$2:$E$3,2,TRUE)*MAX((AVERAGE(M581:M592)-250*10^6),0)</f>
        <v>1171110862</v>
      </c>
      <c r="O593" s="46">
        <f t="shared" si="6"/>
        <v>211238873488</v>
      </c>
      <c r="P593" s="46">
        <f>IF(A593=1,SA,MAX(0,SA-M592))</f>
        <v>0</v>
      </c>
      <c r="S593" s="5">
        <v>0.0</v>
      </c>
      <c r="T593" s="5">
        <v>0.0</v>
      </c>
      <c r="U593" s="5">
        <v>0.0</v>
      </c>
      <c r="V593" s="48">
        <v>1.0</v>
      </c>
    </row>
    <row r="594" ht="15.75" customHeight="1">
      <c r="A594" s="5">
        <v>592.0</v>
      </c>
      <c r="B594" s="5">
        <v>50.0</v>
      </c>
      <c r="C594" s="5">
        <f t="shared" si="1"/>
        <v>4</v>
      </c>
      <c r="D594" s="5">
        <f>'Thông tin khách hàng'!$B$4+B594-1</f>
        <v>50</v>
      </c>
      <c r="E594" s="46">
        <f t="shared" si="2"/>
        <v>211238873488</v>
      </c>
      <c r="F594" s="5">
        <f>TP*VLOOKUP('Thông tin khách hàng'!$E$10,$X$2:$Z$5,3,FALSE)*OFFSET($S594,0,VLOOKUP('Thông tin khách hàng'!$E$10,$X$2:$Z$5,2,FALSE))</f>
        <v>0</v>
      </c>
      <c r="G594" s="5">
        <f>EP*VLOOKUP('Thông tin khách hàng'!$E$10,$X$2:$Z$5,3,FALSE)*OFFSET($S594,0,VLOOKUP('Thông tin khách hàng'!$E$10,$X$2:$Z$5,2,FALSE))</f>
        <v>0</v>
      </c>
      <c r="H594" s="5">
        <f>F594*HLOOKUP(B594,Assumption!$A$10:$G$12,2,TRUE)+G594*HLOOKUP(B594,Assumption!$A$10:$G$12,3,TRUE)</f>
        <v>0</v>
      </c>
      <c r="I594" s="5">
        <f t="shared" si="3"/>
        <v>0</v>
      </c>
      <c r="J594" s="47">
        <f>VLOOKUP(D594,Assumption!$O$3:$Q$103,IF('Thông tin khách hàng'!$B$3="Nam",2,3),FALSE)/12*P594</f>
        <v>0</v>
      </c>
      <c r="K594" s="5">
        <v>20000.0</v>
      </c>
      <c r="L594" s="46">
        <f t="shared" si="4"/>
        <v>1194375189</v>
      </c>
      <c r="M594" s="46">
        <f t="shared" si="5"/>
        <v>212433228677</v>
      </c>
      <c r="N594" s="47">
        <f>HLOOKUP(ROUND(AVERAGE(M582:M593)/10^6,0),Assumption!$B$2:$E$3,2,TRUE)*MAX((AVERAGE(M582:M593)-250*10^6),0)</f>
        <v>1184343839</v>
      </c>
      <c r="O594" s="46">
        <f t="shared" si="6"/>
        <v>213617572516</v>
      </c>
      <c r="P594" s="46">
        <f>IF(A594=1,SA,MAX(0,SA-M593))</f>
        <v>0</v>
      </c>
      <c r="S594" s="5">
        <v>0.0</v>
      </c>
      <c r="T594" s="5">
        <v>0.0</v>
      </c>
      <c r="U594" s="5">
        <v>1.0</v>
      </c>
      <c r="V594" s="48">
        <v>1.0</v>
      </c>
    </row>
    <row r="595" ht="15.75" customHeight="1">
      <c r="A595" s="5">
        <v>593.0</v>
      </c>
      <c r="B595" s="5">
        <v>50.0</v>
      </c>
      <c r="C595" s="5">
        <f t="shared" si="1"/>
        <v>5</v>
      </c>
      <c r="D595" s="5">
        <f>'Thông tin khách hàng'!$B$4+B595-1</f>
        <v>50</v>
      </c>
      <c r="E595" s="46">
        <f t="shared" si="2"/>
        <v>213617572516</v>
      </c>
      <c r="F595" s="5">
        <f>TP*VLOOKUP('Thông tin khách hàng'!$E$10,$X$2:$Z$5,3,FALSE)*OFFSET($S595,0,VLOOKUP('Thông tin khách hàng'!$E$10,$X$2:$Z$5,2,FALSE))</f>
        <v>0</v>
      </c>
      <c r="G595" s="5">
        <f>EP*VLOOKUP('Thông tin khách hàng'!$E$10,$X$2:$Z$5,3,FALSE)*OFFSET($S595,0,VLOOKUP('Thông tin khách hàng'!$E$10,$X$2:$Z$5,2,FALSE))</f>
        <v>0</v>
      </c>
      <c r="H595" s="5">
        <f>F595*HLOOKUP(B595,Assumption!$A$10:$G$12,2,TRUE)+G595*HLOOKUP(B595,Assumption!$A$10:$G$12,3,TRUE)</f>
        <v>0</v>
      </c>
      <c r="I595" s="5">
        <f t="shared" si="3"/>
        <v>0</v>
      </c>
      <c r="J595" s="47">
        <f>VLOOKUP(D595,Assumption!$O$3:$Q$103,IF('Thông tin khách hàng'!$B$3="Nam",2,3),FALSE)/12*P595</f>
        <v>0</v>
      </c>
      <c r="K595" s="5">
        <v>20000.0</v>
      </c>
      <c r="L595" s="46">
        <f t="shared" si="4"/>
        <v>1207824699</v>
      </c>
      <c r="M595" s="46">
        <f t="shared" si="5"/>
        <v>214825377215</v>
      </c>
      <c r="N595" s="47">
        <f>HLOOKUP(ROUND(AVERAGE(M583:M594)/10^6,0),Assumption!$B$2:$E$3,2,TRUE)*MAX((AVERAGE(M583:M594)-250*10^6),0)</f>
        <v>1197725931</v>
      </c>
      <c r="O595" s="46">
        <f t="shared" si="6"/>
        <v>216023103146</v>
      </c>
      <c r="P595" s="46">
        <f>IF(A595=1,SA,MAX(0,SA-M594))</f>
        <v>0</v>
      </c>
      <c r="S595" s="5">
        <v>0.0</v>
      </c>
      <c r="T595" s="5">
        <v>0.0</v>
      </c>
      <c r="U595" s="5">
        <v>0.0</v>
      </c>
      <c r="V595" s="48">
        <v>1.0</v>
      </c>
    </row>
    <row r="596" ht="15.75" customHeight="1">
      <c r="A596" s="5">
        <v>594.0</v>
      </c>
      <c r="B596" s="5">
        <v>50.0</v>
      </c>
      <c r="C596" s="5">
        <f t="shared" si="1"/>
        <v>6</v>
      </c>
      <c r="D596" s="5">
        <f>'Thông tin khách hàng'!$B$4+B596-1</f>
        <v>50</v>
      </c>
      <c r="E596" s="46">
        <f t="shared" si="2"/>
        <v>216023103146</v>
      </c>
      <c r="F596" s="5">
        <f>TP*VLOOKUP('Thông tin khách hàng'!$E$10,$X$2:$Z$5,3,FALSE)*OFFSET($S596,0,VLOOKUP('Thông tin khách hàng'!$E$10,$X$2:$Z$5,2,FALSE))</f>
        <v>0</v>
      </c>
      <c r="G596" s="5">
        <f>EP*VLOOKUP('Thông tin khách hàng'!$E$10,$X$2:$Z$5,3,FALSE)*OFFSET($S596,0,VLOOKUP('Thông tin khách hàng'!$E$10,$X$2:$Z$5,2,FALSE))</f>
        <v>0</v>
      </c>
      <c r="H596" s="5">
        <f>F596*HLOOKUP(B596,Assumption!$A$10:$G$12,2,TRUE)+G596*HLOOKUP(B596,Assumption!$A$10:$G$12,3,TRUE)</f>
        <v>0</v>
      </c>
      <c r="I596" s="5">
        <f t="shared" si="3"/>
        <v>0</v>
      </c>
      <c r="J596" s="47">
        <f>VLOOKUP(D596,Assumption!$O$3:$Q$103,IF('Thông tin khách hàng'!$B$3="Nam",2,3),FALSE)/12*P596</f>
        <v>0</v>
      </c>
      <c r="K596" s="5">
        <v>20000.0</v>
      </c>
      <c r="L596" s="46">
        <f t="shared" si="4"/>
        <v>1221425919</v>
      </c>
      <c r="M596" s="46">
        <f t="shared" si="5"/>
        <v>217244509065</v>
      </c>
      <c r="N596" s="47">
        <f>HLOOKUP(ROUND(AVERAGE(M584:M595)/10^6,0),Assumption!$B$2:$E$3,2,TRUE)*MAX((AVERAGE(M584:M595)-250*10^6),0)</f>
        <v>1211258818</v>
      </c>
      <c r="O596" s="46">
        <f t="shared" si="6"/>
        <v>218455767883</v>
      </c>
      <c r="P596" s="46">
        <f>IF(A596=1,SA,MAX(0,SA-M595))</f>
        <v>0</v>
      </c>
      <c r="S596" s="5">
        <v>0.0</v>
      </c>
      <c r="T596" s="5">
        <v>0.0</v>
      </c>
      <c r="U596" s="5">
        <v>0.0</v>
      </c>
      <c r="V596" s="48">
        <v>1.0</v>
      </c>
    </row>
    <row r="597" ht="15.75" customHeight="1">
      <c r="A597" s="5">
        <v>595.0</v>
      </c>
      <c r="B597" s="5">
        <v>50.0</v>
      </c>
      <c r="C597" s="5">
        <f t="shared" si="1"/>
        <v>7</v>
      </c>
      <c r="D597" s="5">
        <f>'Thông tin khách hàng'!$B$4+B597-1</f>
        <v>50</v>
      </c>
      <c r="E597" s="46">
        <f t="shared" si="2"/>
        <v>218455767883</v>
      </c>
      <c r="F597" s="5">
        <f>TP*VLOOKUP('Thông tin khách hàng'!$E$10,$X$2:$Z$5,3,FALSE)*OFFSET($S597,0,VLOOKUP('Thông tin khách hàng'!$E$10,$X$2:$Z$5,2,FALSE))</f>
        <v>15000000</v>
      </c>
      <c r="G597" s="5">
        <f>EP*VLOOKUP('Thông tin khách hàng'!$E$10,$X$2:$Z$5,3,FALSE)*OFFSET($S597,0,VLOOKUP('Thông tin khách hàng'!$E$10,$X$2:$Z$5,2,FALSE))</f>
        <v>15000000</v>
      </c>
      <c r="H597" s="5">
        <f>F597*HLOOKUP(B597,Assumption!$A$10:$G$12,2,TRUE)+G597*HLOOKUP(B597,Assumption!$A$10:$G$12,3,TRUE)</f>
        <v>750000</v>
      </c>
      <c r="I597" s="5">
        <f t="shared" si="3"/>
        <v>29250000</v>
      </c>
      <c r="J597" s="47">
        <f>VLOOKUP(D597,Assumption!$O$3:$Q$103,IF('Thông tin khách hàng'!$B$3="Nam",2,3),FALSE)/12*P597</f>
        <v>0</v>
      </c>
      <c r="K597" s="5">
        <v>20000.0</v>
      </c>
      <c r="L597" s="46">
        <f t="shared" si="4"/>
        <v>1235345943</v>
      </c>
      <c r="M597" s="46">
        <f t="shared" si="5"/>
        <v>219720343826</v>
      </c>
      <c r="N597" s="47">
        <f>HLOOKUP(ROUND(AVERAGE(M585:M596)/10^6,0),Assumption!$B$2:$E$3,2,TRUE)*MAX((AVERAGE(M585:M596)-250*10^6),0)</f>
        <v>1224944198</v>
      </c>
      <c r="O597" s="46">
        <f t="shared" si="6"/>
        <v>220945288024</v>
      </c>
      <c r="P597" s="46">
        <f>IF(A597=1,SA,MAX(0,SA-M596))</f>
        <v>0</v>
      </c>
      <c r="S597" s="5">
        <v>0.0</v>
      </c>
      <c r="T597" s="5">
        <v>1.0</v>
      </c>
      <c r="U597" s="5">
        <v>1.0</v>
      </c>
      <c r="V597" s="48">
        <v>1.0</v>
      </c>
    </row>
    <row r="598" ht="15.75" customHeight="1">
      <c r="A598" s="5">
        <v>596.0</v>
      </c>
      <c r="B598" s="5">
        <v>50.0</v>
      </c>
      <c r="C598" s="5">
        <f t="shared" si="1"/>
        <v>8</v>
      </c>
      <c r="D598" s="5">
        <f>'Thông tin khách hàng'!$B$4+B598-1</f>
        <v>50</v>
      </c>
      <c r="E598" s="46">
        <f t="shared" si="2"/>
        <v>220945288024</v>
      </c>
      <c r="F598" s="5">
        <f>TP*VLOOKUP('Thông tin khách hàng'!$E$10,$X$2:$Z$5,3,FALSE)*OFFSET($S598,0,VLOOKUP('Thông tin khách hàng'!$E$10,$X$2:$Z$5,2,FALSE))</f>
        <v>0</v>
      </c>
      <c r="G598" s="5">
        <f>EP*VLOOKUP('Thông tin khách hàng'!$E$10,$X$2:$Z$5,3,FALSE)*OFFSET($S598,0,VLOOKUP('Thông tin khách hàng'!$E$10,$X$2:$Z$5,2,FALSE))</f>
        <v>0</v>
      </c>
      <c r="H598" s="5">
        <f>F598*HLOOKUP(B598,Assumption!$A$10:$G$12,2,TRUE)+G598*HLOOKUP(B598,Assumption!$A$10:$G$12,3,TRUE)</f>
        <v>0</v>
      </c>
      <c r="I598" s="5">
        <f t="shared" si="3"/>
        <v>0</v>
      </c>
      <c r="J598" s="47">
        <f>VLOOKUP(D598,Assumption!$O$3:$Q$103,IF('Thông tin khách hàng'!$B$3="Nam",2,3),FALSE)/12*P598</f>
        <v>0</v>
      </c>
      <c r="K598" s="5">
        <v>20000.0</v>
      </c>
      <c r="L598" s="46">
        <f t="shared" si="4"/>
        <v>1249256668</v>
      </c>
      <c r="M598" s="46">
        <f t="shared" si="5"/>
        <v>222194524692</v>
      </c>
      <c r="N598" s="47">
        <f>HLOOKUP(ROUND(AVERAGE(M586:M597)/10^6,0),Assumption!$B$2:$E$3,2,TRUE)*MAX((AVERAGE(M586:M597)-250*10^6),0)</f>
        <v>1238783792</v>
      </c>
      <c r="O598" s="46">
        <f t="shared" si="6"/>
        <v>223433308484</v>
      </c>
      <c r="P598" s="46">
        <f>IF(A598=1,SA,MAX(0,SA-M597))</f>
        <v>0</v>
      </c>
      <c r="S598" s="5">
        <v>0.0</v>
      </c>
      <c r="T598" s="5">
        <v>0.0</v>
      </c>
      <c r="U598" s="5">
        <v>0.0</v>
      </c>
      <c r="V598" s="48">
        <v>1.0</v>
      </c>
    </row>
    <row r="599" ht="15.75" customHeight="1">
      <c r="A599" s="5">
        <v>597.0</v>
      </c>
      <c r="B599" s="5">
        <v>50.0</v>
      </c>
      <c r="C599" s="5">
        <f t="shared" si="1"/>
        <v>9</v>
      </c>
      <c r="D599" s="5">
        <f>'Thông tin khách hàng'!$B$4+B599-1</f>
        <v>50</v>
      </c>
      <c r="E599" s="46">
        <f t="shared" si="2"/>
        <v>223433308484</v>
      </c>
      <c r="F599" s="5">
        <f>TP*VLOOKUP('Thông tin khách hàng'!$E$10,$X$2:$Z$5,3,FALSE)*OFFSET($S599,0,VLOOKUP('Thông tin khách hàng'!$E$10,$X$2:$Z$5,2,FALSE))</f>
        <v>0</v>
      </c>
      <c r="G599" s="5">
        <f>EP*VLOOKUP('Thông tin khách hàng'!$E$10,$X$2:$Z$5,3,FALSE)*OFFSET($S599,0,VLOOKUP('Thông tin khách hàng'!$E$10,$X$2:$Z$5,2,FALSE))</f>
        <v>0</v>
      </c>
      <c r="H599" s="5">
        <f>F599*HLOOKUP(B599,Assumption!$A$10:$G$12,2,TRUE)+G599*HLOOKUP(B599,Assumption!$A$10:$G$12,3,TRUE)</f>
        <v>0</v>
      </c>
      <c r="I599" s="5">
        <f t="shared" si="3"/>
        <v>0</v>
      </c>
      <c r="J599" s="47">
        <f>VLOOKUP(D599,Assumption!$O$3:$Q$103,IF('Thông tin khách hàng'!$B$3="Nam",2,3),FALSE)/12*P599</f>
        <v>0</v>
      </c>
      <c r="K599" s="5">
        <v>20000.0</v>
      </c>
      <c r="L599" s="46">
        <f t="shared" si="4"/>
        <v>1263324297</v>
      </c>
      <c r="M599" s="46">
        <f t="shared" si="5"/>
        <v>224696612781</v>
      </c>
      <c r="N599" s="47">
        <f>HLOOKUP(ROUND(AVERAGE(M587:M598)/10^6,0),Assumption!$B$2:$E$3,2,TRUE)*MAX((AVERAGE(M587:M598)-250*10^6),0)</f>
        <v>1252779335</v>
      </c>
      <c r="O599" s="46">
        <f t="shared" si="6"/>
        <v>225949392116</v>
      </c>
      <c r="P599" s="46">
        <f>IF(A599=1,SA,MAX(0,SA-M598))</f>
        <v>0</v>
      </c>
      <c r="S599" s="5">
        <v>0.0</v>
      </c>
      <c r="T599" s="5">
        <v>0.0</v>
      </c>
      <c r="U599" s="5">
        <v>0.0</v>
      </c>
      <c r="V599" s="48">
        <v>1.0</v>
      </c>
    </row>
    <row r="600" ht="15.75" customHeight="1">
      <c r="A600" s="5">
        <v>598.0</v>
      </c>
      <c r="B600" s="5">
        <v>50.0</v>
      </c>
      <c r="C600" s="5">
        <f t="shared" si="1"/>
        <v>10</v>
      </c>
      <c r="D600" s="5">
        <f>'Thông tin khách hàng'!$B$4+B600-1</f>
        <v>50</v>
      </c>
      <c r="E600" s="46">
        <f t="shared" si="2"/>
        <v>225949392116</v>
      </c>
      <c r="F600" s="5">
        <f>TP*VLOOKUP('Thông tin khách hàng'!$E$10,$X$2:$Z$5,3,FALSE)*OFFSET($S600,0,VLOOKUP('Thông tin khách hàng'!$E$10,$X$2:$Z$5,2,FALSE))</f>
        <v>0</v>
      </c>
      <c r="G600" s="5">
        <f>EP*VLOOKUP('Thông tin khách hàng'!$E$10,$X$2:$Z$5,3,FALSE)*OFFSET($S600,0,VLOOKUP('Thông tin khách hàng'!$E$10,$X$2:$Z$5,2,FALSE))</f>
        <v>0</v>
      </c>
      <c r="H600" s="5">
        <f>F600*HLOOKUP(B600,Assumption!$A$10:$G$12,2,TRUE)+G600*HLOOKUP(B600,Assumption!$A$10:$G$12,3,TRUE)</f>
        <v>0</v>
      </c>
      <c r="I600" s="5">
        <f t="shared" si="3"/>
        <v>0</v>
      </c>
      <c r="J600" s="47">
        <f>VLOOKUP(D600,Assumption!$O$3:$Q$103,IF('Thông tin khách hàng'!$B$3="Nam",2,3),FALSE)/12*P600</f>
        <v>0</v>
      </c>
      <c r="K600" s="5">
        <v>20000.0</v>
      </c>
      <c r="L600" s="46">
        <f t="shared" si="4"/>
        <v>1277550600</v>
      </c>
      <c r="M600" s="46">
        <f t="shared" si="5"/>
        <v>227226922716</v>
      </c>
      <c r="N600" s="47">
        <f>HLOOKUP(ROUND(AVERAGE(M588:M599)/10^6,0),Assumption!$B$2:$E$3,2,TRUE)*MAX((AVERAGE(M588:M599)-250*10^6),0)</f>
        <v>1266932586</v>
      </c>
      <c r="O600" s="46">
        <f t="shared" si="6"/>
        <v>228493855303</v>
      </c>
      <c r="P600" s="46">
        <f>IF(A600=1,SA,MAX(0,SA-M599))</f>
        <v>0</v>
      </c>
      <c r="S600" s="5">
        <v>0.0</v>
      </c>
      <c r="T600" s="5">
        <v>0.0</v>
      </c>
      <c r="U600" s="5">
        <v>1.0</v>
      </c>
      <c r="V600" s="48">
        <v>1.0</v>
      </c>
    </row>
    <row r="601" ht="15.75" customHeight="1">
      <c r="A601" s="5">
        <v>599.0</v>
      </c>
      <c r="B601" s="5">
        <v>50.0</v>
      </c>
      <c r="C601" s="5">
        <f t="shared" si="1"/>
        <v>11</v>
      </c>
      <c r="D601" s="5">
        <f>'Thông tin khách hàng'!$B$4+B601-1</f>
        <v>50</v>
      </c>
      <c r="E601" s="46">
        <f t="shared" si="2"/>
        <v>228493855303</v>
      </c>
      <c r="F601" s="5">
        <f>TP*VLOOKUP('Thông tin khách hàng'!$E$10,$X$2:$Z$5,3,FALSE)*OFFSET($S601,0,VLOOKUP('Thông tin khách hàng'!$E$10,$X$2:$Z$5,2,FALSE))</f>
        <v>0</v>
      </c>
      <c r="G601" s="5">
        <f>EP*VLOOKUP('Thông tin khách hàng'!$E$10,$X$2:$Z$5,3,FALSE)*OFFSET($S601,0,VLOOKUP('Thông tin khách hàng'!$E$10,$X$2:$Z$5,2,FALSE))</f>
        <v>0</v>
      </c>
      <c r="H601" s="5">
        <f>F601*HLOOKUP(B601,Assumption!$A$10:$G$12,2,TRUE)+G601*HLOOKUP(B601,Assumption!$A$10:$G$12,3,TRUE)</f>
        <v>0</v>
      </c>
      <c r="I601" s="5">
        <f t="shared" si="3"/>
        <v>0</v>
      </c>
      <c r="J601" s="47">
        <f>VLOOKUP(D601,Assumption!$O$3:$Q$103,IF('Thông tin khách hàng'!$B$3="Nam",2,3),FALSE)/12*P601</f>
        <v>0</v>
      </c>
      <c r="K601" s="5">
        <v>20000.0</v>
      </c>
      <c r="L601" s="46">
        <f t="shared" si="4"/>
        <v>1291937365</v>
      </c>
      <c r="M601" s="46">
        <f t="shared" si="5"/>
        <v>229785772668</v>
      </c>
      <c r="N601" s="47">
        <f>HLOOKUP(ROUND(AVERAGE(M589:M600)/10^6,0),Assumption!$B$2:$E$3,2,TRUE)*MAX((AVERAGE(M589:M600)-250*10^6),0)</f>
        <v>1281245322</v>
      </c>
      <c r="O601" s="46">
        <f t="shared" si="6"/>
        <v>231067017989</v>
      </c>
      <c r="P601" s="46">
        <f>IF(A601=1,SA,MAX(0,SA-M600))</f>
        <v>0</v>
      </c>
      <c r="S601" s="5">
        <v>0.0</v>
      </c>
      <c r="T601" s="5">
        <v>0.0</v>
      </c>
      <c r="U601" s="5">
        <v>0.0</v>
      </c>
      <c r="V601" s="48">
        <v>1.0</v>
      </c>
    </row>
    <row r="602" ht="15.75" customHeight="1">
      <c r="A602" s="5">
        <v>600.0</v>
      </c>
      <c r="B602" s="5">
        <v>50.0</v>
      </c>
      <c r="C602" s="5">
        <f t="shared" si="1"/>
        <v>12</v>
      </c>
      <c r="D602" s="5">
        <f>'Thông tin khách hàng'!$B$4+B602-1</f>
        <v>50</v>
      </c>
      <c r="E602" s="46">
        <f t="shared" si="2"/>
        <v>231067017989</v>
      </c>
      <c r="F602" s="5">
        <f>TP*VLOOKUP('Thông tin khách hàng'!$E$10,$X$2:$Z$5,3,FALSE)*OFFSET($S602,0,VLOOKUP('Thông tin khách hàng'!$E$10,$X$2:$Z$5,2,FALSE))</f>
        <v>0</v>
      </c>
      <c r="G602" s="5">
        <f>EP*VLOOKUP('Thông tin khách hàng'!$E$10,$X$2:$Z$5,3,FALSE)*OFFSET($S602,0,VLOOKUP('Thông tin khách hàng'!$E$10,$X$2:$Z$5,2,FALSE))</f>
        <v>0</v>
      </c>
      <c r="H602" s="5">
        <f>F602*HLOOKUP(B602,Assumption!$A$10:$G$12,2,TRUE)+G602*HLOOKUP(B602,Assumption!$A$10:$G$12,3,TRUE)</f>
        <v>0</v>
      </c>
      <c r="I602" s="5">
        <f t="shared" si="3"/>
        <v>0</v>
      </c>
      <c r="J602" s="47">
        <f>VLOOKUP(D602,Assumption!$O$3:$Q$103,IF('Thông tin khách hàng'!$B$3="Nam",2,3),FALSE)/12*P602</f>
        <v>0</v>
      </c>
      <c r="K602" s="5">
        <v>20000.0</v>
      </c>
      <c r="L602" s="46">
        <f t="shared" si="4"/>
        <v>1306486401</v>
      </c>
      <c r="M602" s="46">
        <f t="shared" si="5"/>
        <v>232373484390</v>
      </c>
      <c r="N602" s="47">
        <f>HLOOKUP(ROUND(AVERAGE(M590:M601)/10^6,0),Assumption!$B$2:$E$3,2,TRUE)*MAX((AVERAGE(M590:M601)-250*10^6),0)</f>
        <v>1295719339</v>
      </c>
      <c r="O602" s="46">
        <f t="shared" si="6"/>
        <v>233669203730</v>
      </c>
      <c r="P602" s="46">
        <f>IF(A602=1,SA,MAX(0,SA-M601))</f>
        <v>0</v>
      </c>
      <c r="S602" s="5">
        <v>0.0</v>
      </c>
      <c r="T602" s="5">
        <v>0.0</v>
      </c>
      <c r="U602" s="5">
        <v>0.0</v>
      </c>
      <c r="V602" s="48">
        <v>1.0</v>
      </c>
    </row>
    <row r="603" ht="15.75" customHeight="1">
      <c r="A603" s="5">
        <v>601.0</v>
      </c>
      <c r="B603" s="5">
        <v>51.0</v>
      </c>
      <c r="C603" s="5">
        <f t="shared" si="1"/>
        <v>1</v>
      </c>
      <c r="D603" s="5">
        <f>'Thông tin khách hàng'!$B$4+B603-1</f>
        <v>51</v>
      </c>
      <c r="E603" s="46">
        <f t="shared" si="2"/>
        <v>233669203730</v>
      </c>
      <c r="F603" s="5">
        <f>TP*VLOOKUP('Thông tin khách hàng'!$E$10,$X$2:$Z$5,3,FALSE)*OFFSET($S603,0,VLOOKUP('Thông tin khách hàng'!$E$10,$X$2:$Z$5,2,FALSE))</f>
        <v>15000000</v>
      </c>
      <c r="G603" s="5">
        <f>EP*VLOOKUP('Thông tin khách hàng'!$E$10,$X$2:$Z$5,3,FALSE)*OFFSET($S603,0,VLOOKUP('Thông tin khách hàng'!$E$10,$X$2:$Z$5,2,FALSE))</f>
        <v>15000000</v>
      </c>
      <c r="H603" s="5">
        <f>F603*HLOOKUP(B603,Assumption!$A$10:$G$12,2,TRUE)+G603*HLOOKUP(B603,Assumption!$A$10:$G$12,3,TRUE)</f>
        <v>750000</v>
      </c>
      <c r="I603" s="5">
        <f t="shared" si="3"/>
        <v>29250000</v>
      </c>
      <c r="J603" s="47">
        <f>VLOOKUP(D603,Assumption!$O$3:$Q$103,IF('Thông tin khách hàng'!$B$3="Nam",2,3),FALSE)/12*P603</f>
        <v>0</v>
      </c>
      <c r="K603" s="5">
        <v>20000.0</v>
      </c>
      <c r="L603" s="46">
        <f t="shared" si="4"/>
        <v>1321364921</v>
      </c>
      <c r="M603" s="46">
        <f t="shared" si="5"/>
        <v>235019798651</v>
      </c>
      <c r="N603" s="47">
        <f>HLOOKUP(ROUND(AVERAGE(M591:M602)/10^6,0),Assumption!$B$2:$E$3,2,TRUE)*MAX((AVERAGE(M591:M602)-250*10^6),0)</f>
        <v>1310356456</v>
      </c>
      <c r="O603" s="46">
        <f t="shared" si="6"/>
        <v>236330155106</v>
      </c>
      <c r="P603" s="46">
        <f>IF(A603=1,SA,MAX(0,SA-M602))</f>
        <v>0</v>
      </c>
      <c r="S603" s="5">
        <v>1.0</v>
      </c>
      <c r="T603" s="5">
        <v>1.0</v>
      </c>
      <c r="U603" s="5">
        <v>1.0</v>
      </c>
      <c r="V603" s="48">
        <v>1.0</v>
      </c>
    </row>
    <row r="604" ht="15.75" customHeight="1">
      <c r="A604" s="5">
        <v>602.0</v>
      </c>
      <c r="B604" s="5">
        <v>51.0</v>
      </c>
      <c r="C604" s="5">
        <f t="shared" si="1"/>
        <v>2</v>
      </c>
      <c r="D604" s="5">
        <f>'Thông tin khách hàng'!$B$4+B604-1</f>
        <v>51</v>
      </c>
      <c r="E604" s="46">
        <f t="shared" si="2"/>
        <v>236330155106</v>
      </c>
      <c r="F604" s="5">
        <f>TP*VLOOKUP('Thông tin khách hàng'!$E$10,$X$2:$Z$5,3,FALSE)*OFFSET($S604,0,VLOOKUP('Thông tin khách hàng'!$E$10,$X$2:$Z$5,2,FALSE))</f>
        <v>0</v>
      </c>
      <c r="G604" s="5">
        <f>EP*VLOOKUP('Thông tin khách hàng'!$E$10,$X$2:$Z$5,3,FALSE)*OFFSET($S604,0,VLOOKUP('Thông tin khách hàng'!$E$10,$X$2:$Z$5,2,FALSE))</f>
        <v>0</v>
      </c>
      <c r="H604" s="5">
        <f>F604*HLOOKUP(B604,Assumption!$A$10:$G$12,2,TRUE)+G604*HLOOKUP(B604,Assumption!$A$10:$G$12,3,TRUE)</f>
        <v>0</v>
      </c>
      <c r="I604" s="5">
        <f t="shared" si="3"/>
        <v>0</v>
      </c>
      <c r="J604" s="47">
        <f>VLOOKUP(D604,Assumption!$O$3:$Q$103,IF('Thông tin khách hàng'!$B$3="Nam",2,3),FALSE)/12*P604</f>
        <v>0</v>
      </c>
      <c r="K604" s="5">
        <v>20000.0</v>
      </c>
      <c r="L604" s="46">
        <f t="shared" si="4"/>
        <v>1336244943</v>
      </c>
      <c r="M604" s="46">
        <f t="shared" si="5"/>
        <v>237666380049</v>
      </c>
      <c r="N604" s="47">
        <f>HLOOKUP(ROUND(AVERAGE(M592:M603)/10^6,0),Assumption!$B$2:$E$3,2,TRUE)*MAX((AVERAGE(M592:M603)-250*10^6),0)</f>
        <v>1325158509</v>
      </c>
      <c r="O604" s="46">
        <f t="shared" si="6"/>
        <v>238991538559</v>
      </c>
      <c r="P604" s="46">
        <f>IF(A604=1,SA,MAX(0,SA-M603))</f>
        <v>0</v>
      </c>
      <c r="S604" s="5">
        <v>0.0</v>
      </c>
      <c r="T604" s="5">
        <v>0.0</v>
      </c>
      <c r="U604" s="5">
        <v>0.0</v>
      </c>
      <c r="V604" s="48">
        <v>1.0</v>
      </c>
    </row>
    <row r="605" ht="15.75" customHeight="1">
      <c r="A605" s="5">
        <v>603.0</v>
      </c>
      <c r="B605" s="5">
        <v>51.0</v>
      </c>
      <c r="C605" s="5">
        <f t="shared" si="1"/>
        <v>3</v>
      </c>
      <c r="D605" s="5">
        <f>'Thông tin khách hàng'!$B$4+B605-1</f>
        <v>51</v>
      </c>
      <c r="E605" s="46">
        <f t="shared" si="2"/>
        <v>238991538559</v>
      </c>
      <c r="F605" s="5">
        <f>TP*VLOOKUP('Thông tin khách hàng'!$E$10,$X$2:$Z$5,3,FALSE)*OFFSET($S605,0,VLOOKUP('Thông tin khách hàng'!$E$10,$X$2:$Z$5,2,FALSE))</f>
        <v>0</v>
      </c>
      <c r="G605" s="5">
        <f>EP*VLOOKUP('Thông tin khách hàng'!$E$10,$X$2:$Z$5,3,FALSE)*OFFSET($S605,0,VLOOKUP('Thông tin khách hàng'!$E$10,$X$2:$Z$5,2,FALSE))</f>
        <v>0</v>
      </c>
      <c r="H605" s="5">
        <f>F605*HLOOKUP(B605,Assumption!$A$10:$G$12,2,TRUE)+G605*HLOOKUP(B605,Assumption!$A$10:$G$12,3,TRUE)</f>
        <v>0</v>
      </c>
      <c r="I605" s="5">
        <f t="shared" si="3"/>
        <v>0</v>
      </c>
      <c r="J605" s="47">
        <f>VLOOKUP(D605,Assumption!$O$3:$Q$103,IF('Thông tin khách hàng'!$B$3="Nam",2,3),FALSE)/12*P605</f>
        <v>0</v>
      </c>
      <c r="K605" s="5">
        <v>20000.0</v>
      </c>
      <c r="L605" s="46">
        <f t="shared" si="4"/>
        <v>1351292792</v>
      </c>
      <c r="M605" s="46">
        <f t="shared" si="5"/>
        <v>240342811351</v>
      </c>
      <c r="N605" s="47">
        <f>HLOOKUP(ROUND(AVERAGE(M593:M604)/10^6,0),Assumption!$B$2:$E$3,2,TRUE)*MAX((AVERAGE(M593:M604)-250*10^6),0)</f>
        <v>1340127359</v>
      </c>
      <c r="O605" s="46">
        <f t="shared" si="6"/>
        <v>241682938710</v>
      </c>
      <c r="P605" s="46">
        <f>IF(A605=1,SA,MAX(0,SA-M604))</f>
        <v>0</v>
      </c>
      <c r="S605" s="5">
        <v>0.0</v>
      </c>
      <c r="T605" s="5">
        <v>0.0</v>
      </c>
      <c r="U605" s="5">
        <v>0.0</v>
      </c>
      <c r="V605" s="48">
        <v>1.0</v>
      </c>
    </row>
    <row r="606" ht="15.75" customHeight="1">
      <c r="A606" s="5">
        <v>604.0</v>
      </c>
      <c r="B606" s="5">
        <v>51.0</v>
      </c>
      <c r="C606" s="5">
        <f t="shared" si="1"/>
        <v>4</v>
      </c>
      <c r="D606" s="5">
        <f>'Thông tin khách hàng'!$B$4+B606-1</f>
        <v>51</v>
      </c>
      <c r="E606" s="46">
        <f t="shared" si="2"/>
        <v>241682938710</v>
      </c>
      <c r="F606" s="5">
        <f>TP*VLOOKUP('Thông tin khách hàng'!$E$10,$X$2:$Z$5,3,FALSE)*OFFSET($S606,0,VLOOKUP('Thông tin khách hàng'!$E$10,$X$2:$Z$5,2,FALSE))</f>
        <v>0</v>
      </c>
      <c r="G606" s="5">
        <f>EP*VLOOKUP('Thông tin khách hàng'!$E$10,$X$2:$Z$5,3,FALSE)*OFFSET($S606,0,VLOOKUP('Thông tin khách hàng'!$E$10,$X$2:$Z$5,2,FALSE))</f>
        <v>0</v>
      </c>
      <c r="H606" s="5">
        <f>F606*HLOOKUP(B606,Assumption!$A$10:$G$12,2,TRUE)+G606*HLOOKUP(B606,Assumption!$A$10:$G$12,3,TRUE)</f>
        <v>0</v>
      </c>
      <c r="I606" s="5">
        <f t="shared" si="3"/>
        <v>0</v>
      </c>
      <c r="J606" s="47">
        <f>VLOOKUP(D606,Assumption!$O$3:$Q$103,IF('Thông tin khách hàng'!$B$3="Nam",2,3),FALSE)/12*P606</f>
        <v>0</v>
      </c>
      <c r="K606" s="5">
        <v>20000.0</v>
      </c>
      <c r="L606" s="46">
        <f t="shared" si="4"/>
        <v>1366510360</v>
      </c>
      <c r="M606" s="46">
        <f t="shared" si="5"/>
        <v>243049429070</v>
      </c>
      <c r="N606" s="47">
        <f>HLOOKUP(ROUND(AVERAGE(M594:M605)/10^6,0),Assumption!$B$2:$E$3,2,TRUE)*MAX((AVERAGE(M594:M605)-250*10^6),0)</f>
        <v>1355264883</v>
      </c>
      <c r="O606" s="46">
        <f t="shared" si="6"/>
        <v>244404693953</v>
      </c>
      <c r="P606" s="46">
        <f>IF(A606=1,SA,MAX(0,SA-M605))</f>
        <v>0</v>
      </c>
      <c r="S606" s="5">
        <v>0.0</v>
      </c>
      <c r="T606" s="5">
        <v>0.0</v>
      </c>
      <c r="U606" s="5">
        <v>1.0</v>
      </c>
      <c r="V606" s="48">
        <v>1.0</v>
      </c>
    </row>
    <row r="607" ht="15.75" customHeight="1">
      <c r="A607" s="5">
        <v>605.0</v>
      </c>
      <c r="B607" s="5">
        <v>51.0</v>
      </c>
      <c r="C607" s="5">
        <f t="shared" si="1"/>
        <v>5</v>
      </c>
      <c r="D607" s="5">
        <f>'Thông tin khách hàng'!$B$4+B607-1</f>
        <v>51</v>
      </c>
      <c r="E607" s="46">
        <f t="shared" si="2"/>
        <v>244404693953</v>
      </c>
      <c r="F607" s="5">
        <f>TP*VLOOKUP('Thông tin khách hàng'!$E$10,$X$2:$Z$5,3,FALSE)*OFFSET($S607,0,VLOOKUP('Thông tin khách hàng'!$E$10,$X$2:$Z$5,2,FALSE))</f>
        <v>0</v>
      </c>
      <c r="G607" s="5">
        <f>EP*VLOOKUP('Thông tin khách hàng'!$E$10,$X$2:$Z$5,3,FALSE)*OFFSET($S607,0,VLOOKUP('Thông tin khách hàng'!$E$10,$X$2:$Z$5,2,FALSE))</f>
        <v>0</v>
      </c>
      <c r="H607" s="5">
        <f>F607*HLOOKUP(B607,Assumption!$A$10:$G$12,2,TRUE)+G607*HLOOKUP(B607,Assumption!$A$10:$G$12,3,TRUE)</f>
        <v>0</v>
      </c>
      <c r="I607" s="5">
        <f t="shared" si="3"/>
        <v>0</v>
      </c>
      <c r="J607" s="47">
        <f>VLOOKUP(D607,Assumption!$O$3:$Q$103,IF('Thông tin khách hàng'!$B$3="Nam",2,3),FALSE)/12*P607</f>
        <v>0</v>
      </c>
      <c r="K607" s="5">
        <v>20000.0</v>
      </c>
      <c r="L607" s="46">
        <f t="shared" si="4"/>
        <v>1381899560</v>
      </c>
      <c r="M607" s="46">
        <f t="shared" si="5"/>
        <v>245786573513</v>
      </c>
      <c r="N607" s="47">
        <f>HLOOKUP(ROUND(AVERAGE(M595:M606)/10^6,0),Assumption!$B$2:$E$3,2,TRUE)*MAX((AVERAGE(M595:M606)-250*10^6),0)</f>
        <v>1370572983</v>
      </c>
      <c r="O607" s="46">
        <f t="shared" si="6"/>
        <v>247157146496</v>
      </c>
      <c r="P607" s="46">
        <f>IF(A607=1,SA,MAX(0,SA-M606))</f>
        <v>0</v>
      </c>
      <c r="S607" s="5">
        <v>0.0</v>
      </c>
      <c r="T607" s="5">
        <v>0.0</v>
      </c>
      <c r="U607" s="5">
        <v>0.0</v>
      </c>
      <c r="V607" s="48">
        <v>1.0</v>
      </c>
    </row>
    <row r="608" ht="15.75" customHeight="1">
      <c r="A608" s="5">
        <v>606.0</v>
      </c>
      <c r="B608" s="5">
        <v>51.0</v>
      </c>
      <c r="C608" s="5">
        <f t="shared" si="1"/>
        <v>6</v>
      </c>
      <c r="D608" s="5">
        <f>'Thông tin khách hàng'!$B$4+B608-1</f>
        <v>51</v>
      </c>
      <c r="E608" s="46">
        <f t="shared" si="2"/>
        <v>247157146496</v>
      </c>
      <c r="F608" s="5">
        <f>TP*VLOOKUP('Thông tin khách hàng'!$E$10,$X$2:$Z$5,3,FALSE)*OFFSET($S608,0,VLOOKUP('Thông tin khách hàng'!$E$10,$X$2:$Z$5,2,FALSE))</f>
        <v>0</v>
      </c>
      <c r="G608" s="5">
        <f>EP*VLOOKUP('Thông tin khách hàng'!$E$10,$X$2:$Z$5,3,FALSE)*OFFSET($S608,0,VLOOKUP('Thông tin khách hàng'!$E$10,$X$2:$Z$5,2,FALSE))</f>
        <v>0</v>
      </c>
      <c r="H608" s="5">
        <f>F608*HLOOKUP(B608,Assumption!$A$10:$G$12,2,TRUE)+G608*HLOOKUP(B608,Assumption!$A$10:$G$12,3,TRUE)</f>
        <v>0</v>
      </c>
      <c r="I608" s="5">
        <f t="shared" si="3"/>
        <v>0</v>
      </c>
      <c r="J608" s="47">
        <f>VLOOKUP(D608,Assumption!$O$3:$Q$103,IF('Thông tin khách hàng'!$B$3="Nam",2,3),FALSE)/12*P608</f>
        <v>0</v>
      </c>
      <c r="K608" s="5">
        <v>20000.0</v>
      </c>
      <c r="L608" s="46">
        <f t="shared" si="4"/>
        <v>1397462327</v>
      </c>
      <c r="M608" s="46">
        <f t="shared" si="5"/>
        <v>248554588823</v>
      </c>
      <c r="N608" s="47">
        <f>HLOOKUP(ROUND(AVERAGE(M596:M607)/10^6,0),Assumption!$B$2:$E$3,2,TRUE)*MAX((AVERAGE(M596:M607)-250*10^6),0)</f>
        <v>1386053581</v>
      </c>
      <c r="O608" s="46">
        <f t="shared" si="6"/>
        <v>249940642404</v>
      </c>
      <c r="P608" s="46">
        <f>IF(A608=1,SA,MAX(0,SA-M607))</f>
        <v>0</v>
      </c>
      <c r="S608" s="5">
        <v>0.0</v>
      </c>
      <c r="T608" s="5">
        <v>0.0</v>
      </c>
      <c r="U608" s="5">
        <v>0.0</v>
      </c>
      <c r="V608" s="48">
        <v>1.0</v>
      </c>
    </row>
    <row r="609" ht="15.75" customHeight="1">
      <c r="A609" s="5">
        <v>607.0</v>
      </c>
      <c r="B609" s="5">
        <v>51.0</v>
      </c>
      <c r="C609" s="5">
        <f t="shared" si="1"/>
        <v>7</v>
      </c>
      <c r="D609" s="5">
        <f>'Thông tin khách hàng'!$B$4+B609-1</f>
        <v>51</v>
      </c>
      <c r="E609" s="46">
        <f t="shared" si="2"/>
        <v>249940642404</v>
      </c>
      <c r="F609" s="5">
        <f>TP*VLOOKUP('Thông tin khách hàng'!$E$10,$X$2:$Z$5,3,FALSE)*OFFSET($S609,0,VLOOKUP('Thông tin khách hàng'!$E$10,$X$2:$Z$5,2,FALSE))</f>
        <v>15000000</v>
      </c>
      <c r="G609" s="5">
        <f>EP*VLOOKUP('Thông tin khách hàng'!$E$10,$X$2:$Z$5,3,FALSE)*OFFSET($S609,0,VLOOKUP('Thông tin khách hàng'!$E$10,$X$2:$Z$5,2,FALSE))</f>
        <v>15000000</v>
      </c>
      <c r="H609" s="5">
        <f>F609*HLOOKUP(B609,Assumption!$A$10:$G$12,2,TRUE)+G609*HLOOKUP(B609,Assumption!$A$10:$G$12,3,TRUE)</f>
        <v>750000</v>
      </c>
      <c r="I609" s="5">
        <f t="shared" si="3"/>
        <v>29250000</v>
      </c>
      <c r="J609" s="47">
        <f>VLOOKUP(D609,Assumption!$O$3:$Q$103,IF('Thông tin khách hàng'!$B$3="Nam",2,3),FALSE)/12*P609</f>
        <v>0</v>
      </c>
      <c r="K609" s="5">
        <v>20000.0</v>
      </c>
      <c r="L609" s="46">
        <f t="shared" si="4"/>
        <v>1413366001</v>
      </c>
      <c r="M609" s="46">
        <f t="shared" si="5"/>
        <v>251383238405</v>
      </c>
      <c r="N609" s="47">
        <f>HLOOKUP(ROUND(AVERAGE(M597:M608)/10^6,0),Assumption!$B$2:$E$3,2,TRUE)*MAX((AVERAGE(M597:M608)-250*10^6),0)</f>
        <v>1401708621</v>
      </c>
      <c r="O609" s="46">
        <f t="shared" si="6"/>
        <v>252784947026</v>
      </c>
      <c r="P609" s="46">
        <f>IF(A609=1,SA,MAX(0,SA-M608))</f>
        <v>0</v>
      </c>
      <c r="S609" s="5">
        <v>0.0</v>
      </c>
      <c r="T609" s="5">
        <v>1.0</v>
      </c>
      <c r="U609" s="5">
        <v>1.0</v>
      </c>
      <c r="V609" s="48">
        <v>1.0</v>
      </c>
    </row>
    <row r="610" ht="15.75" customHeight="1">
      <c r="A610" s="5">
        <v>608.0</v>
      </c>
      <c r="B610" s="5">
        <v>51.0</v>
      </c>
      <c r="C610" s="5">
        <f t="shared" si="1"/>
        <v>8</v>
      </c>
      <c r="D610" s="5">
        <f>'Thông tin khách hàng'!$B$4+B610-1</f>
        <v>51</v>
      </c>
      <c r="E610" s="46">
        <f t="shared" si="2"/>
        <v>252784947026</v>
      </c>
      <c r="F610" s="5">
        <f>TP*VLOOKUP('Thông tin khách hàng'!$E$10,$X$2:$Z$5,3,FALSE)*OFFSET($S610,0,VLOOKUP('Thông tin khách hàng'!$E$10,$X$2:$Z$5,2,FALSE))</f>
        <v>0</v>
      </c>
      <c r="G610" s="5">
        <f>EP*VLOOKUP('Thông tin khách hàng'!$E$10,$X$2:$Z$5,3,FALSE)*OFFSET($S610,0,VLOOKUP('Thông tin khách hàng'!$E$10,$X$2:$Z$5,2,FALSE))</f>
        <v>0</v>
      </c>
      <c r="H610" s="5">
        <f>F610*HLOOKUP(B610,Assumption!$A$10:$G$12,2,TRUE)+G610*HLOOKUP(B610,Assumption!$A$10:$G$12,3,TRUE)</f>
        <v>0</v>
      </c>
      <c r="I610" s="5">
        <f t="shared" si="3"/>
        <v>0</v>
      </c>
      <c r="J610" s="47">
        <f>VLOOKUP(D610,Assumption!$O$3:$Q$103,IF('Thông tin khách hàng'!$B$3="Nam",2,3),FALSE)/12*P610</f>
        <v>0</v>
      </c>
      <c r="K610" s="5">
        <v>20000.0</v>
      </c>
      <c r="L610" s="46">
        <f t="shared" si="4"/>
        <v>1429282729</v>
      </c>
      <c r="M610" s="46">
        <f t="shared" si="5"/>
        <v>254214209755</v>
      </c>
      <c r="N610" s="47">
        <f>HLOOKUP(ROUND(AVERAGE(M598:M609)/10^6,0),Assumption!$B$2:$E$3,2,TRUE)*MAX((AVERAGE(M598:M609)-250*10^6),0)</f>
        <v>1417540069</v>
      </c>
      <c r="O610" s="46">
        <f t="shared" si="6"/>
        <v>255631749824</v>
      </c>
      <c r="P610" s="46">
        <f>IF(A610=1,SA,MAX(0,SA-M609))</f>
        <v>0</v>
      </c>
      <c r="S610" s="5">
        <v>0.0</v>
      </c>
      <c r="T610" s="5">
        <v>0.0</v>
      </c>
      <c r="U610" s="5">
        <v>0.0</v>
      </c>
      <c r="V610" s="48">
        <v>1.0</v>
      </c>
    </row>
    <row r="611" ht="15.75" customHeight="1">
      <c r="A611" s="5">
        <v>609.0</v>
      </c>
      <c r="B611" s="5">
        <v>51.0</v>
      </c>
      <c r="C611" s="5">
        <f t="shared" si="1"/>
        <v>9</v>
      </c>
      <c r="D611" s="5">
        <f>'Thông tin khách hàng'!$B$4+B611-1</f>
        <v>51</v>
      </c>
      <c r="E611" s="46">
        <f t="shared" si="2"/>
        <v>255631749824</v>
      </c>
      <c r="F611" s="5">
        <f>TP*VLOOKUP('Thông tin khách hàng'!$E$10,$X$2:$Z$5,3,FALSE)*OFFSET($S611,0,VLOOKUP('Thông tin khách hàng'!$E$10,$X$2:$Z$5,2,FALSE))</f>
        <v>0</v>
      </c>
      <c r="G611" s="5">
        <f>EP*VLOOKUP('Thông tin khách hàng'!$E$10,$X$2:$Z$5,3,FALSE)*OFFSET($S611,0,VLOOKUP('Thông tin khách hàng'!$E$10,$X$2:$Z$5,2,FALSE))</f>
        <v>0</v>
      </c>
      <c r="H611" s="5">
        <f>F611*HLOOKUP(B611,Assumption!$A$10:$G$12,2,TRUE)+G611*HLOOKUP(B611,Assumption!$A$10:$G$12,3,TRUE)</f>
        <v>0</v>
      </c>
      <c r="I611" s="5">
        <f t="shared" si="3"/>
        <v>0</v>
      </c>
      <c r="J611" s="47">
        <f>VLOOKUP(D611,Assumption!$O$3:$Q$103,IF('Thông tin khách hàng'!$B$3="Nam",2,3),FALSE)/12*P611</f>
        <v>0</v>
      </c>
      <c r="K611" s="5">
        <v>20000.0</v>
      </c>
      <c r="L611" s="46">
        <f t="shared" si="4"/>
        <v>1445378966</v>
      </c>
      <c r="M611" s="46">
        <f t="shared" si="5"/>
        <v>257077108790</v>
      </c>
      <c r="N611" s="47">
        <f>HLOOKUP(ROUND(AVERAGE(M599:M610)/10^6,0),Assumption!$B$2:$E$3,2,TRUE)*MAX((AVERAGE(M599:M610)-250*10^6),0)</f>
        <v>1433549911</v>
      </c>
      <c r="O611" s="46">
        <f t="shared" si="6"/>
        <v>258510658701</v>
      </c>
      <c r="P611" s="46">
        <f>IF(A611=1,SA,MAX(0,SA-M610))</f>
        <v>0</v>
      </c>
      <c r="S611" s="5">
        <v>0.0</v>
      </c>
      <c r="T611" s="5">
        <v>0.0</v>
      </c>
      <c r="U611" s="5">
        <v>0.0</v>
      </c>
      <c r="V611" s="48">
        <v>1.0</v>
      </c>
    </row>
    <row r="612" ht="15.75" customHeight="1">
      <c r="A612" s="5">
        <v>610.0</v>
      </c>
      <c r="B612" s="5">
        <v>51.0</v>
      </c>
      <c r="C612" s="5">
        <f t="shared" si="1"/>
        <v>10</v>
      </c>
      <c r="D612" s="5">
        <f>'Thông tin khách hàng'!$B$4+B612-1</f>
        <v>51</v>
      </c>
      <c r="E612" s="46">
        <f t="shared" si="2"/>
        <v>258510658701</v>
      </c>
      <c r="F612" s="5">
        <f>TP*VLOOKUP('Thông tin khách hàng'!$E$10,$X$2:$Z$5,3,FALSE)*OFFSET($S612,0,VLOOKUP('Thông tin khách hàng'!$E$10,$X$2:$Z$5,2,FALSE))</f>
        <v>0</v>
      </c>
      <c r="G612" s="5">
        <f>EP*VLOOKUP('Thông tin khách hàng'!$E$10,$X$2:$Z$5,3,FALSE)*OFFSET($S612,0,VLOOKUP('Thông tin khách hàng'!$E$10,$X$2:$Z$5,2,FALSE))</f>
        <v>0</v>
      </c>
      <c r="H612" s="5">
        <f>F612*HLOOKUP(B612,Assumption!$A$10:$G$12,2,TRUE)+G612*HLOOKUP(B612,Assumption!$A$10:$G$12,3,TRUE)</f>
        <v>0</v>
      </c>
      <c r="I612" s="5">
        <f t="shared" si="3"/>
        <v>0</v>
      </c>
      <c r="J612" s="47">
        <f>VLOOKUP(D612,Assumption!$O$3:$Q$103,IF('Thông tin khách hàng'!$B$3="Nam",2,3),FALSE)/12*P612</f>
        <v>0</v>
      </c>
      <c r="K612" s="5">
        <v>20000.0</v>
      </c>
      <c r="L612" s="46">
        <f t="shared" si="4"/>
        <v>1461656735</v>
      </c>
      <c r="M612" s="46">
        <f t="shared" si="5"/>
        <v>259972295436</v>
      </c>
      <c r="N612" s="47">
        <f>HLOOKUP(ROUND(AVERAGE(M600:M611)/10^6,0),Assumption!$B$2:$E$3,2,TRUE)*MAX((AVERAGE(M600:M611)-250*10^6),0)</f>
        <v>1449740159</v>
      </c>
      <c r="O612" s="46">
        <f t="shared" si="6"/>
        <v>261422035595</v>
      </c>
      <c r="P612" s="46">
        <f>IF(A612=1,SA,MAX(0,SA-M611))</f>
        <v>0</v>
      </c>
      <c r="S612" s="5">
        <v>0.0</v>
      </c>
      <c r="T612" s="5">
        <v>0.0</v>
      </c>
      <c r="U612" s="5">
        <v>1.0</v>
      </c>
      <c r="V612" s="48">
        <v>1.0</v>
      </c>
    </row>
    <row r="613" ht="15.75" customHeight="1">
      <c r="A613" s="5">
        <v>611.0</v>
      </c>
      <c r="B613" s="5">
        <v>51.0</v>
      </c>
      <c r="C613" s="5">
        <f t="shared" si="1"/>
        <v>11</v>
      </c>
      <c r="D613" s="5">
        <f>'Thông tin khách hàng'!$B$4+B613-1</f>
        <v>51</v>
      </c>
      <c r="E613" s="46">
        <f t="shared" si="2"/>
        <v>261422035595</v>
      </c>
      <c r="F613" s="5">
        <f>TP*VLOOKUP('Thông tin khách hàng'!$E$10,$X$2:$Z$5,3,FALSE)*OFFSET($S613,0,VLOOKUP('Thông tin khách hàng'!$E$10,$X$2:$Z$5,2,FALSE))</f>
        <v>0</v>
      </c>
      <c r="G613" s="5">
        <f>EP*VLOOKUP('Thông tin khách hàng'!$E$10,$X$2:$Z$5,3,FALSE)*OFFSET($S613,0,VLOOKUP('Thông tin khách hàng'!$E$10,$X$2:$Z$5,2,FALSE))</f>
        <v>0</v>
      </c>
      <c r="H613" s="5">
        <f>F613*HLOOKUP(B613,Assumption!$A$10:$G$12,2,TRUE)+G613*HLOOKUP(B613,Assumption!$A$10:$G$12,3,TRUE)</f>
        <v>0</v>
      </c>
      <c r="I613" s="5">
        <f t="shared" si="3"/>
        <v>0</v>
      </c>
      <c r="J613" s="47">
        <f>VLOOKUP(D613,Assumption!$O$3:$Q$103,IF('Thông tin khách hàng'!$B$3="Nam",2,3),FALSE)/12*P613</f>
        <v>0</v>
      </c>
      <c r="K613" s="5">
        <v>20000.0</v>
      </c>
      <c r="L613" s="46">
        <f t="shared" si="4"/>
        <v>1478118084</v>
      </c>
      <c r="M613" s="46">
        <f t="shared" si="5"/>
        <v>262900133679</v>
      </c>
      <c r="N613" s="47">
        <f>HLOOKUP(ROUND(AVERAGE(M601:M612)/10^6,0),Assumption!$B$2:$E$3,2,TRUE)*MAX((AVERAGE(M601:M612)-250*10^6),0)</f>
        <v>1466112845</v>
      </c>
      <c r="O613" s="46">
        <f t="shared" si="6"/>
        <v>264366246525</v>
      </c>
      <c r="P613" s="46">
        <f>IF(A613=1,SA,MAX(0,SA-M612))</f>
        <v>0</v>
      </c>
      <c r="S613" s="5">
        <v>0.0</v>
      </c>
      <c r="T613" s="5">
        <v>0.0</v>
      </c>
      <c r="U613" s="5">
        <v>0.0</v>
      </c>
      <c r="V613" s="48">
        <v>1.0</v>
      </c>
    </row>
    <row r="614" ht="15.75" customHeight="1">
      <c r="A614" s="5">
        <v>612.0</v>
      </c>
      <c r="B614" s="5">
        <v>51.0</v>
      </c>
      <c r="C614" s="5">
        <f t="shared" si="1"/>
        <v>12</v>
      </c>
      <c r="D614" s="5">
        <f>'Thông tin khách hàng'!$B$4+B614-1</f>
        <v>51</v>
      </c>
      <c r="E614" s="46">
        <f t="shared" si="2"/>
        <v>264366246525</v>
      </c>
      <c r="F614" s="5">
        <f>TP*VLOOKUP('Thông tin khách hàng'!$E$10,$X$2:$Z$5,3,FALSE)*OFFSET($S614,0,VLOOKUP('Thông tin khách hàng'!$E$10,$X$2:$Z$5,2,FALSE))</f>
        <v>0</v>
      </c>
      <c r="G614" s="5">
        <f>EP*VLOOKUP('Thông tin khách hàng'!$E$10,$X$2:$Z$5,3,FALSE)*OFFSET($S614,0,VLOOKUP('Thông tin khách hàng'!$E$10,$X$2:$Z$5,2,FALSE))</f>
        <v>0</v>
      </c>
      <c r="H614" s="5">
        <f>F614*HLOOKUP(B614,Assumption!$A$10:$G$12,2,TRUE)+G614*HLOOKUP(B614,Assumption!$A$10:$G$12,3,TRUE)</f>
        <v>0</v>
      </c>
      <c r="I614" s="5">
        <f t="shared" si="3"/>
        <v>0</v>
      </c>
      <c r="J614" s="47">
        <f>VLOOKUP(D614,Assumption!$O$3:$Q$103,IF('Thông tin khách hàng'!$B$3="Nam",2,3),FALSE)/12*P614</f>
        <v>0</v>
      </c>
      <c r="K614" s="5">
        <v>20000.0</v>
      </c>
      <c r="L614" s="46">
        <f t="shared" si="4"/>
        <v>1494765080</v>
      </c>
      <c r="M614" s="46">
        <f t="shared" si="5"/>
        <v>265860991605</v>
      </c>
      <c r="N614" s="47">
        <f>HLOOKUP(ROUND(AVERAGE(M602:M613)/10^6,0),Assumption!$B$2:$E$3,2,TRUE)*MAX((AVERAGE(M602:M613)-250*10^6),0)</f>
        <v>1482670026</v>
      </c>
      <c r="O614" s="46">
        <f t="shared" si="6"/>
        <v>267343661631</v>
      </c>
      <c r="P614" s="46">
        <f>IF(A614=1,SA,MAX(0,SA-M613))</f>
        <v>0</v>
      </c>
      <c r="S614" s="5">
        <v>0.0</v>
      </c>
      <c r="T614" s="5">
        <v>0.0</v>
      </c>
      <c r="U614" s="5">
        <v>0.0</v>
      </c>
      <c r="V614" s="48">
        <v>1.0</v>
      </c>
    </row>
    <row r="615" ht="15.75" customHeight="1">
      <c r="A615" s="5">
        <v>613.0</v>
      </c>
      <c r="B615" s="5">
        <v>52.0</v>
      </c>
      <c r="C615" s="5">
        <f t="shared" si="1"/>
        <v>1</v>
      </c>
      <c r="D615" s="5">
        <f>'Thông tin khách hàng'!$B$4+B615-1</f>
        <v>52</v>
      </c>
      <c r="E615" s="46">
        <f t="shared" si="2"/>
        <v>267343661631</v>
      </c>
      <c r="F615" s="5">
        <f>TP*VLOOKUP('Thông tin khách hàng'!$E$10,$X$2:$Z$5,3,FALSE)*OFFSET($S615,0,VLOOKUP('Thông tin khách hàng'!$E$10,$X$2:$Z$5,2,FALSE))</f>
        <v>15000000</v>
      </c>
      <c r="G615" s="5">
        <f>EP*VLOOKUP('Thông tin khách hàng'!$E$10,$X$2:$Z$5,3,FALSE)*OFFSET($S615,0,VLOOKUP('Thông tin khách hàng'!$E$10,$X$2:$Z$5,2,FALSE))</f>
        <v>15000000</v>
      </c>
      <c r="H615" s="5">
        <f>F615*HLOOKUP(B615,Assumption!$A$10:$G$12,2,TRUE)+G615*HLOOKUP(B615,Assumption!$A$10:$G$12,3,TRUE)</f>
        <v>750000</v>
      </c>
      <c r="I615" s="5">
        <f t="shared" si="3"/>
        <v>29250000</v>
      </c>
      <c r="J615" s="47">
        <f>VLOOKUP(D615,Assumption!$O$3:$Q$103,IF('Thông tin khách hàng'!$B$3="Nam",2,3),FALSE)/12*P615</f>
        <v>0</v>
      </c>
      <c r="K615" s="5">
        <v>20000.0</v>
      </c>
      <c r="L615" s="46">
        <f t="shared" si="4"/>
        <v>1511765202</v>
      </c>
      <c r="M615" s="46">
        <f t="shared" si="5"/>
        <v>268884656833</v>
      </c>
      <c r="N615" s="47">
        <f>HLOOKUP(ROUND(AVERAGE(M603:M614)/10^6,0),Assumption!$B$2:$E$3,2,TRUE)*MAX((AVERAGE(M603:M614)-250*10^6),0)</f>
        <v>1499413780</v>
      </c>
      <c r="O615" s="46">
        <f t="shared" si="6"/>
        <v>270384070612</v>
      </c>
      <c r="P615" s="46">
        <f>IF(A615=1,SA,MAX(0,SA-M614))</f>
        <v>0</v>
      </c>
      <c r="S615" s="5">
        <v>1.0</v>
      </c>
      <c r="T615" s="5">
        <v>1.0</v>
      </c>
      <c r="U615" s="5">
        <v>1.0</v>
      </c>
      <c r="V615" s="48">
        <v>1.0</v>
      </c>
    </row>
    <row r="616" ht="15.75" customHeight="1">
      <c r="A616" s="5">
        <v>614.0</v>
      </c>
      <c r="B616" s="5">
        <v>52.0</v>
      </c>
      <c r="C616" s="5">
        <f t="shared" si="1"/>
        <v>2</v>
      </c>
      <c r="D616" s="5">
        <f>'Thông tin khách hàng'!$B$4+B616-1</f>
        <v>52</v>
      </c>
      <c r="E616" s="46">
        <f t="shared" si="2"/>
        <v>270384070612</v>
      </c>
      <c r="F616" s="5">
        <f>TP*VLOOKUP('Thông tin khách hàng'!$E$10,$X$2:$Z$5,3,FALSE)*OFFSET($S616,0,VLOOKUP('Thông tin khách hàng'!$E$10,$X$2:$Z$5,2,FALSE))</f>
        <v>0</v>
      </c>
      <c r="G616" s="5">
        <f>EP*VLOOKUP('Thông tin khách hàng'!$E$10,$X$2:$Z$5,3,FALSE)*OFFSET($S616,0,VLOOKUP('Thông tin khách hàng'!$E$10,$X$2:$Z$5,2,FALSE))</f>
        <v>0</v>
      </c>
      <c r="H616" s="5">
        <f>F616*HLOOKUP(B616,Assumption!$A$10:$G$12,2,TRUE)+G616*HLOOKUP(B616,Assumption!$A$10:$G$12,3,TRUE)</f>
        <v>0</v>
      </c>
      <c r="I616" s="5">
        <f t="shared" si="3"/>
        <v>0</v>
      </c>
      <c r="J616" s="47">
        <f>VLOOKUP(D616,Assumption!$O$3:$Q$103,IF('Thông tin khách hàng'!$B$3="Nam",2,3),FALSE)/12*P616</f>
        <v>0</v>
      </c>
      <c r="K616" s="5">
        <v>20000.0</v>
      </c>
      <c r="L616" s="46">
        <f t="shared" si="4"/>
        <v>1528790733</v>
      </c>
      <c r="M616" s="46">
        <f t="shared" si="5"/>
        <v>271912841345</v>
      </c>
      <c r="N616" s="47">
        <f>HLOOKUP(ROUND(AVERAGE(M604:M615)/10^6,0),Assumption!$B$2:$E$3,2,TRUE)*MAX((AVERAGE(M604:M615)-250*10^6),0)</f>
        <v>1516346209</v>
      </c>
      <c r="O616" s="46">
        <f t="shared" si="6"/>
        <v>273429187554</v>
      </c>
      <c r="P616" s="46">
        <f>IF(A616=1,SA,MAX(0,SA-M615))</f>
        <v>0</v>
      </c>
      <c r="S616" s="5">
        <v>0.0</v>
      </c>
      <c r="T616" s="5">
        <v>0.0</v>
      </c>
      <c r="U616" s="5">
        <v>0.0</v>
      </c>
      <c r="V616" s="48">
        <v>1.0</v>
      </c>
    </row>
    <row r="617" ht="15.75" customHeight="1">
      <c r="A617" s="5">
        <v>615.0</v>
      </c>
      <c r="B617" s="5">
        <v>52.0</v>
      </c>
      <c r="C617" s="5">
        <f t="shared" si="1"/>
        <v>3</v>
      </c>
      <c r="D617" s="5">
        <f>'Thông tin khách hàng'!$B$4+B617-1</f>
        <v>52</v>
      </c>
      <c r="E617" s="46">
        <f t="shared" si="2"/>
        <v>273429187554</v>
      </c>
      <c r="F617" s="5">
        <f>TP*VLOOKUP('Thông tin khách hàng'!$E$10,$X$2:$Z$5,3,FALSE)*OFFSET($S617,0,VLOOKUP('Thông tin khách hàng'!$E$10,$X$2:$Z$5,2,FALSE))</f>
        <v>0</v>
      </c>
      <c r="G617" s="5">
        <f>EP*VLOOKUP('Thông tin khách hàng'!$E$10,$X$2:$Z$5,3,FALSE)*OFFSET($S617,0,VLOOKUP('Thông tin khách hàng'!$E$10,$X$2:$Z$5,2,FALSE))</f>
        <v>0</v>
      </c>
      <c r="H617" s="5">
        <f>F617*HLOOKUP(B617,Assumption!$A$10:$G$12,2,TRUE)+G617*HLOOKUP(B617,Assumption!$A$10:$G$12,3,TRUE)</f>
        <v>0</v>
      </c>
      <c r="I617" s="5">
        <f t="shared" si="3"/>
        <v>0</v>
      </c>
      <c r="J617" s="47">
        <f>VLOOKUP(D617,Assumption!$O$3:$Q$103,IF('Thông tin khách hàng'!$B$3="Nam",2,3),FALSE)/12*P617</f>
        <v>0</v>
      </c>
      <c r="K617" s="5">
        <v>20000.0</v>
      </c>
      <c r="L617" s="46">
        <f t="shared" si="4"/>
        <v>1546008267</v>
      </c>
      <c r="M617" s="46">
        <f t="shared" si="5"/>
        <v>274975175821</v>
      </c>
      <c r="N617" s="47">
        <f>HLOOKUP(ROUND(AVERAGE(M605:M616)/10^6,0),Assumption!$B$2:$E$3,2,TRUE)*MAX((AVERAGE(M605:M616)-250*10^6),0)</f>
        <v>1533469439</v>
      </c>
      <c r="O617" s="46">
        <f t="shared" si="6"/>
        <v>276508645260</v>
      </c>
      <c r="P617" s="46">
        <f>IF(A617=1,SA,MAX(0,SA-M616))</f>
        <v>0</v>
      </c>
      <c r="S617" s="5">
        <v>0.0</v>
      </c>
      <c r="T617" s="5">
        <v>0.0</v>
      </c>
      <c r="U617" s="5">
        <v>0.0</v>
      </c>
      <c r="V617" s="48">
        <v>1.0</v>
      </c>
    </row>
    <row r="618" ht="15.75" customHeight="1">
      <c r="A618" s="5">
        <v>616.0</v>
      </c>
      <c r="B618" s="5">
        <v>52.0</v>
      </c>
      <c r="C618" s="5">
        <f t="shared" si="1"/>
        <v>4</v>
      </c>
      <c r="D618" s="5">
        <f>'Thông tin khách hàng'!$B$4+B618-1</f>
        <v>52</v>
      </c>
      <c r="E618" s="46">
        <f t="shared" si="2"/>
        <v>276508645260</v>
      </c>
      <c r="F618" s="5">
        <f>TP*VLOOKUP('Thông tin khách hàng'!$E$10,$X$2:$Z$5,3,FALSE)*OFFSET($S618,0,VLOOKUP('Thông tin khách hàng'!$E$10,$X$2:$Z$5,2,FALSE))</f>
        <v>0</v>
      </c>
      <c r="G618" s="5">
        <f>EP*VLOOKUP('Thông tin khách hàng'!$E$10,$X$2:$Z$5,3,FALSE)*OFFSET($S618,0,VLOOKUP('Thông tin khách hàng'!$E$10,$X$2:$Z$5,2,FALSE))</f>
        <v>0</v>
      </c>
      <c r="H618" s="5">
        <f>F618*HLOOKUP(B618,Assumption!$A$10:$G$12,2,TRUE)+G618*HLOOKUP(B618,Assumption!$A$10:$G$12,3,TRUE)</f>
        <v>0</v>
      </c>
      <c r="I618" s="5">
        <f t="shared" si="3"/>
        <v>0</v>
      </c>
      <c r="J618" s="47">
        <f>VLOOKUP(D618,Assumption!$O$3:$Q$103,IF('Thông tin khách hàng'!$B$3="Nam",2,3),FALSE)/12*P618</f>
        <v>0</v>
      </c>
      <c r="K618" s="5">
        <v>20000.0</v>
      </c>
      <c r="L618" s="46">
        <f t="shared" si="4"/>
        <v>1563419968</v>
      </c>
      <c r="M618" s="46">
        <f t="shared" si="5"/>
        <v>278072045228</v>
      </c>
      <c r="N618" s="47">
        <f>HLOOKUP(ROUND(AVERAGE(M606:M617)/10^6,0),Assumption!$B$2:$E$3,2,TRUE)*MAX((AVERAGE(M606:M617)-250*10^6),0)</f>
        <v>1550785622</v>
      </c>
      <c r="O618" s="46">
        <f t="shared" si="6"/>
        <v>279622830850</v>
      </c>
      <c r="P618" s="46">
        <f>IF(A618=1,SA,MAX(0,SA-M617))</f>
        <v>0</v>
      </c>
      <c r="S618" s="5">
        <v>0.0</v>
      </c>
      <c r="T618" s="5">
        <v>0.0</v>
      </c>
      <c r="U618" s="5">
        <v>1.0</v>
      </c>
      <c r="V618" s="48">
        <v>1.0</v>
      </c>
    </row>
    <row r="619" ht="15.75" customHeight="1">
      <c r="A619" s="5">
        <v>617.0</v>
      </c>
      <c r="B619" s="5">
        <v>52.0</v>
      </c>
      <c r="C619" s="5">
        <f t="shared" si="1"/>
        <v>5</v>
      </c>
      <c r="D619" s="5">
        <f>'Thông tin khách hàng'!$B$4+B619-1</f>
        <v>52</v>
      </c>
      <c r="E619" s="46">
        <f t="shared" si="2"/>
        <v>279622830850</v>
      </c>
      <c r="F619" s="5">
        <f>TP*VLOOKUP('Thông tin khách hàng'!$E$10,$X$2:$Z$5,3,FALSE)*OFFSET($S619,0,VLOOKUP('Thông tin khách hàng'!$E$10,$X$2:$Z$5,2,FALSE))</f>
        <v>0</v>
      </c>
      <c r="G619" s="5">
        <f>EP*VLOOKUP('Thông tin khách hàng'!$E$10,$X$2:$Z$5,3,FALSE)*OFFSET($S619,0,VLOOKUP('Thông tin khách hàng'!$E$10,$X$2:$Z$5,2,FALSE))</f>
        <v>0</v>
      </c>
      <c r="H619" s="5">
        <f>F619*HLOOKUP(B619,Assumption!$A$10:$G$12,2,TRUE)+G619*HLOOKUP(B619,Assumption!$A$10:$G$12,3,TRUE)</f>
        <v>0</v>
      </c>
      <c r="I619" s="5">
        <f t="shared" si="3"/>
        <v>0</v>
      </c>
      <c r="J619" s="47">
        <f>VLOOKUP(D619,Assumption!$O$3:$Q$103,IF('Thông tin khách hàng'!$B$3="Nam",2,3),FALSE)/12*P619</f>
        <v>0</v>
      </c>
      <c r="K619" s="5">
        <v>20000.0</v>
      </c>
      <c r="L619" s="46">
        <f t="shared" si="4"/>
        <v>1581028026</v>
      </c>
      <c r="M619" s="46">
        <f t="shared" si="5"/>
        <v>281203838876</v>
      </c>
      <c r="N619" s="47">
        <f>HLOOKUP(ROUND(AVERAGE(M607:M618)/10^6,0),Assumption!$B$2:$E$3,2,TRUE)*MAX((AVERAGE(M607:M618)-250*10^6),0)</f>
        <v>1568296930</v>
      </c>
      <c r="O619" s="46">
        <f t="shared" si="6"/>
        <v>282772135805</v>
      </c>
      <c r="P619" s="46">
        <f>IF(A619=1,SA,MAX(0,SA-M618))</f>
        <v>0</v>
      </c>
      <c r="S619" s="5">
        <v>0.0</v>
      </c>
      <c r="T619" s="5">
        <v>0.0</v>
      </c>
      <c r="U619" s="5">
        <v>0.0</v>
      </c>
      <c r="V619" s="48">
        <v>1.0</v>
      </c>
    </row>
    <row r="620" ht="15.75" customHeight="1">
      <c r="A620" s="5">
        <v>618.0</v>
      </c>
      <c r="B620" s="5">
        <v>52.0</v>
      </c>
      <c r="C620" s="5">
        <f t="shared" si="1"/>
        <v>6</v>
      </c>
      <c r="D620" s="5">
        <f>'Thông tin khách hàng'!$B$4+B620-1</f>
        <v>52</v>
      </c>
      <c r="E620" s="46">
        <f t="shared" si="2"/>
        <v>282772135805</v>
      </c>
      <c r="F620" s="5">
        <f>TP*VLOOKUP('Thông tin khách hàng'!$E$10,$X$2:$Z$5,3,FALSE)*OFFSET($S620,0,VLOOKUP('Thông tin khách hàng'!$E$10,$X$2:$Z$5,2,FALSE))</f>
        <v>0</v>
      </c>
      <c r="G620" s="5">
        <f>EP*VLOOKUP('Thông tin khách hàng'!$E$10,$X$2:$Z$5,3,FALSE)*OFFSET($S620,0,VLOOKUP('Thông tin khách hàng'!$E$10,$X$2:$Z$5,2,FALSE))</f>
        <v>0</v>
      </c>
      <c r="H620" s="5">
        <f>F620*HLOOKUP(B620,Assumption!$A$10:$G$12,2,TRUE)+G620*HLOOKUP(B620,Assumption!$A$10:$G$12,3,TRUE)</f>
        <v>0</v>
      </c>
      <c r="I620" s="5">
        <f t="shared" si="3"/>
        <v>0</v>
      </c>
      <c r="J620" s="47">
        <f>VLOOKUP(D620,Assumption!$O$3:$Q$103,IF('Thông tin khách hàng'!$B$3="Nam",2,3),FALSE)/12*P620</f>
        <v>0</v>
      </c>
      <c r="K620" s="5">
        <v>20000.0</v>
      </c>
      <c r="L620" s="46">
        <f t="shared" si="4"/>
        <v>1598834654</v>
      </c>
      <c r="M620" s="46">
        <f t="shared" si="5"/>
        <v>284370950459</v>
      </c>
      <c r="N620" s="47">
        <f>HLOOKUP(ROUND(AVERAGE(M608:M619)/10^6,0),Assumption!$B$2:$E$3,2,TRUE)*MAX((AVERAGE(M608:M619)-250*10^6),0)</f>
        <v>1586005562</v>
      </c>
      <c r="O620" s="46">
        <f t="shared" si="6"/>
        <v>285956956022</v>
      </c>
      <c r="P620" s="46">
        <f>IF(A620=1,SA,MAX(0,SA-M619))</f>
        <v>0</v>
      </c>
      <c r="S620" s="5">
        <v>0.0</v>
      </c>
      <c r="T620" s="5">
        <v>0.0</v>
      </c>
      <c r="U620" s="5">
        <v>0.0</v>
      </c>
      <c r="V620" s="48">
        <v>1.0</v>
      </c>
    </row>
    <row r="621" ht="15.75" customHeight="1">
      <c r="A621" s="5">
        <v>619.0</v>
      </c>
      <c r="B621" s="5">
        <v>52.0</v>
      </c>
      <c r="C621" s="5">
        <f t="shared" si="1"/>
        <v>7</v>
      </c>
      <c r="D621" s="5">
        <f>'Thông tin khách hàng'!$B$4+B621-1</f>
        <v>52</v>
      </c>
      <c r="E621" s="46">
        <f t="shared" si="2"/>
        <v>285956956022</v>
      </c>
      <c r="F621" s="5">
        <f>TP*VLOOKUP('Thông tin khách hàng'!$E$10,$X$2:$Z$5,3,FALSE)*OFFSET($S621,0,VLOOKUP('Thông tin khách hàng'!$E$10,$X$2:$Z$5,2,FALSE))</f>
        <v>15000000</v>
      </c>
      <c r="G621" s="5">
        <f>EP*VLOOKUP('Thông tin khách hàng'!$E$10,$X$2:$Z$5,3,FALSE)*OFFSET($S621,0,VLOOKUP('Thông tin khách hàng'!$E$10,$X$2:$Z$5,2,FALSE))</f>
        <v>15000000</v>
      </c>
      <c r="H621" s="5">
        <f>F621*HLOOKUP(B621,Assumption!$A$10:$G$12,2,TRUE)+G621*HLOOKUP(B621,Assumption!$A$10:$G$12,3,TRUE)</f>
        <v>750000</v>
      </c>
      <c r="I621" s="5">
        <f t="shared" si="3"/>
        <v>29250000</v>
      </c>
      <c r="J621" s="47">
        <f>VLOOKUP(D621,Assumption!$O$3:$Q$103,IF('Thông tin khách hàng'!$B$3="Nam",2,3),FALSE)/12*P621</f>
        <v>0</v>
      </c>
      <c r="K621" s="5">
        <v>20000.0</v>
      </c>
      <c r="L621" s="46">
        <f t="shared" si="4"/>
        <v>1617007475</v>
      </c>
      <c r="M621" s="46">
        <f t="shared" si="5"/>
        <v>287603193497</v>
      </c>
      <c r="N621" s="47">
        <f>HLOOKUP(ROUND(AVERAGE(M609:M620)/10^6,0),Assumption!$B$2:$E$3,2,TRUE)*MAX((AVERAGE(M609:M620)-250*10^6),0)</f>
        <v>1603913743</v>
      </c>
      <c r="O621" s="46">
        <f t="shared" si="6"/>
        <v>289207107240</v>
      </c>
      <c r="P621" s="46">
        <f>IF(A621=1,SA,MAX(0,SA-M620))</f>
        <v>0</v>
      </c>
      <c r="S621" s="5">
        <v>0.0</v>
      </c>
      <c r="T621" s="5">
        <v>1.0</v>
      </c>
      <c r="U621" s="5">
        <v>1.0</v>
      </c>
      <c r="V621" s="48">
        <v>1.0</v>
      </c>
    </row>
    <row r="622" ht="15.75" customHeight="1">
      <c r="A622" s="5">
        <v>620.0</v>
      </c>
      <c r="B622" s="5">
        <v>52.0</v>
      </c>
      <c r="C622" s="5">
        <f t="shared" si="1"/>
        <v>8</v>
      </c>
      <c r="D622" s="5">
        <f>'Thông tin khách hàng'!$B$4+B622-1</f>
        <v>52</v>
      </c>
      <c r="E622" s="46">
        <f t="shared" si="2"/>
        <v>289207107240</v>
      </c>
      <c r="F622" s="5">
        <f>TP*VLOOKUP('Thông tin khách hàng'!$E$10,$X$2:$Z$5,3,FALSE)*OFFSET($S622,0,VLOOKUP('Thông tin khách hàng'!$E$10,$X$2:$Z$5,2,FALSE))</f>
        <v>0</v>
      </c>
      <c r="G622" s="5">
        <f>EP*VLOOKUP('Thông tin khách hàng'!$E$10,$X$2:$Z$5,3,FALSE)*OFFSET($S622,0,VLOOKUP('Thông tin khách hàng'!$E$10,$X$2:$Z$5,2,FALSE))</f>
        <v>0</v>
      </c>
      <c r="H622" s="5">
        <f>F622*HLOOKUP(B622,Assumption!$A$10:$G$12,2,TRUE)+G622*HLOOKUP(B622,Assumption!$A$10:$G$12,3,TRUE)</f>
        <v>0</v>
      </c>
      <c r="I622" s="5">
        <f t="shared" si="3"/>
        <v>0</v>
      </c>
      <c r="J622" s="47">
        <f>VLOOKUP(D622,Assumption!$O$3:$Q$103,IF('Thông tin khách hàng'!$B$3="Nam",2,3),FALSE)/12*P622</f>
        <v>0</v>
      </c>
      <c r="K622" s="5">
        <v>20000.0</v>
      </c>
      <c r="L622" s="46">
        <f t="shared" si="4"/>
        <v>1635218918</v>
      </c>
      <c r="M622" s="46">
        <f t="shared" si="5"/>
        <v>290842306158</v>
      </c>
      <c r="N622" s="47">
        <f>HLOOKUP(ROUND(AVERAGE(M610:M621)/10^6,0),Assumption!$B$2:$E$3,2,TRUE)*MAX((AVERAGE(M610:M621)-250*10^6),0)</f>
        <v>1622023721</v>
      </c>
      <c r="O622" s="46">
        <f t="shared" si="6"/>
        <v>292464329878</v>
      </c>
      <c r="P622" s="46">
        <f>IF(A622=1,SA,MAX(0,SA-M621))</f>
        <v>0</v>
      </c>
      <c r="S622" s="5">
        <v>0.0</v>
      </c>
      <c r="T622" s="5">
        <v>0.0</v>
      </c>
      <c r="U622" s="5">
        <v>0.0</v>
      </c>
      <c r="V622" s="48">
        <v>1.0</v>
      </c>
    </row>
    <row r="623" ht="15.75" customHeight="1">
      <c r="A623" s="5">
        <v>621.0</v>
      </c>
      <c r="B623" s="5">
        <v>52.0</v>
      </c>
      <c r="C623" s="5">
        <f t="shared" si="1"/>
        <v>9</v>
      </c>
      <c r="D623" s="5">
        <f>'Thông tin khách hàng'!$B$4+B623-1</f>
        <v>52</v>
      </c>
      <c r="E623" s="46">
        <f t="shared" si="2"/>
        <v>292464329878</v>
      </c>
      <c r="F623" s="5">
        <f>TP*VLOOKUP('Thông tin khách hàng'!$E$10,$X$2:$Z$5,3,FALSE)*OFFSET($S623,0,VLOOKUP('Thông tin khách hàng'!$E$10,$X$2:$Z$5,2,FALSE))</f>
        <v>0</v>
      </c>
      <c r="G623" s="5">
        <f>EP*VLOOKUP('Thông tin khách hàng'!$E$10,$X$2:$Z$5,3,FALSE)*OFFSET($S623,0,VLOOKUP('Thông tin khách hàng'!$E$10,$X$2:$Z$5,2,FALSE))</f>
        <v>0</v>
      </c>
      <c r="H623" s="5">
        <f>F623*HLOOKUP(B623,Assumption!$A$10:$G$12,2,TRUE)+G623*HLOOKUP(B623,Assumption!$A$10:$G$12,3,TRUE)</f>
        <v>0</v>
      </c>
      <c r="I623" s="5">
        <f t="shared" si="3"/>
        <v>0</v>
      </c>
      <c r="J623" s="47">
        <f>VLOOKUP(D623,Assumption!$O$3:$Q$103,IF('Thông tin khách hàng'!$B$3="Nam",2,3),FALSE)/12*P623</f>
        <v>0</v>
      </c>
      <c r="K623" s="5">
        <v>20000.0</v>
      </c>
      <c r="L623" s="46">
        <f t="shared" si="4"/>
        <v>1653635729</v>
      </c>
      <c r="M623" s="46">
        <f t="shared" si="5"/>
        <v>294117945607</v>
      </c>
      <c r="N623" s="47">
        <f>HLOOKUP(ROUND(AVERAGE(M611:M622)/10^6,0),Assumption!$B$2:$E$3,2,TRUE)*MAX((AVERAGE(M611:M622)-250*10^6),0)</f>
        <v>1640337769</v>
      </c>
      <c r="O623" s="46">
        <f t="shared" si="6"/>
        <v>295758283376</v>
      </c>
      <c r="P623" s="46">
        <f>IF(A623=1,SA,MAX(0,SA-M622))</f>
        <v>0</v>
      </c>
      <c r="S623" s="5">
        <v>0.0</v>
      </c>
      <c r="T623" s="5">
        <v>0.0</v>
      </c>
      <c r="U623" s="5">
        <v>0.0</v>
      </c>
      <c r="V623" s="48">
        <v>1.0</v>
      </c>
    </row>
    <row r="624" ht="15.75" customHeight="1">
      <c r="A624" s="5">
        <v>622.0</v>
      </c>
      <c r="B624" s="5">
        <v>52.0</v>
      </c>
      <c r="C624" s="5">
        <f t="shared" si="1"/>
        <v>10</v>
      </c>
      <c r="D624" s="5">
        <f>'Thông tin khách hàng'!$B$4+B624-1</f>
        <v>52</v>
      </c>
      <c r="E624" s="46">
        <f t="shared" si="2"/>
        <v>295758283376</v>
      </c>
      <c r="F624" s="5">
        <f>TP*VLOOKUP('Thông tin khách hàng'!$E$10,$X$2:$Z$5,3,FALSE)*OFFSET($S624,0,VLOOKUP('Thông tin khách hàng'!$E$10,$X$2:$Z$5,2,FALSE))</f>
        <v>0</v>
      </c>
      <c r="G624" s="5">
        <f>EP*VLOOKUP('Thông tin khách hàng'!$E$10,$X$2:$Z$5,3,FALSE)*OFFSET($S624,0,VLOOKUP('Thông tin khách hàng'!$E$10,$X$2:$Z$5,2,FALSE))</f>
        <v>0</v>
      </c>
      <c r="H624" s="5">
        <f>F624*HLOOKUP(B624,Assumption!$A$10:$G$12,2,TRUE)+G624*HLOOKUP(B624,Assumption!$A$10:$G$12,3,TRUE)</f>
        <v>0</v>
      </c>
      <c r="I624" s="5">
        <f t="shared" si="3"/>
        <v>0</v>
      </c>
      <c r="J624" s="47">
        <f>VLOOKUP(D624,Assumption!$O$3:$Q$103,IF('Thông tin khách hàng'!$B$3="Nam",2,3),FALSE)/12*P624</f>
        <v>0</v>
      </c>
      <c r="K624" s="5">
        <v>20000.0</v>
      </c>
      <c r="L624" s="46">
        <f t="shared" si="4"/>
        <v>1672260221</v>
      </c>
      <c r="M624" s="46">
        <f t="shared" si="5"/>
        <v>297430523597</v>
      </c>
      <c r="N624" s="47">
        <f>HLOOKUP(ROUND(AVERAGE(M612:M623)/10^6,0),Assumption!$B$2:$E$3,2,TRUE)*MAX((AVERAGE(M612:M623)-250*10^6),0)</f>
        <v>1658858187</v>
      </c>
      <c r="O624" s="46">
        <f t="shared" si="6"/>
        <v>299089381784</v>
      </c>
      <c r="P624" s="46">
        <f>IF(A624=1,SA,MAX(0,SA-M623))</f>
        <v>0</v>
      </c>
      <c r="S624" s="5">
        <v>0.0</v>
      </c>
      <c r="T624" s="5">
        <v>0.0</v>
      </c>
      <c r="U624" s="5">
        <v>1.0</v>
      </c>
      <c r="V624" s="48">
        <v>1.0</v>
      </c>
    </row>
    <row r="625" ht="15.75" customHeight="1">
      <c r="A625" s="5">
        <v>623.0</v>
      </c>
      <c r="B625" s="5">
        <v>52.0</v>
      </c>
      <c r="C625" s="5">
        <f t="shared" si="1"/>
        <v>11</v>
      </c>
      <c r="D625" s="5">
        <f>'Thông tin khách hàng'!$B$4+B625-1</f>
        <v>52</v>
      </c>
      <c r="E625" s="46">
        <f t="shared" si="2"/>
        <v>299089381784</v>
      </c>
      <c r="F625" s="5">
        <f>TP*VLOOKUP('Thông tin khách hàng'!$E$10,$X$2:$Z$5,3,FALSE)*OFFSET($S625,0,VLOOKUP('Thông tin khách hàng'!$E$10,$X$2:$Z$5,2,FALSE))</f>
        <v>0</v>
      </c>
      <c r="G625" s="5">
        <f>EP*VLOOKUP('Thông tin khách hàng'!$E$10,$X$2:$Z$5,3,FALSE)*OFFSET($S625,0,VLOOKUP('Thông tin khách hàng'!$E$10,$X$2:$Z$5,2,FALSE))</f>
        <v>0</v>
      </c>
      <c r="H625" s="5">
        <f>F625*HLOOKUP(B625,Assumption!$A$10:$G$12,2,TRUE)+G625*HLOOKUP(B625,Assumption!$A$10:$G$12,3,TRUE)</f>
        <v>0</v>
      </c>
      <c r="I625" s="5">
        <f t="shared" si="3"/>
        <v>0</v>
      </c>
      <c r="J625" s="47">
        <f>VLOOKUP(D625,Assumption!$O$3:$Q$103,IF('Thông tin khách hàng'!$B$3="Nam",2,3),FALSE)/12*P625</f>
        <v>0</v>
      </c>
      <c r="K625" s="5">
        <v>20000.0</v>
      </c>
      <c r="L625" s="46">
        <f t="shared" si="4"/>
        <v>1691094735</v>
      </c>
      <c r="M625" s="46">
        <f t="shared" si="5"/>
        <v>300780456519</v>
      </c>
      <c r="N625" s="47">
        <f>HLOOKUP(ROUND(AVERAGE(M613:M624)/10^6,0),Assumption!$B$2:$E$3,2,TRUE)*MAX((AVERAGE(M613:M624)-250*10^6),0)</f>
        <v>1677587301</v>
      </c>
      <c r="O625" s="46">
        <f t="shared" si="6"/>
        <v>302458043821</v>
      </c>
      <c r="P625" s="46">
        <f>IF(A625=1,SA,MAX(0,SA-M624))</f>
        <v>0</v>
      </c>
      <c r="S625" s="5">
        <v>0.0</v>
      </c>
      <c r="T625" s="5">
        <v>0.0</v>
      </c>
      <c r="U625" s="5">
        <v>0.0</v>
      </c>
      <c r="V625" s="48">
        <v>1.0</v>
      </c>
    </row>
    <row r="626" ht="15.75" customHeight="1">
      <c r="A626" s="5">
        <v>624.0</v>
      </c>
      <c r="B626" s="5">
        <v>52.0</v>
      </c>
      <c r="C626" s="5">
        <f t="shared" si="1"/>
        <v>12</v>
      </c>
      <c r="D626" s="5">
        <f>'Thông tin khách hàng'!$B$4+B626-1</f>
        <v>52</v>
      </c>
      <c r="E626" s="46">
        <f t="shared" si="2"/>
        <v>302458043821</v>
      </c>
      <c r="F626" s="5">
        <f>TP*VLOOKUP('Thông tin khách hàng'!$E$10,$X$2:$Z$5,3,FALSE)*OFFSET($S626,0,VLOOKUP('Thông tin khách hàng'!$E$10,$X$2:$Z$5,2,FALSE))</f>
        <v>0</v>
      </c>
      <c r="G626" s="5">
        <f>EP*VLOOKUP('Thông tin khách hàng'!$E$10,$X$2:$Z$5,3,FALSE)*OFFSET($S626,0,VLOOKUP('Thông tin khách hàng'!$E$10,$X$2:$Z$5,2,FALSE))</f>
        <v>0</v>
      </c>
      <c r="H626" s="5">
        <f>F626*HLOOKUP(B626,Assumption!$A$10:$G$12,2,TRUE)+G626*HLOOKUP(B626,Assumption!$A$10:$G$12,3,TRUE)</f>
        <v>0</v>
      </c>
      <c r="I626" s="5">
        <f t="shared" si="3"/>
        <v>0</v>
      </c>
      <c r="J626" s="47">
        <f>VLOOKUP(D626,Assumption!$O$3:$Q$103,IF('Thông tin khách hàng'!$B$3="Nam",2,3),FALSE)/12*P626</f>
        <v>0</v>
      </c>
      <c r="K626" s="5">
        <v>20000.0</v>
      </c>
      <c r="L626" s="46">
        <f t="shared" si="4"/>
        <v>1710141640</v>
      </c>
      <c r="M626" s="46">
        <f t="shared" si="5"/>
        <v>304168165461</v>
      </c>
      <c r="N626" s="47">
        <f>HLOOKUP(ROUND(AVERAGE(M614:M625)/10^6,0),Assumption!$B$2:$E$3,2,TRUE)*MAX((AVERAGE(M614:M625)-250*10^6),0)</f>
        <v>1696527463</v>
      </c>
      <c r="O626" s="46">
        <f t="shared" si="6"/>
        <v>305864692924</v>
      </c>
      <c r="P626" s="46">
        <f>IF(A626=1,SA,MAX(0,SA-M625))</f>
        <v>0</v>
      </c>
      <c r="S626" s="5">
        <v>0.0</v>
      </c>
      <c r="T626" s="5">
        <v>0.0</v>
      </c>
      <c r="U626" s="5">
        <v>0.0</v>
      </c>
      <c r="V626" s="48">
        <v>1.0</v>
      </c>
    </row>
    <row r="627" ht="15.75" customHeight="1">
      <c r="A627" s="5">
        <v>625.0</v>
      </c>
      <c r="B627" s="5">
        <v>53.0</v>
      </c>
      <c r="C627" s="5">
        <f t="shared" si="1"/>
        <v>1</v>
      </c>
      <c r="D627" s="5">
        <f>'Thông tin khách hàng'!$B$4+B627-1</f>
        <v>53</v>
      </c>
      <c r="E627" s="46">
        <f t="shared" si="2"/>
        <v>305864692924</v>
      </c>
      <c r="F627" s="5">
        <f>TP*VLOOKUP('Thông tin khách hàng'!$E$10,$X$2:$Z$5,3,FALSE)*OFFSET($S627,0,VLOOKUP('Thông tin khách hàng'!$E$10,$X$2:$Z$5,2,FALSE))</f>
        <v>15000000</v>
      </c>
      <c r="G627" s="5">
        <f>EP*VLOOKUP('Thông tin khách hàng'!$E$10,$X$2:$Z$5,3,FALSE)*OFFSET($S627,0,VLOOKUP('Thông tin khách hàng'!$E$10,$X$2:$Z$5,2,FALSE))</f>
        <v>15000000</v>
      </c>
      <c r="H627" s="5">
        <f>F627*HLOOKUP(B627,Assumption!$A$10:$G$12,2,TRUE)+G627*HLOOKUP(B627,Assumption!$A$10:$G$12,3,TRUE)</f>
        <v>750000</v>
      </c>
      <c r="I627" s="5">
        <f t="shared" si="3"/>
        <v>29250000</v>
      </c>
      <c r="J627" s="47">
        <f>VLOOKUP(D627,Assumption!$O$3:$Q$103,IF('Thông tin khách hàng'!$B$3="Nam",2,3),FALSE)/12*P627</f>
        <v>0</v>
      </c>
      <c r="K627" s="5">
        <v>20000.0</v>
      </c>
      <c r="L627" s="46">
        <f t="shared" si="4"/>
        <v>1729568713</v>
      </c>
      <c r="M627" s="46">
        <f t="shared" si="5"/>
        <v>307623491637</v>
      </c>
      <c r="N627" s="47">
        <f>HLOOKUP(ROUND(AVERAGE(M615:M626)/10^6,0),Assumption!$B$2:$E$3,2,TRUE)*MAX((AVERAGE(M615:M626)-250*10^6),0)</f>
        <v>1715681050</v>
      </c>
      <c r="O627" s="46">
        <f t="shared" si="6"/>
        <v>309339172686</v>
      </c>
      <c r="P627" s="46">
        <f>IF(A627=1,SA,MAX(0,SA-M626))</f>
        <v>0</v>
      </c>
      <c r="S627" s="5">
        <v>1.0</v>
      </c>
      <c r="T627" s="5">
        <v>1.0</v>
      </c>
      <c r="U627" s="5">
        <v>1.0</v>
      </c>
      <c r="V627" s="48">
        <v>1.0</v>
      </c>
    </row>
    <row r="628" ht="15.75" customHeight="1">
      <c r="A628" s="5">
        <v>626.0</v>
      </c>
      <c r="B628" s="5">
        <v>53.0</v>
      </c>
      <c r="C628" s="5">
        <f t="shared" si="1"/>
        <v>2</v>
      </c>
      <c r="D628" s="5">
        <f>'Thông tin khách hàng'!$B$4+B628-1</f>
        <v>53</v>
      </c>
      <c r="E628" s="46">
        <f t="shared" si="2"/>
        <v>309339172686</v>
      </c>
      <c r="F628" s="5">
        <f>TP*VLOOKUP('Thông tin khách hàng'!$E$10,$X$2:$Z$5,3,FALSE)*OFFSET($S628,0,VLOOKUP('Thông tin khách hàng'!$E$10,$X$2:$Z$5,2,FALSE))</f>
        <v>0</v>
      </c>
      <c r="G628" s="5">
        <f>EP*VLOOKUP('Thông tin khách hàng'!$E$10,$X$2:$Z$5,3,FALSE)*OFFSET($S628,0,VLOOKUP('Thông tin khách hàng'!$E$10,$X$2:$Z$5,2,FALSE))</f>
        <v>0</v>
      </c>
      <c r="H628" s="5">
        <f>F628*HLOOKUP(B628,Assumption!$A$10:$G$12,2,TRUE)+G628*HLOOKUP(B628,Assumption!$A$10:$G$12,3,TRUE)</f>
        <v>0</v>
      </c>
      <c r="I628" s="5">
        <f t="shared" si="3"/>
        <v>0</v>
      </c>
      <c r="J628" s="47">
        <f>VLOOKUP(D628,Assumption!$O$3:$Q$103,IF('Thông tin khách hàng'!$B$3="Nam",2,3),FALSE)/12*P628</f>
        <v>0</v>
      </c>
      <c r="K628" s="5">
        <v>20000.0</v>
      </c>
      <c r="L628" s="46">
        <f t="shared" si="4"/>
        <v>1749048543</v>
      </c>
      <c r="M628" s="46">
        <f t="shared" si="5"/>
        <v>311088201229</v>
      </c>
      <c r="N628" s="47">
        <f>HLOOKUP(ROUND(AVERAGE(M616:M627)/10^6,0),Assumption!$B$2:$E$3,2,TRUE)*MAX((AVERAGE(M616:M627)-250*10^6),0)</f>
        <v>1735050467</v>
      </c>
      <c r="O628" s="46">
        <f t="shared" si="6"/>
        <v>312823251696</v>
      </c>
      <c r="P628" s="46">
        <f>IF(A628=1,SA,MAX(0,SA-M627))</f>
        <v>0</v>
      </c>
      <c r="S628" s="5">
        <v>0.0</v>
      </c>
      <c r="T628" s="5">
        <v>0.0</v>
      </c>
      <c r="U628" s="5">
        <v>0.0</v>
      </c>
      <c r="V628" s="48">
        <v>1.0</v>
      </c>
    </row>
    <row r="629" ht="15.75" customHeight="1">
      <c r="A629" s="5">
        <v>627.0</v>
      </c>
      <c r="B629" s="5">
        <v>53.0</v>
      </c>
      <c r="C629" s="5">
        <f t="shared" si="1"/>
        <v>3</v>
      </c>
      <c r="D629" s="5">
        <f>'Thông tin khách hàng'!$B$4+B629-1</f>
        <v>53</v>
      </c>
      <c r="E629" s="46">
        <f t="shared" si="2"/>
        <v>312823251696</v>
      </c>
      <c r="F629" s="5">
        <f>TP*VLOOKUP('Thông tin khách hàng'!$E$10,$X$2:$Z$5,3,FALSE)*OFFSET($S629,0,VLOOKUP('Thông tin khách hàng'!$E$10,$X$2:$Z$5,2,FALSE))</f>
        <v>0</v>
      </c>
      <c r="G629" s="5">
        <f>EP*VLOOKUP('Thông tin khách hàng'!$E$10,$X$2:$Z$5,3,FALSE)*OFFSET($S629,0,VLOOKUP('Thông tin khách hàng'!$E$10,$X$2:$Z$5,2,FALSE))</f>
        <v>0</v>
      </c>
      <c r="H629" s="5">
        <f>F629*HLOOKUP(B629,Assumption!$A$10:$G$12,2,TRUE)+G629*HLOOKUP(B629,Assumption!$A$10:$G$12,3,TRUE)</f>
        <v>0</v>
      </c>
      <c r="I629" s="5">
        <f t="shared" si="3"/>
        <v>0</v>
      </c>
      <c r="J629" s="47">
        <f>VLOOKUP(D629,Assumption!$O$3:$Q$103,IF('Thông tin khách hàng'!$B$3="Nam",2,3),FALSE)/12*P629</f>
        <v>0</v>
      </c>
      <c r="K629" s="5">
        <v>20000.0</v>
      </c>
      <c r="L629" s="46">
        <f t="shared" si="4"/>
        <v>1768748033</v>
      </c>
      <c r="M629" s="46">
        <f t="shared" si="5"/>
        <v>314591979729</v>
      </c>
      <c r="N629" s="47">
        <f>HLOOKUP(ROUND(AVERAGE(M617:M628)/10^6,0),Assumption!$B$2:$E$3,2,TRUE)*MAX((AVERAGE(M617:M628)-250*10^6),0)</f>
        <v>1754638147</v>
      </c>
      <c r="O629" s="46">
        <f t="shared" si="6"/>
        <v>316346617876</v>
      </c>
      <c r="P629" s="46">
        <f>IF(A629=1,SA,MAX(0,SA-M628))</f>
        <v>0</v>
      </c>
      <c r="S629" s="5">
        <v>0.0</v>
      </c>
      <c r="T629" s="5">
        <v>0.0</v>
      </c>
      <c r="U629" s="5">
        <v>0.0</v>
      </c>
      <c r="V629" s="48">
        <v>1.0</v>
      </c>
    </row>
    <row r="630" ht="15.75" customHeight="1">
      <c r="A630" s="5">
        <v>628.0</v>
      </c>
      <c r="B630" s="5">
        <v>53.0</v>
      </c>
      <c r="C630" s="5">
        <f t="shared" si="1"/>
        <v>4</v>
      </c>
      <c r="D630" s="5">
        <f>'Thông tin khách hàng'!$B$4+B630-1</f>
        <v>53</v>
      </c>
      <c r="E630" s="46">
        <f t="shared" si="2"/>
        <v>316346617876</v>
      </c>
      <c r="F630" s="5">
        <f>TP*VLOOKUP('Thông tin khách hàng'!$E$10,$X$2:$Z$5,3,FALSE)*OFFSET($S630,0,VLOOKUP('Thông tin khách hàng'!$E$10,$X$2:$Z$5,2,FALSE))</f>
        <v>0</v>
      </c>
      <c r="G630" s="5">
        <f>EP*VLOOKUP('Thông tin khách hàng'!$E$10,$X$2:$Z$5,3,FALSE)*OFFSET($S630,0,VLOOKUP('Thông tin khách hàng'!$E$10,$X$2:$Z$5,2,FALSE))</f>
        <v>0</v>
      </c>
      <c r="H630" s="5">
        <f>F630*HLOOKUP(B630,Assumption!$A$10:$G$12,2,TRUE)+G630*HLOOKUP(B630,Assumption!$A$10:$G$12,3,TRUE)</f>
        <v>0</v>
      </c>
      <c r="I630" s="5">
        <f t="shared" si="3"/>
        <v>0</v>
      </c>
      <c r="J630" s="47">
        <f>VLOOKUP(D630,Assumption!$O$3:$Q$103,IF('Thông tin khách hàng'!$B$3="Nam",2,3),FALSE)/12*P630</f>
        <v>0</v>
      </c>
      <c r="K630" s="5">
        <v>20000.0</v>
      </c>
      <c r="L630" s="46">
        <f t="shared" si="4"/>
        <v>1788669657</v>
      </c>
      <c r="M630" s="46">
        <f t="shared" si="5"/>
        <v>318135267533</v>
      </c>
      <c r="N630" s="47">
        <f>HLOOKUP(ROUND(AVERAGE(M618:M629)/10^6,0),Assumption!$B$2:$E$3,2,TRUE)*MAX((AVERAGE(M618:M629)-250*10^6),0)</f>
        <v>1774446549</v>
      </c>
      <c r="O630" s="46">
        <f t="shared" si="6"/>
        <v>319909714082</v>
      </c>
      <c r="P630" s="46">
        <f>IF(A630=1,SA,MAX(0,SA-M629))</f>
        <v>0</v>
      </c>
      <c r="S630" s="5">
        <v>0.0</v>
      </c>
      <c r="T630" s="5">
        <v>0.0</v>
      </c>
      <c r="U630" s="5">
        <v>1.0</v>
      </c>
      <c r="V630" s="48">
        <v>1.0</v>
      </c>
    </row>
    <row r="631" ht="15.75" customHeight="1">
      <c r="A631" s="5">
        <v>629.0</v>
      </c>
      <c r="B631" s="5">
        <v>53.0</v>
      </c>
      <c r="C631" s="5">
        <f t="shared" si="1"/>
        <v>5</v>
      </c>
      <c r="D631" s="5">
        <f>'Thông tin khách hàng'!$B$4+B631-1</f>
        <v>53</v>
      </c>
      <c r="E631" s="46">
        <f t="shared" si="2"/>
        <v>319909714082</v>
      </c>
      <c r="F631" s="5">
        <f>TP*VLOOKUP('Thông tin khách hàng'!$E$10,$X$2:$Z$5,3,FALSE)*OFFSET($S631,0,VLOOKUP('Thông tin khách hàng'!$E$10,$X$2:$Z$5,2,FALSE))</f>
        <v>0</v>
      </c>
      <c r="G631" s="5">
        <f>EP*VLOOKUP('Thông tin khách hàng'!$E$10,$X$2:$Z$5,3,FALSE)*OFFSET($S631,0,VLOOKUP('Thông tin khách hàng'!$E$10,$X$2:$Z$5,2,FALSE))</f>
        <v>0</v>
      </c>
      <c r="H631" s="5">
        <f>F631*HLOOKUP(B631,Assumption!$A$10:$G$12,2,TRUE)+G631*HLOOKUP(B631,Assumption!$A$10:$G$12,3,TRUE)</f>
        <v>0</v>
      </c>
      <c r="I631" s="5">
        <f t="shared" si="3"/>
        <v>0</v>
      </c>
      <c r="J631" s="47">
        <f>VLOOKUP(D631,Assumption!$O$3:$Q$103,IF('Thông tin khách hàng'!$B$3="Nam",2,3),FALSE)/12*P631</f>
        <v>0</v>
      </c>
      <c r="K631" s="5">
        <v>20000.0</v>
      </c>
      <c r="L631" s="46">
        <f t="shared" si="4"/>
        <v>1808815921</v>
      </c>
      <c r="M631" s="46">
        <f t="shared" si="5"/>
        <v>321718510003</v>
      </c>
      <c r="N631" s="47">
        <f>HLOOKUP(ROUND(AVERAGE(M619:M630)/10^6,0),Assumption!$B$2:$E$3,2,TRUE)*MAX((AVERAGE(M619:M630)-250*10^6),0)</f>
        <v>1794478160</v>
      </c>
      <c r="O631" s="46">
        <f t="shared" si="6"/>
        <v>323512988164</v>
      </c>
      <c r="P631" s="46">
        <f>IF(A631=1,SA,MAX(0,SA-M630))</f>
        <v>0</v>
      </c>
      <c r="S631" s="5">
        <v>0.0</v>
      </c>
      <c r="T631" s="5">
        <v>0.0</v>
      </c>
      <c r="U631" s="5">
        <v>0.0</v>
      </c>
      <c r="V631" s="48">
        <v>1.0</v>
      </c>
    </row>
    <row r="632" ht="15.75" customHeight="1">
      <c r="A632" s="5">
        <v>630.0</v>
      </c>
      <c r="B632" s="5">
        <v>53.0</v>
      </c>
      <c r="C632" s="5">
        <f t="shared" si="1"/>
        <v>6</v>
      </c>
      <c r="D632" s="5">
        <f>'Thông tin khách hàng'!$B$4+B632-1</f>
        <v>53</v>
      </c>
      <c r="E632" s="46">
        <f t="shared" si="2"/>
        <v>323512988164</v>
      </c>
      <c r="F632" s="5">
        <f>TP*VLOOKUP('Thông tin khách hàng'!$E$10,$X$2:$Z$5,3,FALSE)*OFFSET($S632,0,VLOOKUP('Thông tin khách hàng'!$E$10,$X$2:$Z$5,2,FALSE))</f>
        <v>0</v>
      </c>
      <c r="G632" s="5">
        <f>EP*VLOOKUP('Thông tin khách hàng'!$E$10,$X$2:$Z$5,3,FALSE)*OFFSET($S632,0,VLOOKUP('Thông tin khách hàng'!$E$10,$X$2:$Z$5,2,FALSE))</f>
        <v>0</v>
      </c>
      <c r="H632" s="5">
        <f>F632*HLOOKUP(B632,Assumption!$A$10:$G$12,2,TRUE)+G632*HLOOKUP(B632,Assumption!$A$10:$G$12,3,TRUE)</f>
        <v>0</v>
      </c>
      <c r="I632" s="5">
        <f t="shared" si="3"/>
        <v>0</v>
      </c>
      <c r="J632" s="47">
        <f>VLOOKUP(D632,Assumption!$O$3:$Q$103,IF('Thông tin khách hàng'!$B$3="Nam",2,3),FALSE)/12*P632</f>
        <v>0</v>
      </c>
      <c r="K632" s="5">
        <v>20000.0</v>
      </c>
      <c r="L632" s="46">
        <f t="shared" si="4"/>
        <v>1829189357</v>
      </c>
      <c r="M632" s="46">
        <f t="shared" si="5"/>
        <v>325342157521</v>
      </c>
      <c r="N632" s="47">
        <f>HLOOKUP(ROUND(AVERAGE(M620:M631)/10^6,0),Assumption!$B$2:$E$3,2,TRUE)*MAX((AVERAGE(M620:M631)-250*10^6),0)</f>
        <v>1814735496</v>
      </c>
      <c r="O632" s="46">
        <f t="shared" si="6"/>
        <v>327156893016</v>
      </c>
      <c r="P632" s="46">
        <f>IF(A632=1,SA,MAX(0,SA-M631))</f>
        <v>0</v>
      </c>
      <c r="S632" s="5">
        <v>0.0</v>
      </c>
      <c r="T632" s="5">
        <v>0.0</v>
      </c>
      <c r="U632" s="5">
        <v>0.0</v>
      </c>
      <c r="V632" s="48">
        <v>1.0</v>
      </c>
    </row>
    <row r="633" ht="15.75" customHeight="1">
      <c r="A633" s="5">
        <v>631.0</v>
      </c>
      <c r="B633" s="5">
        <v>53.0</v>
      </c>
      <c r="C633" s="5">
        <f t="shared" si="1"/>
        <v>7</v>
      </c>
      <c r="D633" s="5">
        <f>'Thông tin khách hàng'!$B$4+B633-1</f>
        <v>53</v>
      </c>
      <c r="E633" s="46">
        <f t="shared" si="2"/>
        <v>327156893016</v>
      </c>
      <c r="F633" s="5">
        <f>TP*VLOOKUP('Thông tin khách hàng'!$E$10,$X$2:$Z$5,3,FALSE)*OFFSET($S633,0,VLOOKUP('Thông tin khách hàng'!$E$10,$X$2:$Z$5,2,FALSE))</f>
        <v>15000000</v>
      </c>
      <c r="G633" s="5">
        <f>EP*VLOOKUP('Thông tin khách hàng'!$E$10,$X$2:$Z$5,3,FALSE)*OFFSET($S633,0,VLOOKUP('Thông tin khách hàng'!$E$10,$X$2:$Z$5,2,FALSE))</f>
        <v>15000000</v>
      </c>
      <c r="H633" s="5">
        <f>F633*HLOOKUP(B633,Assumption!$A$10:$G$12,2,TRUE)+G633*HLOOKUP(B633,Assumption!$A$10:$G$12,3,TRUE)</f>
        <v>750000</v>
      </c>
      <c r="I633" s="5">
        <f t="shared" si="3"/>
        <v>29250000</v>
      </c>
      <c r="J633" s="47">
        <f>VLOOKUP(D633,Assumption!$O$3:$Q$103,IF('Thông tin khách hàng'!$B$3="Nam",2,3),FALSE)/12*P633</f>
        <v>0</v>
      </c>
      <c r="K633" s="5">
        <v>20000.0</v>
      </c>
      <c r="L633" s="46">
        <f t="shared" si="4"/>
        <v>1849957908</v>
      </c>
      <c r="M633" s="46">
        <f t="shared" si="5"/>
        <v>329036080924</v>
      </c>
      <c r="N633" s="47">
        <f>HLOOKUP(ROUND(AVERAGE(M621:M632)/10^6,0),Assumption!$B$2:$E$3,2,TRUE)*MAX((AVERAGE(M621:M632)-250*10^6),0)</f>
        <v>1835221099</v>
      </c>
      <c r="O633" s="46">
        <f t="shared" si="6"/>
        <v>330871302024</v>
      </c>
      <c r="P633" s="46">
        <f>IF(A633=1,SA,MAX(0,SA-M632))</f>
        <v>0</v>
      </c>
      <c r="S633" s="5">
        <v>0.0</v>
      </c>
      <c r="T633" s="5">
        <v>1.0</v>
      </c>
      <c r="U633" s="5">
        <v>1.0</v>
      </c>
      <c r="V633" s="48">
        <v>1.0</v>
      </c>
    </row>
    <row r="634" ht="15.75" customHeight="1">
      <c r="A634" s="5">
        <v>632.0</v>
      </c>
      <c r="B634" s="5">
        <v>53.0</v>
      </c>
      <c r="C634" s="5">
        <f t="shared" si="1"/>
        <v>8</v>
      </c>
      <c r="D634" s="5">
        <f>'Thông tin khách hàng'!$B$4+B634-1</f>
        <v>53</v>
      </c>
      <c r="E634" s="46">
        <f t="shared" si="2"/>
        <v>330871302024</v>
      </c>
      <c r="F634" s="5">
        <f>TP*VLOOKUP('Thông tin khách hàng'!$E$10,$X$2:$Z$5,3,FALSE)*OFFSET($S634,0,VLOOKUP('Thông tin khách hàng'!$E$10,$X$2:$Z$5,2,FALSE))</f>
        <v>0</v>
      </c>
      <c r="G634" s="5">
        <f>EP*VLOOKUP('Thông tin khách hàng'!$E$10,$X$2:$Z$5,3,FALSE)*OFFSET($S634,0,VLOOKUP('Thông tin khách hàng'!$E$10,$X$2:$Z$5,2,FALSE))</f>
        <v>0</v>
      </c>
      <c r="H634" s="5">
        <f>F634*HLOOKUP(B634,Assumption!$A$10:$G$12,2,TRUE)+G634*HLOOKUP(B634,Assumption!$A$10:$G$12,3,TRUE)</f>
        <v>0</v>
      </c>
      <c r="I634" s="5">
        <f t="shared" si="3"/>
        <v>0</v>
      </c>
      <c r="J634" s="47">
        <f>VLOOKUP(D634,Assumption!$O$3:$Q$103,IF('Thông tin khách hàng'!$B$3="Nam",2,3),FALSE)/12*P634</f>
        <v>0</v>
      </c>
      <c r="K634" s="5">
        <v>20000.0</v>
      </c>
      <c r="L634" s="46">
        <f t="shared" si="4"/>
        <v>1870794333</v>
      </c>
      <c r="M634" s="46">
        <f t="shared" si="5"/>
        <v>332742076357</v>
      </c>
      <c r="N634" s="47">
        <f>HLOOKUP(ROUND(AVERAGE(M622:M633)/10^6,0),Assumption!$B$2:$E$3,2,TRUE)*MAX((AVERAGE(M622:M633)-250*10^6),0)</f>
        <v>1855937543</v>
      </c>
      <c r="O634" s="46">
        <f t="shared" si="6"/>
        <v>334598013900</v>
      </c>
      <c r="P634" s="46">
        <f>IF(A634=1,SA,MAX(0,SA-M633))</f>
        <v>0</v>
      </c>
      <c r="S634" s="5">
        <v>0.0</v>
      </c>
      <c r="T634" s="5">
        <v>0.0</v>
      </c>
      <c r="U634" s="5">
        <v>0.0</v>
      </c>
      <c r="V634" s="48">
        <v>1.0</v>
      </c>
    </row>
    <row r="635" ht="15.75" customHeight="1">
      <c r="A635" s="5">
        <v>633.0</v>
      </c>
      <c r="B635" s="5">
        <v>53.0</v>
      </c>
      <c r="C635" s="5">
        <f t="shared" si="1"/>
        <v>9</v>
      </c>
      <c r="D635" s="5">
        <f>'Thông tin khách hàng'!$B$4+B635-1</f>
        <v>53</v>
      </c>
      <c r="E635" s="46">
        <f t="shared" si="2"/>
        <v>334598013900</v>
      </c>
      <c r="F635" s="5">
        <f>TP*VLOOKUP('Thông tin khách hàng'!$E$10,$X$2:$Z$5,3,FALSE)*OFFSET($S635,0,VLOOKUP('Thông tin khách hàng'!$E$10,$X$2:$Z$5,2,FALSE))</f>
        <v>0</v>
      </c>
      <c r="G635" s="5">
        <f>EP*VLOOKUP('Thông tin khách hàng'!$E$10,$X$2:$Z$5,3,FALSE)*OFFSET($S635,0,VLOOKUP('Thông tin khách hàng'!$E$10,$X$2:$Z$5,2,FALSE))</f>
        <v>0</v>
      </c>
      <c r="H635" s="5">
        <f>F635*HLOOKUP(B635,Assumption!$A$10:$G$12,2,TRUE)+G635*HLOOKUP(B635,Assumption!$A$10:$G$12,3,TRUE)</f>
        <v>0</v>
      </c>
      <c r="I635" s="5">
        <f t="shared" si="3"/>
        <v>0</v>
      </c>
      <c r="J635" s="47">
        <f>VLOOKUP(D635,Assumption!$O$3:$Q$103,IF('Thông tin khách hàng'!$B$3="Nam",2,3),FALSE)/12*P635</f>
        <v>0</v>
      </c>
      <c r="K635" s="5">
        <v>20000.0</v>
      </c>
      <c r="L635" s="46">
        <f t="shared" si="4"/>
        <v>1891865704</v>
      </c>
      <c r="M635" s="46">
        <f t="shared" si="5"/>
        <v>336489859604</v>
      </c>
      <c r="N635" s="47">
        <f>HLOOKUP(ROUND(AVERAGE(M623:M634)/10^6,0),Assumption!$B$2:$E$3,2,TRUE)*MAX((AVERAGE(M623:M634)-250*10^6),0)</f>
        <v>1876887428</v>
      </c>
      <c r="O635" s="46">
        <f t="shared" si="6"/>
        <v>338366747032</v>
      </c>
      <c r="P635" s="46">
        <f>IF(A635=1,SA,MAX(0,SA-M634))</f>
        <v>0</v>
      </c>
      <c r="S635" s="5">
        <v>0.0</v>
      </c>
      <c r="T635" s="5">
        <v>0.0</v>
      </c>
      <c r="U635" s="5">
        <v>0.0</v>
      </c>
      <c r="V635" s="48">
        <v>1.0</v>
      </c>
    </row>
    <row r="636" ht="15.75" customHeight="1">
      <c r="A636" s="5">
        <v>634.0</v>
      </c>
      <c r="B636" s="5">
        <v>53.0</v>
      </c>
      <c r="C636" s="5">
        <f t="shared" si="1"/>
        <v>10</v>
      </c>
      <c r="D636" s="5">
        <f>'Thông tin khách hàng'!$B$4+B636-1</f>
        <v>53</v>
      </c>
      <c r="E636" s="46">
        <f t="shared" si="2"/>
        <v>338366747032</v>
      </c>
      <c r="F636" s="5">
        <f>TP*VLOOKUP('Thông tin khách hàng'!$E$10,$X$2:$Z$5,3,FALSE)*OFFSET($S636,0,VLOOKUP('Thông tin khách hàng'!$E$10,$X$2:$Z$5,2,FALSE))</f>
        <v>0</v>
      </c>
      <c r="G636" s="5">
        <f>EP*VLOOKUP('Thông tin khách hàng'!$E$10,$X$2:$Z$5,3,FALSE)*OFFSET($S636,0,VLOOKUP('Thông tin khách hàng'!$E$10,$X$2:$Z$5,2,FALSE))</f>
        <v>0</v>
      </c>
      <c r="H636" s="5">
        <f>F636*HLOOKUP(B636,Assumption!$A$10:$G$12,2,TRUE)+G636*HLOOKUP(B636,Assumption!$A$10:$G$12,3,TRUE)</f>
        <v>0</v>
      </c>
      <c r="I636" s="5">
        <f t="shared" si="3"/>
        <v>0</v>
      </c>
      <c r="J636" s="47">
        <f>VLOOKUP(D636,Assumption!$O$3:$Q$103,IF('Thông tin khách hàng'!$B$3="Nam",2,3),FALSE)/12*P636</f>
        <v>0</v>
      </c>
      <c r="K636" s="5">
        <v>20000.0</v>
      </c>
      <c r="L636" s="46">
        <f t="shared" si="4"/>
        <v>1913174669</v>
      </c>
      <c r="M636" s="46">
        <f t="shared" si="5"/>
        <v>340279901701</v>
      </c>
      <c r="N636" s="47">
        <f>HLOOKUP(ROUND(AVERAGE(M624:M635)/10^6,0),Assumption!$B$2:$E$3,2,TRUE)*MAX((AVERAGE(M624:M635)-250*10^6),0)</f>
        <v>1898073385</v>
      </c>
      <c r="O636" s="46">
        <f t="shared" si="6"/>
        <v>342177975086</v>
      </c>
      <c r="P636" s="46">
        <f>IF(A636=1,SA,MAX(0,SA-M635))</f>
        <v>0</v>
      </c>
      <c r="S636" s="5">
        <v>0.0</v>
      </c>
      <c r="T636" s="5">
        <v>0.0</v>
      </c>
      <c r="U636" s="5">
        <v>1.0</v>
      </c>
      <c r="V636" s="48">
        <v>1.0</v>
      </c>
    </row>
    <row r="637" ht="15.75" customHeight="1">
      <c r="A637" s="5">
        <v>635.0</v>
      </c>
      <c r="B637" s="5">
        <v>53.0</v>
      </c>
      <c r="C637" s="5">
        <f t="shared" si="1"/>
        <v>11</v>
      </c>
      <c r="D637" s="5">
        <f>'Thông tin khách hàng'!$B$4+B637-1</f>
        <v>53</v>
      </c>
      <c r="E637" s="46">
        <f t="shared" si="2"/>
        <v>342177975086</v>
      </c>
      <c r="F637" s="5">
        <f>TP*VLOOKUP('Thông tin khách hàng'!$E$10,$X$2:$Z$5,3,FALSE)*OFFSET($S637,0,VLOOKUP('Thông tin khách hàng'!$E$10,$X$2:$Z$5,2,FALSE))</f>
        <v>0</v>
      </c>
      <c r="G637" s="5">
        <f>EP*VLOOKUP('Thông tin khách hàng'!$E$10,$X$2:$Z$5,3,FALSE)*OFFSET($S637,0,VLOOKUP('Thông tin khách hàng'!$E$10,$X$2:$Z$5,2,FALSE))</f>
        <v>0</v>
      </c>
      <c r="H637" s="5">
        <f>F637*HLOOKUP(B637,Assumption!$A$10:$G$12,2,TRUE)+G637*HLOOKUP(B637,Assumption!$A$10:$G$12,3,TRUE)</f>
        <v>0</v>
      </c>
      <c r="I637" s="5">
        <f t="shared" si="3"/>
        <v>0</v>
      </c>
      <c r="J637" s="47">
        <f>VLOOKUP(D637,Assumption!$O$3:$Q$103,IF('Thông tin khách hàng'!$B$3="Nam",2,3),FALSE)/12*P637</f>
        <v>0</v>
      </c>
      <c r="K637" s="5">
        <v>20000.0</v>
      </c>
      <c r="L637" s="46">
        <f t="shared" si="4"/>
        <v>1934723906</v>
      </c>
      <c r="M637" s="46">
        <f t="shared" si="5"/>
        <v>344112678992</v>
      </c>
      <c r="N637" s="47">
        <f>HLOOKUP(ROUND(AVERAGE(M625:M636)/10^6,0),Assumption!$B$2:$E$3,2,TRUE)*MAX((AVERAGE(M625:M636)-250*10^6),0)</f>
        <v>1919498074</v>
      </c>
      <c r="O637" s="46">
        <f t="shared" si="6"/>
        <v>346032177066</v>
      </c>
      <c r="P637" s="46">
        <f>IF(A637=1,SA,MAX(0,SA-M636))</f>
        <v>0</v>
      </c>
      <c r="S637" s="5">
        <v>0.0</v>
      </c>
      <c r="T637" s="5">
        <v>0.0</v>
      </c>
      <c r="U637" s="5">
        <v>0.0</v>
      </c>
      <c r="V637" s="48">
        <v>1.0</v>
      </c>
    </row>
    <row r="638" ht="15.75" customHeight="1">
      <c r="A638" s="5">
        <v>636.0</v>
      </c>
      <c r="B638" s="5">
        <v>53.0</v>
      </c>
      <c r="C638" s="5">
        <f t="shared" si="1"/>
        <v>12</v>
      </c>
      <c r="D638" s="5">
        <f>'Thông tin khách hàng'!$B$4+B638-1</f>
        <v>53</v>
      </c>
      <c r="E638" s="46">
        <f t="shared" si="2"/>
        <v>346032177066</v>
      </c>
      <c r="F638" s="5">
        <f>TP*VLOOKUP('Thông tin khách hàng'!$E$10,$X$2:$Z$5,3,FALSE)*OFFSET($S638,0,VLOOKUP('Thông tin khách hàng'!$E$10,$X$2:$Z$5,2,FALSE))</f>
        <v>0</v>
      </c>
      <c r="G638" s="5">
        <f>EP*VLOOKUP('Thông tin khách hàng'!$E$10,$X$2:$Z$5,3,FALSE)*OFFSET($S638,0,VLOOKUP('Thông tin khách hàng'!$E$10,$X$2:$Z$5,2,FALSE))</f>
        <v>0</v>
      </c>
      <c r="H638" s="5">
        <f>F638*HLOOKUP(B638,Assumption!$A$10:$G$12,2,TRUE)+G638*HLOOKUP(B638,Assumption!$A$10:$G$12,3,TRUE)</f>
        <v>0</v>
      </c>
      <c r="I638" s="5">
        <f t="shared" si="3"/>
        <v>0</v>
      </c>
      <c r="J638" s="47">
        <f>VLOOKUP(D638,Assumption!$O$3:$Q$103,IF('Thông tin khách hàng'!$B$3="Nam",2,3),FALSE)/12*P638</f>
        <v>0</v>
      </c>
      <c r="K638" s="5">
        <v>20000.0</v>
      </c>
      <c r="L638" s="46">
        <f t="shared" si="4"/>
        <v>1956516125</v>
      </c>
      <c r="M638" s="46">
        <f t="shared" si="5"/>
        <v>347988673191</v>
      </c>
      <c r="N638" s="47">
        <f>HLOOKUP(ROUND(AVERAGE(M626:M637)/10^6,0),Assumption!$B$2:$E$3,2,TRUE)*MAX((AVERAGE(M626:M637)-250*10^6),0)</f>
        <v>1941164185</v>
      </c>
      <c r="O638" s="46">
        <f t="shared" si="6"/>
        <v>349929837376</v>
      </c>
      <c r="P638" s="46">
        <f>IF(A638=1,SA,MAX(0,SA-M637))</f>
        <v>0</v>
      </c>
      <c r="S638" s="5">
        <v>0.0</v>
      </c>
      <c r="T638" s="5">
        <v>0.0</v>
      </c>
      <c r="U638" s="5">
        <v>0.0</v>
      </c>
      <c r="V638" s="48">
        <v>1.0</v>
      </c>
    </row>
    <row r="639" ht="15.75" customHeight="1">
      <c r="A639" s="5">
        <v>637.0</v>
      </c>
      <c r="B639" s="5">
        <v>54.0</v>
      </c>
      <c r="C639" s="5">
        <f t="shared" si="1"/>
        <v>1</v>
      </c>
      <c r="D639" s="5">
        <f>'Thông tin khách hàng'!$B$4+B639-1</f>
        <v>54</v>
      </c>
      <c r="E639" s="46">
        <f t="shared" si="2"/>
        <v>349929837376</v>
      </c>
      <c r="F639" s="5">
        <f>TP*VLOOKUP('Thông tin khách hàng'!$E$10,$X$2:$Z$5,3,FALSE)*OFFSET($S639,0,VLOOKUP('Thông tin khách hàng'!$E$10,$X$2:$Z$5,2,FALSE))</f>
        <v>15000000</v>
      </c>
      <c r="G639" s="5">
        <f>EP*VLOOKUP('Thông tin khách hàng'!$E$10,$X$2:$Z$5,3,FALSE)*OFFSET($S639,0,VLOOKUP('Thông tin khách hàng'!$E$10,$X$2:$Z$5,2,FALSE))</f>
        <v>15000000</v>
      </c>
      <c r="H639" s="5">
        <f>F639*HLOOKUP(B639,Assumption!$A$10:$G$12,2,TRUE)+G639*HLOOKUP(B639,Assumption!$A$10:$G$12,3,TRUE)</f>
        <v>750000</v>
      </c>
      <c r="I639" s="5">
        <f t="shared" si="3"/>
        <v>29250000</v>
      </c>
      <c r="J639" s="47">
        <f>VLOOKUP(D639,Assumption!$O$3:$Q$103,IF('Thông tin khách hàng'!$B$3="Nam",2,3),FALSE)/12*P639</f>
        <v>0</v>
      </c>
      <c r="K639" s="5">
        <v>20000.0</v>
      </c>
      <c r="L639" s="46">
        <f t="shared" si="4"/>
        <v>1978719447</v>
      </c>
      <c r="M639" s="46">
        <f t="shared" si="5"/>
        <v>351937786823</v>
      </c>
      <c r="N639" s="47">
        <f>HLOOKUP(ROUND(AVERAGE(M627:M638)/10^6,0),Assumption!$B$2:$E$3,2,TRUE)*MAX((AVERAGE(M627:M638)-250*10^6),0)</f>
        <v>1963074439</v>
      </c>
      <c r="O639" s="46">
        <f t="shared" si="6"/>
        <v>353900861262</v>
      </c>
      <c r="P639" s="46">
        <f>IF(A639=1,SA,MAX(0,SA-M638))</f>
        <v>0</v>
      </c>
      <c r="S639" s="5">
        <v>1.0</v>
      </c>
      <c r="T639" s="5">
        <v>1.0</v>
      </c>
      <c r="U639" s="5">
        <v>1.0</v>
      </c>
      <c r="V639" s="48">
        <v>1.0</v>
      </c>
    </row>
    <row r="640" ht="15.75" customHeight="1">
      <c r="A640" s="5">
        <v>638.0</v>
      </c>
      <c r="B640" s="5">
        <v>54.0</v>
      </c>
      <c r="C640" s="5">
        <f t="shared" si="1"/>
        <v>2</v>
      </c>
      <c r="D640" s="5">
        <f>'Thông tin khách hàng'!$B$4+B640-1</f>
        <v>54</v>
      </c>
      <c r="E640" s="46">
        <f t="shared" si="2"/>
        <v>353900861262</v>
      </c>
      <c r="F640" s="5">
        <f>TP*VLOOKUP('Thông tin khách hàng'!$E$10,$X$2:$Z$5,3,FALSE)*OFFSET($S640,0,VLOOKUP('Thông tin khách hàng'!$E$10,$X$2:$Z$5,2,FALSE))</f>
        <v>0</v>
      </c>
      <c r="G640" s="5">
        <f>EP*VLOOKUP('Thông tin khách hàng'!$E$10,$X$2:$Z$5,3,FALSE)*OFFSET($S640,0,VLOOKUP('Thông tin khách hàng'!$E$10,$X$2:$Z$5,2,FALSE))</f>
        <v>0</v>
      </c>
      <c r="H640" s="5">
        <f>F640*HLOOKUP(B640,Assumption!$A$10:$G$12,2,TRUE)+G640*HLOOKUP(B640,Assumption!$A$10:$G$12,3,TRUE)</f>
        <v>0</v>
      </c>
      <c r="I640" s="5">
        <f t="shared" si="3"/>
        <v>0</v>
      </c>
      <c r="J640" s="47">
        <f>VLOOKUP(D640,Assumption!$O$3:$Q$103,IF('Thông tin khách hàng'!$B$3="Nam",2,3),FALSE)/12*P640</f>
        <v>0</v>
      </c>
      <c r="K640" s="5">
        <v>20000.0</v>
      </c>
      <c r="L640" s="46">
        <f t="shared" si="4"/>
        <v>2001006809</v>
      </c>
      <c r="M640" s="46">
        <f t="shared" si="5"/>
        <v>355901848071</v>
      </c>
      <c r="N640" s="47">
        <f>HLOOKUP(ROUND(AVERAGE(M628:M639)/10^6,0),Assumption!$B$2:$E$3,2,TRUE)*MAX((AVERAGE(M628:M639)-250*10^6),0)</f>
        <v>1985231587</v>
      </c>
      <c r="O640" s="46">
        <f t="shared" si="6"/>
        <v>357887079658</v>
      </c>
      <c r="P640" s="46">
        <f>IF(A640=1,SA,MAX(0,SA-M639))</f>
        <v>0</v>
      </c>
      <c r="S640" s="5">
        <v>0.0</v>
      </c>
      <c r="T640" s="5">
        <v>0.0</v>
      </c>
      <c r="U640" s="5">
        <v>0.0</v>
      </c>
      <c r="V640" s="48">
        <v>1.0</v>
      </c>
    </row>
    <row r="641" ht="15.75" customHeight="1">
      <c r="A641" s="5">
        <v>639.0</v>
      </c>
      <c r="B641" s="5">
        <v>54.0</v>
      </c>
      <c r="C641" s="5">
        <f t="shared" si="1"/>
        <v>3</v>
      </c>
      <c r="D641" s="5">
        <f>'Thông tin khách hàng'!$B$4+B641-1</f>
        <v>54</v>
      </c>
      <c r="E641" s="46">
        <f t="shared" si="2"/>
        <v>357887079658</v>
      </c>
      <c r="F641" s="5">
        <f>TP*VLOOKUP('Thông tin khách hàng'!$E$10,$X$2:$Z$5,3,FALSE)*OFFSET($S641,0,VLOOKUP('Thông tin khách hàng'!$E$10,$X$2:$Z$5,2,FALSE))</f>
        <v>0</v>
      </c>
      <c r="G641" s="5">
        <f>EP*VLOOKUP('Thông tin khách hàng'!$E$10,$X$2:$Z$5,3,FALSE)*OFFSET($S641,0,VLOOKUP('Thông tin khách hàng'!$E$10,$X$2:$Z$5,2,FALSE))</f>
        <v>0</v>
      </c>
      <c r="H641" s="5">
        <f>F641*HLOOKUP(B641,Assumption!$A$10:$G$12,2,TRUE)+G641*HLOOKUP(B641,Assumption!$A$10:$G$12,3,TRUE)</f>
        <v>0</v>
      </c>
      <c r="I641" s="5">
        <f t="shared" si="3"/>
        <v>0</v>
      </c>
      <c r="J641" s="47">
        <f>VLOOKUP(D641,Assumption!$O$3:$Q$103,IF('Thông tin khách hàng'!$B$3="Nam",2,3),FALSE)/12*P641</f>
        <v>0</v>
      </c>
      <c r="K641" s="5">
        <v>20000.0</v>
      </c>
      <c r="L641" s="46">
        <f t="shared" si="4"/>
        <v>2023545468</v>
      </c>
      <c r="M641" s="46">
        <f t="shared" si="5"/>
        <v>359910605126</v>
      </c>
      <c r="N641" s="47">
        <f>HLOOKUP(ROUND(AVERAGE(M629:M640)/10^6,0),Assumption!$B$2:$E$3,2,TRUE)*MAX((AVERAGE(M629:M640)-250*10^6),0)</f>
        <v>2007638410</v>
      </c>
      <c r="O641" s="46">
        <f t="shared" si="6"/>
        <v>361918243536</v>
      </c>
      <c r="P641" s="46">
        <f>IF(A641=1,SA,MAX(0,SA-M640))</f>
        <v>0</v>
      </c>
      <c r="S641" s="5">
        <v>0.0</v>
      </c>
      <c r="T641" s="5">
        <v>0.0</v>
      </c>
      <c r="U641" s="5">
        <v>0.0</v>
      </c>
      <c r="V641" s="48">
        <v>1.0</v>
      </c>
    </row>
    <row r="642" ht="15.75" customHeight="1">
      <c r="A642" s="5">
        <v>640.0</v>
      </c>
      <c r="B642" s="5">
        <v>54.0</v>
      </c>
      <c r="C642" s="5">
        <f t="shared" si="1"/>
        <v>4</v>
      </c>
      <c r="D642" s="5">
        <f>'Thông tin khách hàng'!$B$4+B642-1</f>
        <v>54</v>
      </c>
      <c r="E642" s="46">
        <f t="shared" si="2"/>
        <v>361918243536</v>
      </c>
      <c r="F642" s="5">
        <f>TP*VLOOKUP('Thông tin khách hàng'!$E$10,$X$2:$Z$5,3,FALSE)*OFFSET($S642,0,VLOOKUP('Thông tin khách hàng'!$E$10,$X$2:$Z$5,2,FALSE))</f>
        <v>0</v>
      </c>
      <c r="G642" s="5">
        <f>EP*VLOOKUP('Thông tin khách hàng'!$E$10,$X$2:$Z$5,3,FALSE)*OFFSET($S642,0,VLOOKUP('Thông tin khách hàng'!$E$10,$X$2:$Z$5,2,FALSE))</f>
        <v>0</v>
      </c>
      <c r="H642" s="5">
        <f>F642*HLOOKUP(B642,Assumption!$A$10:$G$12,2,TRUE)+G642*HLOOKUP(B642,Assumption!$A$10:$G$12,3,TRUE)</f>
        <v>0</v>
      </c>
      <c r="I642" s="5">
        <f t="shared" si="3"/>
        <v>0</v>
      </c>
      <c r="J642" s="47">
        <f>VLOOKUP(D642,Assumption!$O$3:$Q$103,IF('Thông tin khách hàng'!$B$3="Nam",2,3),FALSE)/12*P642</f>
        <v>0</v>
      </c>
      <c r="K642" s="5">
        <v>20000.0</v>
      </c>
      <c r="L642" s="46">
        <f t="shared" si="4"/>
        <v>2046338254</v>
      </c>
      <c r="M642" s="46">
        <f t="shared" si="5"/>
        <v>363964561790</v>
      </c>
      <c r="N642" s="47">
        <f>HLOOKUP(ROUND(AVERAGE(M630:M641)/10^6,0),Assumption!$B$2:$E$3,2,TRUE)*MAX((AVERAGE(M630:M641)-250*10^6),0)</f>
        <v>2030297723</v>
      </c>
      <c r="O642" s="46">
        <f t="shared" si="6"/>
        <v>365994859513</v>
      </c>
      <c r="P642" s="46">
        <f>IF(A642=1,SA,MAX(0,SA-M641))</f>
        <v>0</v>
      </c>
      <c r="S642" s="5">
        <v>0.0</v>
      </c>
      <c r="T642" s="5">
        <v>0.0</v>
      </c>
      <c r="U642" s="5">
        <v>1.0</v>
      </c>
      <c r="V642" s="48">
        <v>1.0</v>
      </c>
    </row>
    <row r="643" ht="15.75" customHeight="1">
      <c r="A643" s="5">
        <v>641.0</v>
      </c>
      <c r="B643" s="5">
        <v>54.0</v>
      </c>
      <c r="C643" s="5">
        <f t="shared" si="1"/>
        <v>5</v>
      </c>
      <c r="D643" s="5">
        <f>'Thông tin khách hàng'!$B$4+B643-1</f>
        <v>54</v>
      </c>
      <c r="E643" s="46">
        <f t="shared" si="2"/>
        <v>365994859513</v>
      </c>
      <c r="F643" s="5">
        <f>TP*VLOOKUP('Thông tin khách hàng'!$E$10,$X$2:$Z$5,3,FALSE)*OFFSET($S643,0,VLOOKUP('Thông tin khách hàng'!$E$10,$X$2:$Z$5,2,FALSE))</f>
        <v>0</v>
      </c>
      <c r="G643" s="5">
        <f>EP*VLOOKUP('Thông tin khách hàng'!$E$10,$X$2:$Z$5,3,FALSE)*OFFSET($S643,0,VLOOKUP('Thông tin khách hàng'!$E$10,$X$2:$Z$5,2,FALSE))</f>
        <v>0</v>
      </c>
      <c r="H643" s="5">
        <f>F643*HLOOKUP(B643,Assumption!$A$10:$G$12,2,TRUE)+G643*HLOOKUP(B643,Assumption!$A$10:$G$12,3,TRUE)</f>
        <v>0</v>
      </c>
      <c r="I643" s="5">
        <f t="shared" si="3"/>
        <v>0</v>
      </c>
      <c r="J643" s="47">
        <f>VLOOKUP(D643,Assumption!$O$3:$Q$103,IF('Thông tin khách hàng'!$B$3="Nam",2,3),FALSE)/12*P643</f>
        <v>0</v>
      </c>
      <c r="K643" s="5">
        <v>20000.0</v>
      </c>
      <c r="L643" s="46">
        <f t="shared" si="4"/>
        <v>2069388034</v>
      </c>
      <c r="M643" s="46">
        <f t="shared" si="5"/>
        <v>368064227547</v>
      </c>
      <c r="N643" s="47">
        <f>HLOOKUP(ROUND(AVERAGE(M631:M642)/10^6,0),Assumption!$B$2:$E$3,2,TRUE)*MAX((AVERAGE(M631:M642)-250*10^6),0)</f>
        <v>2053212370</v>
      </c>
      <c r="O643" s="46">
        <f t="shared" si="6"/>
        <v>370117439917</v>
      </c>
      <c r="P643" s="46">
        <f>IF(A643=1,SA,MAX(0,SA-M642))</f>
        <v>0</v>
      </c>
      <c r="S643" s="5">
        <v>0.0</v>
      </c>
      <c r="T643" s="5">
        <v>0.0</v>
      </c>
      <c r="U643" s="5">
        <v>0.0</v>
      </c>
      <c r="V643" s="48">
        <v>1.0</v>
      </c>
    </row>
    <row r="644" ht="15.75" customHeight="1">
      <c r="A644" s="5">
        <v>642.0</v>
      </c>
      <c r="B644" s="5">
        <v>54.0</v>
      </c>
      <c r="C644" s="5">
        <f t="shared" si="1"/>
        <v>6</v>
      </c>
      <c r="D644" s="5">
        <f>'Thông tin khách hàng'!$B$4+B644-1</f>
        <v>54</v>
      </c>
      <c r="E644" s="46">
        <f t="shared" si="2"/>
        <v>370117439917</v>
      </c>
      <c r="F644" s="5">
        <f>TP*VLOOKUP('Thông tin khách hàng'!$E$10,$X$2:$Z$5,3,FALSE)*OFFSET($S644,0,VLOOKUP('Thông tin khách hàng'!$E$10,$X$2:$Z$5,2,FALSE))</f>
        <v>0</v>
      </c>
      <c r="G644" s="5">
        <f>EP*VLOOKUP('Thông tin khách hàng'!$E$10,$X$2:$Z$5,3,FALSE)*OFFSET($S644,0,VLOOKUP('Thông tin khách hàng'!$E$10,$X$2:$Z$5,2,FALSE))</f>
        <v>0</v>
      </c>
      <c r="H644" s="5">
        <f>F644*HLOOKUP(B644,Assumption!$A$10:$G$12,2,TRUE)+G644*HLOOKUP(B644,Assumption!$A$10:$G$12,3,TRUE)</f>
        <v>0</v>
      </c>
      <c r="I644" s="5">
        <f t="shared" si="3"/>
        <v>0</v>
      </c>
      <c r="J644" s="47">
        <f>VLOOKUP(D644,Assumption!$O$3:$Q$103,IF('Thông tin khách hàng'!$B$3="Nam",2,3),FALSE)/12*P644</f>
        <v>0</v>
      </c>
      <c r="K644" s="5">
        <v>20000.0</v>
      </c>
      <c r="L644" s="46">
        <f t="shared" si="4"/>
        <v>2092697703</v>
      </c>
      <c r="M644" s="46">
        <f t="shared" si="5"/>
        <v>372210117620</v>
      </c>
      <c r="N644" s="47">
        <f>HLOOKUP(ROUND(AVERAGE(M632:M643)/10^6,0),Assumption!$B$2:$E$3,2,TRUE)*MAX((AVERAGE(M632:M643)-250*10^6),0)</f>
        <v>2076385229</v>
      </c>
      <c r="O644" s="46">
        <f t="shared" si="6"/>
        <v>374286502849</v>
      </c>
      <c r="P644" s="46">
        <f>IF(A644=1,SA,MAX(0,SA-M643))</f>
        <v>0</v>
      </c>
      <c r="S644" s="5">
        <v>0.0</v>
      </c>
      <c r="T644" s="5">
        <v>0.0</v>
      </c>
      <c r="U644" s="5">
        <v>0.0</v>
      </c>
      <c r="V644" s="48">
        <v>1.0</v>
      </c>
    </row>
    <row r="645" ht="15.75" customHeight="1">
      <c r="A645" s="5">
        <v>643.0</v>
      </c>
      <c r="B645" s="5">
        <v>54.0</v>
      </c>
      <c r="C645" s="5">
        <f t="shared" si="1"/>
        <v>7</v>
      </c>
      <c r="D645" s="5">
        <f>'Thông tin khách hàng'!$B$4+B645-1</f>
        <v>54</v>
      </c>
      <c r="E645" s="46">
        <f t="shared" si="2"/>
        <v>374286502849</v>
      </c>
      <c r="F645" s="5">
        <f>TP*VLOOKUP('Thông tin khách hàng'!$E$10,$X$2:$Z$5,3,FALSE)*OFFSET($S645,0,VLOOKUP('Thông tin khách hàng'!$E$10,$X$2:$Z$5,2,FALSE))</f>
        <v>15000000</v>
      </c>
      <c r="G645" s="5">
        <f>EP*VLOOKUP('Thông tin khách hàng'!$E$10,$X$2:$Z$5,3,FALSE)*OFFSET($S645,0,VLOOKUP('Thông tin khách hàng'!$E$10,$X$2:$Z$5,2,FALSE))</f>
        <v>15000000</v>
      </c>
      <c r="H645" s="5">
        <f>F645*HLOOKUP(B645,Assumption!$A$10:$G$12,2,TRUE)+G645*HLOOKUP(B645,Assumption!$A$10:$G$12,3,TRUE)</f>
        <v>750000</v>
      </c>
      <c r="I645" s="5">
        <f t="shared" si="3"/>
        <v>29250000</v>
      </c>
      <c r="J645" s="47">
        <f>VLOOKUP(D645,Assumption!$O$3:$Q$103,IF('Thông tin khách hàng'!$B$3="Nam",2,3),FALSE)/12*P645</f>
        <v>0</v>
      </c>
      <c r="K645" s="5">
        <v>20000.0</v>
      </c>
      <c r="L645" s="46">
        <f t="shared" si="4"/>
        <v>2116435574</v>
      </c>
      <c r="M645" s="46">
        <f t="shared" si="5"/>
        <v>376432168423</v>
      </c>
      <c r="N645" s="47">
        <f>HLOOKUP(ROUND(AVERAGE(M633:M644)/10^6,0),Assumption!$B$2:$E$3,2,TRUE)*MAX((AVERAGE(M633:M644)-250*10^6),0)</f>
        <v>2099819209</v>
      </c>
      <c r="O645" s="46">
        <f t="shared" si="6"/>
        <v>378531987632</v>
      </c>
      <c r="P645" s="46">
        <f>IF(A645=1,SA,MAX(0,SA-M644))</f>
        <v>0</v>
      </c>
      <c r="S645" s="5">
        <v>0.0</v>
      </c>
      <c r="T645" s="5">
        <v>1.0</v>
      </c>
      <c r="U645" s="5">
        <v>1.0</v>
      </c>
      <c r="V645" s="48">
        <v>1.0</v>
      </c>
    </row>
    <row r="646" ht="15.75" customHeight="1">
      <c r="A646" s="5">
        <v>644.0</v>
      </c>
      <c r="B646" s="5">
        <v>54.0</v>
      </c>
      <c r="C646" s="5">
        <f t="shared" si="1"/>
        <v>8</v>
      </c>
      <c r="D646" s="5">
        <f>'Thông tin khách hàng'!$B$4+B646-1</f>
        <v>54</v>
      </c>
      <c r="E646" s="46">
        <f t="shared" si="2"/>
        <v>378531987632</v>
      </c>
      <c r="F646" s="5">
        <f>TP*VLOOKUP('Thông tin khách hàng'!$E$10,$X$2:$Z$5,3,FALSE)*OFFSET($S646,0,VLOOKUP('Thông tin khách hàng'!$E$10,$X$2:$Z$5,2,FALSE))</f>
        <v>0</v>
      </c>
      <c r="G646" s="5">
        <f>EP*VLOOKUP('Thông tin khách hàng'!$E$10,$X$2:$Z$5,3,FALSE)*OFFSET($S646,0,VLOOKUP('Thông tin khách hàng'!$E$10,$X$2:$Z$5,2,FALSE))</f>
        <v>0</v>
      </c>
      <c r="H646" s="5">
        <f>F646*HLOOKUP(B646,Assumption!$A$10:$G$12,2,TRUE)+G646*HLOOKUP(B646,Assumption!$A$10:$G$12,3,TRUE)</f>
        <v>0</v>
      </c>
      <c r="I646" s="5">
        <f t="shared" si="3"/>
        <v>0</v>
      </c>
      <c r="J646" s="47">
        <f>VLOOKUP(D646,Assumption!$O$3:$Q$103,IF('Thông tin khách hàng'!$B$3="Nam",2,3),FALSE)/12*P646</f>
        <v>0</v>
      </c>
      <c r="K646" s="5">
        <v>20000.0</v>
      </c>
      <c r="L646" s="46">
        <f t="shared" si="4"/>
        <v>2140274779</v>
      </c>
      <c r="M646" s="46">
        <f t="shared" si="5"/>
        <v>380672242411</v>
      </c>
      <c r="N646" s="47">
        <f>HLOOKUP(ROUND(AVERAGE(M634:M645)/10^6,0),Assumption!$B$2:$E$3,2,TRUE)*MAX((AVERAGE(M634:M645)-250*10^6),0)</f>
        <v>2123517253</v>
      </c>
      <c r="O646" s="46">
        <f t="shared" si="6"/>
        <v>382795759664</v>
      </c>
      <c r="P646" s="46">
        <f>IF(A646=1,SA,MAX(0,SA-M645))</f>
        <v>0</v>
      </c>
      <c r="S646" s="5">
        <v>0.0</v>
      </c>
      <c r="T646" s="5">
        <v>0.0</v>
      </c>
      <c r="U646" s="5">
        <v>0.0</v>
      </c>
      <c r="V646" s="48">
        <v>1.0</v>
      </c>
    </row>
    <row r="647" ht="15.75" customHeight="1">
      <c r="A647" s="5">
        <v>645.0</v>
      </c>
      <c r="B647" s="5">
        <v>54.0</v>
      </c>
      <c r="C647" s="5">
        <f t="shared" si="1"/>
        <v>9</v>
      </c>
      <c r="D647" s="5">
        <f>'Thông tin khách hàng'!$B$4+B647-1</f>
        <v>54</v>
      </c>
      <c r="E647" s="46">
        <f t="shared" si="2"/>
        <v>382795759664</v>
      </c>
      <c r="F647" s="5">
        <f>TP*VLOOKUP('Thông tin khách hàng'!$E$10,$X$2:$Z$5,3,FALSE)*OFFSET($S647,0,VLOOKUP('Thông tin khách hàng'!$E$10,$X$2:$Z$5,2,FALSE))</f>
        <v>0</v>
      </c>
      <c r="G647" s="5">
        <f>EP*VLOOKUP('Thông tin khách hàng'!$E$10,$X$2:$Z$5,3,FALSE)*OFFSET($S647,0,VLOOKUP('Thông tin khách hàng'!$E$10,$X$2:$Z$5,2,FALSE))</f>
        <v>0</v>
      </c>
      <c r="H647" s="5">
        <f>F647*HLOOKUP(B647,Assumption!$A$10:$G$12,2,TRUE)+G647*HLOOKUP(B647,Assumption!$A$10:$G$12,3,TRUE)</f>
        <v>0</v>
      </c>
      <c r="I647" s="5">
        <f t="shared" si="3"/>
        <v>0</v>
      </c>
      <c r="J647" s="47">
        <f>VLOOKUP(D647,Assumption!$O$3:$Q$103,IF('Thông tin khách hàng'!$B$3="Nam",2,3),FALSE)/12*P647</f>
        <v>0</v>
      </c>
      <c r="K647" s="5">
        <v>20000.0</v>
      </c>
      <c r="L647" s="46">
        <f t="shared" si="4"/>
        <v>2164382766</v>
      </c>
      <c r="M647" s="46">
        <f t="shared" si="5"/>
        <v>384960122430</v>
      </c>
      <c r="N647" s="47">
        <f>HLOOKUP(ROUND(AVERAGE(M635:M646)/10^6,0),Assumption!$B$2:$E$3,2,TRUE)*MAX((AVERAGE(M635:M646)-250*10^6),0)</f>
        <v>2147482336</v>
      </c>
      <c r="O647" s="46">
        <f t="shared" si="6"/>
        <v>387107604765</v>
      </c>
      <c r="P647" s="46">
        <f>IF(A647=1,SA,MAX(0,SA-M646))</f>
        <v>0</v>
      </c>
      <c r="S647" s="5">
        <v>0.0</v>
      </c>
      <c r="T647" s="5">
        <v>0.0</v>
      </c>
      <c r="U647" s="5">
        <v>0.0</v>
      </c>
      <c r="V647" s="48">
        <v>1.0</v>
      </c>
    </row>
    <row r="648" ht="15.75" customHeight="1">
      <c r="A648" s="5">
        <v>646.0</v>
      </c>
      <c r="B648" s="5">
        <v>54.0</v>
      </c>
      <c r="C648" s="5">
        <f t="shared" si="1"/>
        <v>10</v>
      </c>
      <c r="D648" s="5">
        <f>'Thông tin khách hàng'!$B$4+B648-1</f>
        <v>54</v>
      </c>
      <c r="E648" s="46">
        <f t="shared" si="2"/>
        <v>387107604765</v>
      </c>
      <c r="F648" s="5">
        <f>TP*VLOOKUP('Thông tin khách hàng'!$E$10,$X$2:$Z$5,3,FALSE)*OFFSET($S648,0,VLOOKUP('Thông tin khách hàng'!$E$10,$X$2:$Z$5,2,FALSE))</f>
        <v>0</v>
      </c>
      <c r="G648" s="5">
        <f>EP*VLOOKUP('Thông tin khách hàng'!$E$10,$X$2:$Z$5,3,FALSE)*OFFSET($S648,0,VLOOKUP('Thông tin khách hàng'!$E$10,$X$2:$Z$5,2,FALSE))</f>
        <v>0</v>
      </c>
      <c r="H648" s="5">
        <f>F648*HLOOKUP(B648,Assumption!$A$10:$G$12,2,TRUE)+G648*HLOOKUP(B648,Assumption!$A$10:$G$12,3,TRUE)</f>
        <v>0</v>
      </c>
      <c r="I648" s="5">
        <f t="shared" si="3"/>
        <v>0</v>
      </c>
      <c r="J648" s="47">
        <f>VLOOKUP(D648,Assumption!$O$3:$Q$103,IF('Thông tin khách hàng'!$B$3="Nam",2,3),FALSE)/12*P648</f>
        <v>0</v>
      </c>
      <c r="K648" s="5">
        <v>20000.0</v>
      </c>
      <c r="L648" s="46">
        <f t="shared" si="4"/>
        <v>2188762565</v>
      </c>
      <c r="M648" s="46">
        <f t="shared" si="5"/>
        <v>389296347330</v>
      </c>
      <c r="N648" s="47">
        <f>HLOOKUP(ROUND(AVERAGE(M636:M647)/10^6,0),Assumption!$B$2:$E$3,2,TRUE)*MAX((AVERAGE(M636:M647)-250*10^6),0)</f>
        <v>2171717467</v>
      </c>
      <c r="O648" s="46">
        <f t="shared" si="6"/>
        <v>391468064797</v>
      </c>
      <c r="P648" s="46">
        <f>IF(A648=1,SA,MAX(0,SA-M647))</f>
        <v>0</v>
      </c>
      <c r="S648" s="5">
        <v>0.0</v>
      </c>
      <c r="T648" s="5">
        <v>0.0</v>
      </c>
      <c r="U648" s="5">
        <v>1.0</v>
      </c>
      <c r="V648" s="48">
        <v>1.0</v>
      </c>
    </row>
    <row r="649" ht="15.75" customHeight="1">
      <c r="A649" s="5">
        <v>647.0</v>
      </c>
      <c r="B649" s="5">
        <v>54.0</v>
      </c>
      <c r="C649" s="5">
        <f t="shared" si="1"/>
        <v>11</v>
      </c>
      <c r="D649" s="5">
        <f>'Thông tin khách hàng'!$B$4+B649-1</f>
        <v>54</v>
      </c>
      <c r="E649" s="46">
        <f t="shared" si="2"/>
        <v>391468064797</v>
      </c>
      <c r="F649" s="5">
        <f>TP*VLOOKUP('Thông tin khách hàng'!$E$10,$X$2:$Z$5,3,FALSE)*OFFSET($S649,0,VLOOKUP('Thông tin khách hàng'!$E$10,$X$2:$Z$5,2,FALSE))</f>
        <v>0</v>
      </c>
      <c r="G649" s="5">
        <f>EP*VLOOKUP('Thông tin khách hàng'!$E$10,$X$2:$Z$5,3,FALSE)*OFFSET($S649,0,VLOOKUP('Thông tin khách hàng'!$E$10,$X$2:$Z$5,2,FALSE))</f>
        <v>0</v>
      </c>
      <c r="H649" s="5">
        <f>F649*HLOOKUP(B649,Assumption!$A$10:$G$12,2,TRUE)+G649*HLOOKUP(B649,Assumption!$A$10:$G$12,3,TRUE)</f>
        <v>0</v>
      </c>
      <c r="I649" s="5">
        <f t="shared" si="3"/>
        <v>0</v>
      </c>
      <c r="J649" s="47">
        <f>VLOOKUP(D649,Assumption!$O$3:$Q$103,IF('Thông tin khách hàng'!$B$3="Nam",2,3),FALSE)/12*P649</f>
        <v>0</v>
      </c>
      <c r="K649" s="5">
        <v>20000.0</v>
      </c>
      <c r="L649" s="46">
        <f t="shared" si="4"/>
        <v>2213417240</v>
      </c>
      <c r="M649" s="46">
        <f t="shared" si="5"/>
        <v>393681462037</v>
      </c>
      <c r="N649" s="47">
        <f>HLOOKUP(ROUND(AVERAGE(M637:M648)/10^6,0),Assumption!$B$2:$E$3,2,TRUE)*MAX((AVERAGE(M637:M648)-250*10^6),0)</f>
        <v>2196225690</v>
      </c>
      <c r="O649" s="46">
        <f t="shared" si="6"/>
        <v>395877687727</v>
      </c>
      <c r="P649" s="46">
        <f>IF(A649=1,SA,MAX(0,SA-M648))</f>
        <v>0</v>
      </c>
      <c r="S649" s="5">
        <v>0.0</v>
      </c>
      <c r="T649" s="5">
        <v>0.0</v>
      </c>
      <c r="U649" s="5">
        <v>0.0</v>
      </c>
      <c r="V649" s="48">
        <v>1.0</v>
      </c>
    </row>
    <row r="650" ht="15.75" customHeight="1">
      <c r="A650" s="5">
        <v>648.0</v>
      </c>
      <c r="B650" s="5">
        <v>54.0</v>
      </c>
      <c r="C650" s="5">
        <f t="shared" si="1"/>
        <v>12</v>
      </c>
      <c r="D650" s="5">
        <f>'Thông tin khách hàng'!$B$4+B650-1</f>
        <v>54</v>
      </c>
      <c r="E650" s="46">
        <f t="shared" si="2"/>
        <v>395877687727</v>
      </c>
      <c r="F650" s="5">
        <f>TP*VLOOKUP('Thông tin khách hàng'!$E$10,$X$2:$Z$5,3,FALSE)*OFFSET($S650,0,VLOOKUP('Thông tin khách hàng'!$E$10,$X$2:$Z$5,2,FALSE))</f>
        <v>0</v>
      </c>
      <c r="G650" s="5">
        <f>EP*VLOOKUP('Thông tin khách hàng'!$E$10,$X$2:$Z$5,3,FALSE)*OFFSET($S650,0,VLOOKUP('Thông tin khách hàng'!$E$10,$X$2:$Z$5,2,FALSE))</f>
        <v>0</v>
      </c>
      <c r="H650" s="5">
        <f>F650*HLOOKUP(B650,Assumption!$A$10:$G$12,2,TRUE)+G650*HLOOKUP(B650,Assumption!$A$10:$G$12,3,TRUE)</f>
        <v>0</v>
      </c>
      <c r="I650" s="5">
        <f t="shared" si="3"/>
        <v>0</v>
      </c>
      <c r="J650" s="47">
        <f>VLOOKUP(D650,Assumption!$O$3:$Q$103,IF('Thông tin khách hàng'!$B$3="Nam",2,3),FALSE)/12*P650</f>
        <v>0</v>
      </c>
      <c r="K650" s="5">
        <v>20000.0</v>
      </c>
      <c r="L650" s="46">
        <f t="shared" si="4"/>
        <v>2238349889</v>
      </c>
      <c r="M650" s="46">
        <f t="shared" si="5"/>
        <v>398116017616</v>
      </c>
      <c r="N650" s="47">
        <f>HLOOKUP(ROUND(AVERAGE(M638:M649)/10^6,0),Assumption!$B$2:$E$3,2,TRUE)*MAX((AVERAGE(M638:M649)-250*10^6),0)</f>
        <v>2221010081</v>
      </c>
      <c r="O650" s="46">
        <f t="shared" si="6"/>
        <v>400337027698</v>
      </c>
      <c r="P650" s="46">
        <f>IF(A650=1,SA,MAX(0,SA-M649))</f>
        <v>0</v>
      </c>
      <c r="S650" s="5">
        <v>0.0</v>
      </c>
      <c r="T650" s="5">
        <v>0.0</v>
      </c>
      <c r="U650" s="5">
        <v>0.0</v>
      </c>
      <c r="V650" s="48">
        <v>1.0</v>
      </c>
    </row>
    <row r="651" ht="15.75" customHeight="1">
      <c r="A651" s="5">
        <v>649.0</v>
      </c>
      <c r="B651" s="5">
        <v>55.0</v>
      </c>
      <c r="C651" s="5">
        <f t="shared" si="1"/>
        <v>1</v>
      </c>
      <c r="D651" s="5">
        <f>'Thông tin khách hàng'!$B$4+B651-1</f>
        <v>55</v>
      </c>
      <c r="E651" s="46">
        <f t="shared" si="2"/>
        <v>400337027698</v>
      </c>
      <c r="F651" s="5">
        <f>TP*VLOOKUP('Thông tin khách hàng'!$E$10,$X$2:$Z$5,3,FALSE)*OFFSET($S651,0,VLOOKUP('Thông tin khách hàng'!$E$10,$X$2:$Z$5,2,FALSE))</f>
        <v>15000000</v>
      </c>
      <c r="G651" s="5">
        <f>EP*VLOOKUP('Thông tin khách hàng'!$E$10,$X$2:$Z$5,3,FALSE)*OFFSET($S651,0,VLOOKUP('Thông tin khách hàng'!$E$10,$X$2:$Z$5,2,FALSE))</f>
        <v>15000000</v>
      </c>
      <c r="H651" s="5">
        <f>F651*HLOOKUP(B651,Assumption!$A$10:$G$12,2,TRUE)+G651*HLOOKUP(B651,Assumption!$A$10:$G$12,3,TRUE)</f>
        <v>750000</v>
      </c>
      <c r="I651" s="5">
        <f t="shared" si="3"/>
        <v>29250000</v>
      </c>
      <c r="J651" s="47">
        <f>VLOOKUP(D651,Assumption!$O$3:$Q$103,IF('Thông tin khách hàng'!$B$3="Nam",2,3),FALSE)/12*P651</f>
        <v>0</v>
      </c>
      <c r="K651" s="5">
        <v>20000.0</v>
      </c>
      <c r="L651" s="46">
        <f t="shared" si="4"/>
        <v>2263729029</v>
      </c>
      <c r="M651" s="46">
        <f t="shared" si="5"/>
        <v>402629986727</v>
      </c>
      <c r="N651" s="47">
        <f>HLOOKUP(ROUND(AVERAGE(M639:M650)/10^6,0),Assumption!$B$2:$E$3,2,TRUE)*MAX((AVERAGE(M639:M650)-250*10^6),0)</f>
        <v>2246073754</v>
      </c>
      <c r="O651" s="46">
        <f t="shared" si="6"/>
        <v>404876060480</v>
      </c>
      <c r="P651" s="46">
        <f>IF(A651=1,SA,MAX(0,SA-M650))</f>
        <v>0</v>
      </c>
      <c r="S651" s="5">
        <v>1.0</v>
      </c>
      <c r="T651" s="5">
        <v>1.0</v>
      </c>
      <c r="U651" s="5">
        <v>1.0</v>
      </c>
      <c r="V651" s="48">
        <v>1.0</v>
      </c>
    </row>
    <row r="652" ht="15.75" customHeight="1">
      <c r="A652" s="5">
        <v>650.0</v>
      </c>
      <c r="B652" s="5">
        <v>55.0</v>
      </c>
      <c r="C652" s="5">
        <f t="shared" si="1"/>
        <v>2</v>
      </c>
      <c r="D652" s="5">
        <f>'Thông tin khách hàng'!$B$4+B652-1</f>
        <v>55</v>
      </c>
      <c r="E652" s="46">
        <f t="shared" si="2"/>
        <v>404876060480</v>
      </c>
      <c r="F652" s="5">
        <f>TP*VLOOKUP('Thông tin khách hàng'!$E$10,$X$2:$Z$5,3,FALSE)*OFFSET($S652,0,VLOOKUP('Thông tin khách hàng'!$E$10,$X$2:$Z$5,2,FALSE))</f>
        <v>0</v>
      </c>
      <c r="G652" s="5">
        <f>EP*VLOOKUP('Thông tin khách hàng'!$E$10,$X$2:$Z$5,3,FALSE)*OFFSET($S652,0,VLOOKUP('Thông tin khách hàng'!$E$10,$X$2:$Z$5,2,FALSE))</f>
        <v>0</v>
      </c>
      <c r="H652" s="5">
        <f>F652*HLOOKUP(B652,Assumption!$A$10:$G$12,2,TRUE)+G652*HLOOKUP(B652,Assumption!$A$10:$G$12,3,TRUE)</f>
        <v>0</v>
      </c>
      <c r="I652" s="5">
        <f t="shared" si="3"/>
        <v>0</v>
      </c>
      <c r="J652" s="47">
        <f>VLOOKUP(D652,Assumption!$O$3:$Q$103,IF('Thông tin khách hàng'!$B$3="Nam",2,3),FALSE)/12*P652</f>
        <v>0</v>
      </c>
      <c r="K652" s="5">
        <v>20000.0</v>
      </c>
      <c r="L652" s="46">
        <f t="shared" si="4"/>
        <v>2289227997</v>
      </c>
      <c r="M652" s="46">
        <f t="shared" si="5"/>
        <v>407165268477</v>
      </c>
      <c r="N652" s="47">
        <f>HLOOKUP(ROUND(AVERAGE(M640:M651)/10^6,0),Assumption!$B$2:$E$3,2,TRUE)*MAX((AVERAGE(M640:M651)-250*10^6),0)</f>
        <v>2271419854</v>
      </c>
      <c r="O652" s="46">
        <f t="shared" si="6"/>
        <v>409436688331</v>
      </c>
      <c r="P652" s="46">
        <f>IF(A652=1,SA,MAX(0,SA-M651))</f>
        <v>0</v>
      </c>
      <c r="S652" s="5">
        <v>0.0</v>
      </c>
      <c r="T652" s="5">
        <v>0.0</v>
      </c>
      <c r="U652" s="5">
        <v>0.0</v>
      </c>
      <c r="V652" s="48">
        <v>1.0</v>
      </c>
    </row>
    <row r="653" ht="15.75" customHeight="1">
      <c r="A653" s="5">
        <v>651.0</v>
      </c>
      <c r="B653" s="5">
        <v>55.0</v>
      </c>
      <c r="C653" s="5">
        <f t="shared" si="1"/>
        <v>3</v>
      </c>
      <c r="D653" s="5">
        <f>'Thông tin khách hàng'!$B$4+B653-1</f>
        <v>55</v>
      </c>
      <c r="E653" s="46">
        <f t="shared" si="2"/>
        <v>409436688331</v>
      </c>
      <c r="F653" s="5">
        <f>TP*VLOOKUP('Thông tin khách hàng'!$E$10,$X$2:$Z$5,3,FALSE)*OFFSET($S653,0,VLOOKUP('Thông tin khách hàng'!$E$10,$X$2:$Z$5,2,FALSE))</f>
        <v>0</v>
      </c>
      <c r="G653" s="5">
        <f>EP*VLOOKUP('Thông tin khách hàng'!$E$10,$X$2:$Z$5,3,FALSE)*OFFSET($S653,0,VLOOKUP('Thông tin khách hàng'!$E$10,$X$2:$Z$5,2,FALSE))</f>
        <v>0</v>
      </c>
      <c r="H653" s="5">
        <f>F653*HLOOKUP(B653,Assumption!$A$10:$G$12,2,TRUE)+G653*HLOOKUP(B653,Assumption!$A$10:$G$12,3,TRUE)</f>
        <v>0</v>
      </c>
      <c r="I653" s="5">
        <f t="shared" si="3"/>
        <v>0</v>
      </c>
      <c r="J653" s="47">
        <f>VLOOKUP(D653,Assumption!$O$3:$Q$103,IF('Thông tin khách hàng'!$B$3="Nam",2,3),FALSE)/12*P653</f>
        <v>0</v>
      </c>
      <c r="K653" s="5">
        <v>20000.0</v>
      </c>
      <c r="L653" s="46">
        <f t="shared" si="4"/>
        <v>2315014450</v>
      </c>
      <c r="M653" s="46">
        <f t="shared" si="5"/>
        <v>411751682781</v>
      </c>
      <c r="N653" s="47">
        <f>HLOOKUP(ROUND(AVERAGE(M641:M652)/10^6,0),Assumption!$B$2:$E$3,2,TRUE)*MAX((AVERAGE(M641:M652)-250*10^6),0)</f>
        <v>2297051564</v>
      </c>
      <c r="O653" s="46">
        <f t="shared" si="6"/>
        <v>414048734345</v>
      </c>
      <c r="P653" s="46">
        <f>IF(A653=1,SA,MAX(0,SA-M652))</f>
        <v>0</v>
      </c>
      <c r="S653" s="5">
        <v>0.0</v>
      </c>
      <c r="T653" s="5">
        <v>0.0</v>
      </c>
      <c r="U653" s="5">
        <v>0.0</v>
      </c>
      <c r="V653" s="48">
        <v>1.0</v>
      </c>
    </row>
    <row r="654" ht="15.75" customHeight="1">
      <c r="A654" s="5">
        <v>652.0</v>
      </c>
      <c r="B654" s="5">
        <v>55.0</v>
      </c>
      <c r="C654" s="5">
        <f t="shared" si="1"/>
        <v>4</v>
      </c>
      <c r="D654" s="5">
        <f>'Thông tin khách hàng'!$B$4+B654-1</f>
        <v>55</v>
      </c>
      <c r="E654" s="46">
        <f t="shared" si="2"/>
        <v>414048734345</v>
      </c>
      <c r="F654" s="5">
        <f>TP*VLOOKUP('Thông tin khách hàng'!$E$10,$X$2:$Z$5,3,FALSE)*OFFSET($S654,0,VLOOKUP('Thông tin khách hàng'!$E$10,$X$2:$Z$5,2,FALSE))</f>
        <v>0</v>
      </c>
      <c r="G654" s="5">
        <f>EP*VLOOKUP('Thông tin khách hàng'!$E$10,$X$2:$Z$5,3,FALSE)*OFFSET($S654,0,VLOOKUP('Thông tin khách hàng'!$E$10,$X$2:$Z$5,2,FALSE))</f>
        <v>0</v>
      </c>
      <c r="H654" s="5">
        <f>F654*HLOOKUP(B654,Assumption!$A$10:$G$12,2,TRUE)+G654*HLOOKUP(B654,Assumption!$A$10:$G$12,3,TRUE)</f>
        <v>0</v>
      </c>
      <c r="I654" s="5">
        <f t="shared" si="3"/>
        <v>0</v>
      </c>
      <c r="J654" s="47">
        <f>VLOOKUP(D654,Assumption!$O$3:$Q$103,IF('Thông tin khách hàng'!$B$3="Nam",2,3),FALSE)/12*P654</f>
        <v>0</v>
      </c>
      <c r="K654" s="5">
        <v>20000.0</v>
      </c>
      <c r="L654" s="46">
        <f t="shared" si="4"/>
        <v>2341091628</v>
      </c>
      <c r="M654" s="46">
        <f t="shared" si="5"/>
        <v>416389805973</v>
      </c>
      <c r="N654" s="47">
        <f>HLOOKUP(ROUND(AVERAGE(M642:M653)/10^6,0),Assumption!$B$2:$E$3,2,TRUE)*MAX((AVERAGE(M642:M653)-250*10^6),0)</f>
        <v>2322972103</v>
      </c>
      <c r="O654" s="46">
        <f t="shared" si="6"/>
        <v>418712778075</v>
      </c>
      <c r="P654" s="46">
        <f>IF(A654=1,SA,MAX(0,SA-M653))</f>
        <v>0</v>
      </c>
      <c r="S654" s="5">
        <v>0.0</v>
      </c>
      <c r="T654" s="5">
        <v>0.0</v>
      </c>
      <c r="U654" s="5">
        <v>1.0</v>
      </c>
      <c r="V654" s="48">
        <v>1.0</v>
      </c>
    </row>
    <row r="655" ht="15.75" customHeight="1">
      <c r="A655" s="5">
        <v>653.0</v>
      </c>
      <c r="B655" s="5">
        <v>55.0</v>
      </c>
      <c r="C655" s="5">
        <f t="shared" si="1"/>
        <v>5</v>
      </c>
      <c r="D655" s="5">
        <f>'Thông tin khách hàng'!$B$4+B655-1</f>
        <v>55</v>
      </c>
      <c r="E655" s="46">
        <f t="shared" si="2"/>
        <v>418712778075</v>
      </c>
      <c r="F655" s="5">
        <f>TP*VLOOKUP('Thông tin khách hàng'!$E$10,$X$2:$Z$5,3,FALSE)*OFFSET($S655,0,VLOOKUP('Thông tin khách hàng'!$E$10,$X$2:$Z$5,2,FALSE))</f>
        <v>0</v>
      </c>
      <c r="G655" s="5">
        <f>EP*VLOOKUP('Thông tin khách hàng'!$E$10,$X$2:$Z$5,3,FALSE)*OFFSET($S655,0,VLOOKUP('Thông tin khách hàng'!$E$10,$X$2:$Z$5,2,FALSE))</f>
        <v>0</v>
      </c>
      <c r="H655" s="5">
        <f>F655*HLOOKUP(B655,Assumption!$A$10:$G$12,2,TRUE)+G655*HLOOKUP(B655,Assumption!$A$10:$G$12,3,TRUE)</f>
        <v>0</v>
      </c>
      <c r="I655" s="5">
        <f t="shared" si="3"/>
        <v>0</v>
      </c>
      <c r="J655" s="47">
        <f>VLOOKUP(D655,Assumption!$O$3:$Q$103,IF('Thông tin khách hàng'!$B$3="Nam",2,3),FALSE)/12*P655</f>
        <v>0</v>
      </c>
      <c r="K655" s="5">
        <v>20000.0</v>
      </c>
      <c r="L655" s="46">
        <f t="shared" si="4"/>
        <v>2367462810</v>
      </c>
      <c r="M655" s="46">
        <f t="shared" si="5"/>
        <v>421080220885</v>
      </c>
      <c r="N655" s="47">
        <f>HLOOKUP(ROUND(AVERAGE(M643:M654)/10^6,0),Assumption!$B$2:$E$3,2,TRUE)*MAX((AVERAGE(M643:M654)-250*10^6),0)</f>
        <v>2349184725</v>
      </c>
      <c r="O655" s="46">
        <f t="shared" si="6"/>
        <v>423429405610</v>
      </c>
      <c r="P655" s="46">
        <f>IF(A655=1,SA,MAX(0,SA-M654))</f>
        <v>0</v>
      </c>
      <c r="S655" s="5">
        <v>0.0</v>
      </c>
      <c r="T655" s="5">
        <v>0.0</v>
      </c>
      <c r="U655" s="5">
        <v>0.0</v>
      </c>
      <c r="V655" s="48">
        <v>1.0</v>
      </c>
    </row>
    <row r="656" ht="15.75" customHeight="1">
      <c r="A656" s="5">
        <v>654.0</v>
      </c>
      <c r="B656" s="5">
        <v>55.0</v>
      </c>
      <c r="C656" s="5">
        <f t="shared" si="1"/>
        <v>6</v>
      </c>
      <c r="D656" s="5">
        <f>'Thông tin khách hàng'!$B$4+B656-1</f>
        <v>55</v>
      </c>
      <c r="E656" s="46">
        <f t="shared" si="2"/>
        <v>423429405610</v>
      </c>
      <c r="F656" s="5">
        <f>TP*VLOOKUP('Thông tin khách hàng'!$E$10,$X$2:$Z$5,3,FALSE)*OFFSET($S656,0,VLOOKUP('Thông tin khách hàng'!$E$10,$X$2:$Z$5,2,FALSE))</f>
        <v>0</v>
      </c>
      <c r="G656" s="5">
        <f>EP*VLOOKUP('Thông tin khách hàng'!$E$10,$X$2:$Z$5,3,FALSE)*OFFSET($S656,0,VLOOKUP('Thông tin khách hàng'!$E$10,$X$2:$Z$5,2,FALSE))</f>
        <v>0</v>
      </c>
      <c r="H656" s="5">
        <f>F656*HLOOKUP(B656,Assumption!$A$10:$G$12,2,TRUE)+G656*HLOOKUP(B656,Assumption!$A$10:$G$12,3,TRUE)</f>
        <v>0</v>
      </c>
      <c r="I656" s="5">
        <f t="shared" si="3"/>
        <v>0</v>
      </c>
      <c r="J656" s="47">
        <f>VLOOKUP(D656,Assumption!$O$3:$Q$103,IF('Thông tin khách hàng'!$B$3="Nam",2,3),FALSE)/12*P656</f>
        <v>0</v>
      </c>
      <c r="K656" s="5">
        <v>20000.0</v>
      </c>
      <c r="L656" s="46">
        <f t="shared" si="4"/>
        <v>2394131308</v>
      </c>
      <c r="M656" s="46">
        <f t="shared" si="5"/>
        <v>425823516918</v>
      </c>
      <c r="N656" s="47">
        <f>HLOOKUP(ROUND(AVERAGE(M644:M655)/10^6,0),Assumption!$B$2:$E$3,2,TRUE)*MAX((AVERAGE(M644:M655)-250*10^6),0)</f>
        <v>2375692721</v>
      </c>
      <c r="O656" s="46">
        <f t="shared" si="6"/>
        <v>428199209639</v>
      </c>
      <c r="P656" s="46">
        <f>IF(A656=1,SA,MAX(0,SA-M655))</f>
        <v>0</v>
      </c>
      <c r="S656" s="5">
        <v>0.0</v>
      </c>
      <c r="T656" s="5">
        <v>0.0</v>
      </c>
      <c r="U656" s="5">
        <v>0.0</v>
      </c>
      <c r="V656" s="48">
        <v>1.0</v>
      </c>
    </row>
    <row r="657" ht="15.75" customHeight="1">
      <c r="A657" s="5">
        <v>655.0</v>
      </c>
      <c r="B657" s="5">
        <v>55.0</v>
      </c>
      <c r="C657" s="5">
        <f t="shared" si="1"/>
        <v>7</v>
      </c>
      <c r="D657" s="5">
        <f>'Thông tin khách hàng'!$B$4+B657-1</f>
        <v>55</v>
      </c>
      <c r="E657" s="46">
        <f t="shared" si="2"/>
        <v>428199209639</v>
      </c>
      <c r="F657" s="5">
        <f>TP*VLOOKUP('Thông tin khách hàng'!$E$10,$X$2:$Z$5,3,FALSE)*OFFSET($S657,0,VLOOKUP('Thông tin khách hàng'!$E$10,$X$2:$Z$5,2,FALSE))</f>
        <v>15000000</v>
      </c>
      <c r="G657" s="5">
        <f>EP*VLOOKUP('Thông tin khách hàng'!$E$10,$X$2:$Z$5,3,FALSE)*OFFSET($S657,0,VLOOKUP('Thông tin khách hàng'!$E$10,$X$2:$Z$5,2,FALSE))</f>
        <v>15000000</v>
      </c>
      <c r="H657" s="5">
        <f>F657*HLOOKUP(B657,Assumption!$A$10:$G$12,2,TRUE)+G657*HLOOKUP(B657,Assumption!$A$10:$G$12,3,TRUE)</f>
        <v>750000</v>
      </c>
      <c r="I657" s="5">
        <f t="shared" si="3"/>
        <v>29250000</v>
      </c>
      <c r="J657" s="47">
        <f>VLOOKUP(D657,Assumption!$O$3:$Q$103,IF('Thông tin khách hàng'!$B$3="Nam",2,3),FALSE)/12*P657</f>
        <v>0</v>
      </c>
      <c r="K657" s="5">
        <v>20000.0</v>
      </c>
      <c r="L657" s="46">
        <f t="shared" si="4"/>
        <v>2421265857</v>
      </c>
      <c r="M657" s="46">
        <f t="shared" si="5"/>
        <v>430649705496</v>
      </c>
      <c r="N657" s="47">
        <f>HLOOKUP(ROUND(AVERAGE(M645:M656)/10^6,0),Assumption!$B$2:$E$3,2,TRUE)*MAX((AVERAGE(M645:M656)-250*10^6),0)</f>
        <v>2402499421</v>
      </c>
      <c r="O657" s="46">
        <f t="shared" si="6"/>
        <v>433052204917</v>
      </c>
      <c r="P657" s="46">
        <f>IF(A657=1,SA,MAX(0,SA-M656))</f>
        <v>0</v>
      </c>
      <c r="S657" s="5">
        <v>0.0</v>
      </c>
      <c r="T657" s="5">
        <v>1.0</v>
      </c>
      <c r="U657" s="5">
        <v>1.0</v>
      </c>
      <c r="V657" s="48">
        <v>1.0</v>
      </c>
    </row>
    <row r="658" ht="15.75" customHeight="1">
      <c r="A658" s="5">
        <v>656.0</v>
      </c>
      <c r="B658" s="5">
        <v>55.0</v>
      </c>
      <c r="C658" s="5">
        <f t="shared" si="1"/>
        <v>8</v>
      </c>
      <c r="D658" s="5">
        <f>'Thông tin khách hàng'!$B$4+B658-1</f>
        <v>55</v>
      </c>
      <c r="E658" s="46">
        <f t="shared" si="2"/>
        <v>433052204917</v>
      </c>
      <c r="F658" s="5">
        <f>TP*VLOOKUP('Thông tin khách hàng'!$E$10,$X$2:$Z$5,3,FALSE)*OFFSET($S658,0,VLOOKUP('Thông tin khách hàng'!$E$10,$X$2:$Z$5,2,FALSE))</f>
        <v>0</v>
      </c>
      <c r="G658" s="5">
        <f>EP*VLOOKUP('Thông tin khách hàng'!$E$10,$X$2:$Z$5,3,FALSE)*OFFSET($S658,0,VLOOKUP('Thông tin khách hàng'!$E$10,$X$2:$Z$5,2,FALSE))</f>
        <v>0</v>
      </c>
      <c r="H658" s="5">
        <f>F658*HLOOKUP(B658,Assumption!$A$10:$G$12,2,TRUE)+G658*HLOOKUP(B658,Assumption!$A$10:$G$12,3,TRUE)</f>
        <v>0</v>
      </c>
      <c r="I658" s="5">
        <f t="shared" si="3"/>
        <v>0</v>
      </c>
      <c r="J658" s="47">
        <f>VLOOKUP(D658,Assumption!$O$3:$Q$103,IF('Thông tin khách hàng'!$B$3="Nam",2,3),FALSE)/12*P658</f>
        <v>0</v>
      </c>
      <c r="K658" s="5">
        <v>20000.0</v>
      </c>
      <c r="L658" s="46">
        <f t="shared" si="4"/>
        <v>2448540014</v>
      </c>
      <c r="M658" s="46">
        <f t="shared" si="5"/>
        <v>435500724931</v>
      </c>
      <c r="N658" s="47">
        <f>HLOOKUP(ROUND(AVERAGE(M646:M657)/10^6,0),Assumption!$B$2:$E$3,2,TRUE)*MAX((AVERAGE(M646:M657)-250*10^6),0)</f>
        <v>2429608190</v>
      </c>
      <c r="O658" s="46">
        <f t="shared" si="6"/>
        <v>437930333121</v>
      </c>
      <c r="P658" s="46">
        <f>IF(A658=1,SA,MAX(0,SA-M657))</f>
        <v>0</v>
      </c>
      <c r="S658" s="5">
        <v>0.0</v>
      </c>
      <c r="T658" s="5">
        <v>0.0</v>
      </c>
      <c r="U658" s="5">
        <v>0.0</v>
      </c>
      <c r="V658" s="48">
        <v>1.0</v>
      </c>
    </row>
    <row r="659" ht="15.75" customHeight="1">
      <c r="A659" s="5">
        <v>657.0</v>
      </c>
      <c r="B659" s="5">
        <v>55.0</v>
      </c>
      <c r="C659" s="5">
        <f t="shared" si="1"/>
        <v>9</v>
      </c>
      <c r="D659" s="5">
        <f>'Thông tin khách hàng'!$B$4+B659-1</f>
        <v>55</v>
      </c>
      <c r="E659" s="46">
        <f t="shared" si="2"/>
        <v>437930333121</v>
      </c>
      <c r="F659" s="5">
        <f>TP*VLOOKUP('Thông tin khách hàng'!$E$10,$X$2:$Z$5,3,FALSE)*OFFSET($S659,0,VLOOKUP('Thông tin khách hàng'!$E$10,$X$2:$Z$5,2,FALSE))</f>
        <v>0</v>
      </c>
      <c r="G659" s="5">
        <f>EP*VLOOKUP('Thông tin khách hàng'!$E$10,$X$2:$Z$5,3,FALSE)*OFFSET($S659,0,VLOOKUP('Thông tin khách hàng'!$E$10,$X$2:$Z$5,2,FALSE))</f>
        <v>0</v>
      </c>
      <c r="H659" s="5">
        <f>F659*HLOOKUP(B659,Assumption!$A$10:$G$12,2,TRUE)+G659*HLOOKUP(B659,Assumption!$A$10:$G$12,3,TRUE)</f>
        <v>0</v>
      </c>
      <c r="I659" s="5">
        <f t="shared" si="3"/>
        <v>0</v>
      </c>
      <c r="J659" s="47">
        <f>VLOOKUP(D659,Assumption!$O$3:$Q$103,IF('Thông tin khách hàng'!$B$3="Nam",2,3),FALSE)/12*P659</f>
        <v>0</v>
      </c>
      <c r="K659" s="5">
        <v>20000.0</v>
      </c>
      <c r="L659" s="46">
        <f t="shared" si="4"/>
        <v>2476121660</v>
      </c>
      <c r="M659" s="46">
        <f t="shared" si="5"/>
        <v>440406434781</v>
      </c>
      <c r="N659" s="47">
        <f>HLOOKUP(ROUND(AVERAGE(M647:M658)/10^6,0),Assumption!$B$2:$E$3,2,TRUE)*MAX((AVERAGE(M647:M658)-250*10^6),0)</f>
        <v>2457022431</v>
      </c>
      <c r="O659" s="46">
        <f t="shared" si="6"/>
        <v>442863457212</v>
      </c>
      <c r="P659" s="46">
        <f>IF(A659=1,SA,MAX(0,SA-M658))</f>
        <v>0</v>
      </c>
      <c r="S659" s="5">
        <v>0.0</v>
      </c>
      <c r="T659" s="5">
        <v>0.0</v>
      </c>
      <c r="U659" s="5">
        <v>0.0</v>
      </c>
      <c r="V659" s="48">
        <v>1.0</v>
      </c>
    </row>
    <row r="660" ht="15.75" customHeight="1">
      <c r="A660" s="5">
        <v>658.0</v>
      </c>
      <c r="B660" s="5">
        <v>55.0</v>
      </c>
      <c r="C660" s="5">
        <f t="shared" si="1"/>
        <v>10</v>
      </c>
      <c r="D660" s="5">
        <f>'Thông tin khách hàng'!$B$4+B660-1</f>
        <v>55</v>
      </c>
      <c r="E660" s="46">
        <f t="shared" si="2"/>
        <v>442863457212</v>
      </c>
      <c r="F660" s="5">
        <f>TP*VLOOKUP('Thông tin khách hàng'!$E$10,$X$2:$Z$5,3,FALSE)*OFFSET($S660,0,VLOOKUP('Thông tin khách hàng'!$E$10,$X$2:$Z$5,2,FALSE))</f>
        <v>0</v>
      </c>
      <c r="G660" s="5">
        <f>EP*VLOOKUP('Thông tin khách hàng'!$E$10,$X$2:$Z$5,3,FALSE)*OFFSET($S660,0,VLOOKUP('Thông tin khách hàng'!$E$10,$X$2:$Z$5,2,FALSE))</f>
        <v>0</v>
      </c>
      <c r="H660" s="5">
        <f>F660*HLOOKUP(B660,Assumption!$A$10:$G$12,2,TRUE)+G660*HLOOKUP(B660,Assumption!$A$10:$G$12,3,TRUE)</f>
        <v>0</v>
      </c>
      <c r="I660" s="5">
        <f t="shared" si="3"/>
        <v>0</v>
      </c>
      <c r="J660" s="47">
        <f>VLOOKUP(D660,Assumption!$O$3:$Q$103,IF('Thông tin khách hàng'!$B$3="Nam",2,3),FALSE)/12*P660</f>
        <v>0</v>
      </c>
      <c r="K660" s="5">
        <v>20000.0</v>
      </c>
      <c r="L660" s="46">
        <f t="shared" si="4"/>
        <v>2504014261</v>
      </c>
      <c r="M660" s="46">
        <f t="shared" si="5"/>
        <v>445367451473</v>
      </c>
      <c r="N660" s="47">
        <f>HLOOKUP(ROUND(AVERAGE(M648:M659)/10^6,0),Assumption!$B$2:$E$3,2,TRUE)*MAX((AVERAGE(M648:M659)-250*10^6),0)</f>
        <v>2484745587</v>
      </c>
      <c r="O660" s="46">
        <f t="shared" si="6"/>
        <v>447852197060</v>
      </c>
      <c r="P660" s="46">
        <f>IF(A660=1,SA,MAX(0,SA-M659))</f>
        <v>0</v>
      </c>
      <c r="S660" s="5">
        <v>0.0</v>
      </c>
      <c r="T660" s="5">
        <v>0.0</v>
      </c>
      <c r="U660" s="5">
        <v>1.0</v>
      </c>
      <c r="V660" s="48">
        <v>1.0</v>
      </c>
    </row>
    <row r="661" ht="15.75" customHeight="1">
      <c r="A661" s="5">
        <v>659.0</v>
      </c>
      <c r="B661" s="5">
        <v>55.0</v>
      </c>
      <c r="C661" s="5">
        <f t="shared" si="1"/>
        <v>11</v>
      </c>
      <c r="D661" s="5">
        <f>'Thông tin khách hàng'!$B$4+B661-1</f>
        <v>55</v>
      </c>
      <c r="E661" s="46">
        <f t="shared" si="2"/>
        <v>447852197060</v>
      </c>
      <c r="F661" s="5">
        <f>TP*VLOOKUP('Thông tin khách hàng'!$E$10,$X$2:$Z$5,3,FALSE)*OFFSET($S661,0,VLOOKUP('Thông tin khách hàng'!$E$10,$X$2:$Z$5,2,FALSE))</f>
        <v>0</v>
      </c>
      <c r="G661" s="5">
        <f>EP*VLOOKUP('Thông tin khách hàng'!$E$10,$X$2:$Z$5,3,FALSE)*OFFSET($S661,0,VLOOKUP('Thông tin khách hàng'!$E$10,$X$2:$Z$5,2,FALSE))</f>
        <v>0</v>
      </c>
      <c r="H661" s="5">
        <f>F661*HLOOKUP(B661,Assumption!$A$10:$G$12,2,TRUE)+G661*HLOOKUP(B661,Assumption!$A$10:$G$12,3,TRUE)</f>
        <v>0</v>
      </c>
      <c r="I661" s="5">
        <f t="shared" si="3"/>
        <v>0</v>
      </c>
      <c r="J661" s="47">
        <f>VLOOKUP(D661,Assumption!$O$3:$Q$103,IF('Thông tin khách hàng'!$B$3="Nam",2,3),FALSE)/12*P661</f>
        <v>0</v>
      </c>
      <c r="K661" s="5">
        <v>20000.0</v>
      </c>
      <c r="L661" s="46">
        <f t="shared" si="4"/>
        <v>2532221321</v>
      </c>
      <c r="M661" s="46">
        <f t="shared" si="5"/>
        <v>450384398381</v>
      </c>
      <c r="N661" s="47">
        <f>HLOOKUP(ROUND(AVERAGE(M649:M660)/10^6,0),Assumption!$B$2:$E$3,2,TRUE)*MAX((AVERAGE(M649:M660)-250*10^6),0)</f>
        <v>2512781139</v>
      </c>
      <c r="O661" s="46">
        <f t="shared" si="6"/>
        <v>452897179520</v>
      </c>
      <c r="P661" s="46">
        <f>IF(A661=1,SA,MAX(0,SA-M660))</f>
        <v>0</v>
      </c>
      <c r="S661" s="5">
        <v>0.0</v>
      </c>
      <c r="T661" s="5">
        <v>0.0</v>
      </c>
      <c r="U661" s="5">
        <v>0.0</v>
      </c>
      <c r="V661" s="48">
        <v>1.0</v>
      </c>
    </row>
    <row r="662" ht="15.75" customHeight="1">
      <c r="A662" s="5">
        <v>660.0</v>
      </c>
      <c r="B662" s="5">
        <v>55.0</v>
      </c>
      <c r="C662" s="5">
        <f t="shared" si="1"/>
        <v>12</v>
      </c>
      <c r="D662" s="5">
        <f>'Thông tin khách hàng'!$B$4+B662-1</f>
        <v>55</v>
      </c>
      <c r="E662" s="46">
        <f t="shared" si="2"/>
        <v>452897179520</v>
      </c>
      <c r="F662" s="5">
        <f>TP*VLOOKUP('Thông tin khách hàng'!$E$10,$X$2:$Z$5,3,FALSE)*OFFSET($S662,0,VLOOKUP('Thông tin khách hàng'!$E$10,$X$2:$Z$5,2,FALSE))</f>
        <v>0</v>
      </c>
      <c r="G662" s="5">
        <f>EP*VLOOKUP('Thông tin khách hàng'!$E$10,$X$2:$Z$5,3,FALSE)*OFFSET($S662,0,VLOOKUP('Thông tin khách hàng'!$E$10,$X$2:$Z$5,2,FALSE))</f>
        <v>0</v>
      </c>
      <c r="H662" s="5">
        <f>F662*HLOOKUP(B662,Assumption!$A$10:$G$12,2,TRUE)+G662*HLOOKUP(B662,Assumption!$A$10:$G$12,3,TRUE)</f>
        <v>0</v>
      </c>
      <c r="I662" s="5">
        <f t="shared" si="3"/>
        <v>0</v>
      </c>
      <c r="J662" s="47">
        <f>VLOOKUP(D662,Assumption!$O$3:$Q$103,IF('Thông tin khách hàng'!$B$3="Nam",2,3),FALSE)/12*P662</f>
        <v>0</v>
      </c>
      <c r="K662" s="5">
        <v>20000.0</v>
      </c>
      <c r="L662" s="46">
        <f t="shared" si="4"/>
        <v>2560746385</v>
      </c>
      <c r="M662" s="46">
        <f t="shared" si="5"/>
        <v>455457905905</v>
      </c>
      <c r="N662" s="47">
        <f>HLOOKUP(ROUND(AVERAGE(M650:M661)/10^6,0),Assumption!$B$2:$E$3,2,TRUE)*MAX((AVERAGE(M650:M661)-250*10^6),0)</f>
        <v>2541132607</v>
      </c>
      <c r="O662" s="46">
        <f t="shared" si="6"/>
        <v>457999038512</v>
      </c>
      <c r="P662" s="46">
        <f>IF(A662=1,SA,MAX(0,SA-M661))</f>
        <v>0</v>
      </c>
      <c r="S662" s="5">
        <v>0.0</v>
      </c>
      <c r="T662" s="5">
        <v>0.0</v>
      </c>
      <c r="U662" s="5">
        <v>0.0</v>
      </c>
      <c r="V662" s="48">
        <v>1.0</v>
      </c>
    </row>
    <row r="663" ht="15.75" customHeight="1">
      <c r="A663" s="5">
        <v>661.0</v>
      </c>
      <c r="B663" s="5">
        <v>56.0</v>
      </c>
      <c r="C663" s="5">
        <f t="shared" si="1"/>
        <v>1</v>
      </c>
      <c r="D663" s="5">
        <f>'Thông tin khách hàng'!$B$4+B663-1</f>
        <v>56</v>
      </c>
      <c r="E663" s="46">
        <f t="shared" si="2"/>
        <v>457999038512</v>
      </c>
      <c r="F663" s="5">
        <f>TP*VLOOKUP('Thông tin khách hàng'!$E$10,$X$2:$Z$5,3,FALSE)*OFFSET($S663,0,VLOOKUP('Thông tin khách hàng'!$E$10,$X$2:$Z$5,2,FALSE))</f>
        <v>15000000</v>
      </c>
      <c r="G663" s="5">
        <f>EP*VLOOKUP('Thông tin khách hàng'!$E$10,$X$2:$Z$5,3,FALSE)*OFFSET($S663,0,VLOOKUP('Thông tin khách hàng'!$E$10,$X$2:$Z$5,2,FALSE))</f>
        <v>15000000</v>
      </c>
      <c r="H663" s="5">
        <f>F663*HLOOKUP(B663,Assumption!$A$10:$G$12,2,TRUE)+G663*HLOOKUP(B663,Assumption!$A$10:$G$12,3,TRUE)</f>
        <v>750000</v>
      </c>
      <c r="I663" s="5">
        <f t="shared" si="3"/>
        <v>29250000</v>
      </c>
      <c r="J663" s="47">
        <f>VLOOKUP(D663,Assumption!$O$3:$Q$103,IF('Thông tin khách hàng'!$B$3="Nam",2,3),FALSE)/12*P663</f>
        <v>0</v>
      </c>
      <c r="K663" s="5">
        <v>20000.0</v>
      </c>
      <c r="L663" s="46">
        <f t="shared" si="4"/>
        <v>2589758422</v>
      </c>
      <c r="M663" s="46">
        <f t="shared" si="5"/>
        <v>460618026934</v>
      </c>
      <c r="N663" s="47">
        <f>HLOOKUP(ROUND(AVERAGE(M651:M662)/10^6,0),Assumption!$B$2:$E$3,2,TRUE)*MAX((AVERAGE(M651:M662)-250*10^6),0)</f>
        <v>2569803551</v>
      </c>
      <c r="O663" s="46">
        <f t="shared" si="6"/>
        <v>463187830485</v>
      </c>
      <c r="P663" s="46">
        <f>IF(A663=1,SA,MAX(0,SA-M662))</f>
        <v>0</v>
      </c>
      <c r="S663" s="5">
        <v>1.0</v>
      </c>
      <c r="T663" s="5">
        <v>1.0</v>
      </c>
      <c r="U663" s="5">
        <v>1.0</v>
      </c>
      <c r="V663" s="48">
        <v>1.0</v>
      </c>
    </row>
    <row r="664" ht="15.75" customHeight="1">
      <c r="A664" s="5">
        <v>662.0</v>
      </c>
      <c r="B664" s="5">
        <v>56.0</v>
      </c>
      <c r="C664" s="5">
        <f t="shared" si="1"/>
        <v>2</v>
      </c>
      <c r="D664" s="5">
        <f>'Thông tin khách hàng'!$B$4+B664-1</f>
        <v>56</v>
      </c>
      <c r="E664" s="46">
        <f t="shared" si="2"/>
        <v>463187830485</v>
      </c>
      <c r="F664" s="5">
        <f>TP*VLOOKUP('Thông tin khách hàng'!$E$10,$X$2:$Z$5,3,FALSE)*OFFSET($S664,0,VLOOKUP('Thông tin khách hàng'!$E$10,$X$2:$Z$5,2,FALSE))</f>
        <v>0</v>
      </c>
      <c r="G664" s="5">
        <f>EP*VLOOKUP('Thông tin khách hàng'!$E$10,$X$2:$Z$5,3,FALSE)*OFFSET($S664,0,VLOOKUP('Thông tin khách hàng'!$E$10,$X$2:$Z$5,2,FALSE))</f>
        <v>0</v>
      </c>
      <c r="H664" s="5">
        <f>F664*HLOOKUP(B664,Assumption!$A$10:$G$12,2,TRUE)+G664*HLOOKUP(B664,Assumption!$A$10:$G$12,3,TRUE)</f>
        <v>0</v>
      </c>
      <c r="I664" s="5">
        <f t="shared" si="3"/>
        <v>0</v>
      </c>
      <c r="J664" s="47">
        <f>VLOOKUP(D664,Assumption!$O$3:$Q$103,IF('Thông tin khách hàng'!$B$3="Nam",2,3),FALSE)/12*P664</f>
        <v>0</v>
      </c>
      <c r="K664" s="5">
        <v>20000.0</v>
      </c>
      <c r="L664" s="46">
        <f t="shared" si="4"/>
        <v>2618931222</v>
      </c>
      <c r="M664" s="46">
        <f t="shared" si="5"/>
        <v>465806741707</v>
      </c>
      <c r="N664" s="47">
        <f>HLOOKUP(ROUND(AVERAGE(M652:M663)/10^6,0),Assumption!$B$2:$E$3,2,TRUE)*MAX((AVERAGE(M652:M663)-250*10^6),0)</f>
        <v>2598797571</v>
      </c>
      <c r="O664" s="46">
        <f t="shared" si="6"/>
        <v>468405539279</v>
      </c>
      <c r="P664" s="46">
        <f>IF(A664=1,SA,MAX(0,SA-M663))</f>
        <v>0</v>
      </c>
      <c r="S664" s="5">
        <v>0.0</v>
      </c>
      <c r="T664" s="5">
        <v>0.0</v>
      </c>
      <c r="U664" s="5">
        <v>0.0</v>
      </c>
      <c r="V664" s="48">
        <v>1.0</v>
      </c>
    </row>
    <row r="665" ht="15.75" customHeight="1">
      <c r="A665" s="5">
        <v>663.0</v>
      </c>
      <c r="B665" s="5">
        <v>56.0</v>
      </c>
      <c r="C665" s="5">
        <f t="shared" si="1"/>
        <v>3</v>
      </c>
      <c r="D665" s="5">
        <f>'Thông tin khách hàng'!$B$4+B665-1</f>
        <v>56</v>
      </c>
      <c r="E665" s="46">
        <f t="shared" si="2"/>
        <v>468405539279</v>
      </c>
      <c r="F665" s="5">
        <f>TP*VLOOKUP('Thông tin khách hàng'!$E$10,$X$2:$Z$5,3,FALSE)*OFFSET($S665,0,VLOOKUP('Thông tin khách hàng'!$E$10,$X$2:$Z$5,2,FALSE))</f>
        <v>0</v>
      </c>
      <c r="G665" s="5">
        <f>EP*VLOOKUP('Thông tin khách hàng'!$E$10,$X$2:$Z$5,3,FALSE)*OFFSET($S665,0,VLOOKUP('Thông tin khách hàng'!$E$10,$X$2:$Z$5,2,FALSE))</f>
        <v>0</v>
      </c>
      <c r="H665" s="5">
        <f>F665*HLOOKUP(B665,Assumption!$A$10:$G$12,2,TRUE)+G665*HLOOKUP(B665,Assumption!$A$10:$G$12,3,TRUE)</f>
        <v>0</v>
      </c>
      <c r="I665" s="5">
        <f t="shared" si="3"/>
        <v>0</v>
      </c>
      <c r="J665" s="47">
        <f>VLOOKUP(D665,Assumption!$O$3:$Q$103,IF('Thông tin khách hàng'!$B$3="Nam",2,3),FALSE)/12*P665</f>
        <v>0</v>
      </c>
      <c r="K665" s="5">
        <v>20000.0</v>
      </c>
      <c r="L665" s="46">
        <f t="shared" si="4"/>
        <v>2648432906</v>
      </c>
      <c r="M665" s="46">
        <f t="shared" si="5"/>
        <v>471053952185</v>
      </c>
      <c r="N665" s="47">
        <f>HLOOKUP(ROUND(AVERAGE(M653:M664)/10^6,0),Assumption!$B$2:$E$3,2,TRUE)*MAX((AVERAGE(M653:M664)-250*10^6),0)</f>
        <v>2628118308</v>
      </c>
      <c r="O665" s="46">
        <f t="shared" si="6"/>
        <v>473682070493</v>
      </c>
      <c r="P665" s="46">
        <f>IF(A665=1,SA,MAX(0,SA-M664))</f>
        <v>0</v>
      </c>
      <c r="S665" s="5">
        <v>0.0</v>
      </c>
      <c r="T665" s="5">
        <v>0.0</v>
      </c>
      <c r="U665" s="5">
        <v>0.0</v>
      </c>
      <c r="V665" s="48">
        <v>1.0</v>
      </c>
    </row>
    <row r="666" ht="15.75" customHeight="1">
      <c r="A666" s="5">
        <v>664.0</v>
      </c>
      <c r="B666" s="5">
        <v>56.0</v>
      </c>
      <c r="C666" s="5">
        <f t="shared" si="1"/>
        <v>4</v>
      </c>
      <c r="D666" s="5">
        <f>'Thông tin khách hàng'!$B$4+B666-1</f>
        <v>56</v>
      </c>
      <c r="E666" s="46">
        <f t="shared" si="2"/>
        <v>473682070493</v>
      </c>
      <c r="F666" s="5">
        <f>TP*VLOOKUP('Thông tin khách hàng'!$E$10,$X$2:$Z$5,3,FALSE)*OFFSET($S666,0,VLOOKUP('Thông tin khách hàng'!$E$10,$X$2:$Z$5,2,FALSE))</f>
        <v>0</v>
      </c>
      <c r="G666" s="5">
        <f>EP*VLOOKUP('Thông tin khách hàng'!$E$10,$X$2:$Z$5,3,FALSE)*OFFSET($S666,0,VLOOKUP('Thông tin khách hàng'!$E$10,$X$2:$Z$5,2,FALSE))</f>
        <v>0</v>
      </c>
      <c r="H666" s="5">
        <f>F666*HLOOKUP(B666,Assumption!$A$10:$G$12,2,TRUE)+G666*HLOOKUP(B666,Assumption!$A$10:$G$12,3,TRUE)</f>
        <v>0</v>
      </c>
      <c r="I666" s="5">
        <f t="shared" si="3"/>
        <v>0</v>
      </c>
      <c r="J666" s="47">
        <f>VLOOKUP(D666,Assumption!$O$3:$Q$103,IF('Thông tin khách hàng'!$B$3="Nam",2,3),FALSE)/12*P666</f>
        <v>0</v>
      </c>
      <c r="K666" s="5">
        <v>20000.0</v>
      </c>
      <c r="L666" s="46">
        <f t="shared" si="4"/>
        <v>2678267181</v>
      </c>
      <c r="M666" s="46">
        <f t="shared" si="5"/>
        <v>476360317674</v>
      </c>
      <c r="N666" s="47">
        <f>HLOOKUP(ROUND(AVERAGE(M654:M665)/10^6,0),Assumption!$B$2:$E$3,2,TRUE)*MAX((AVERAGE(M654:M665)-250*10^6),0)</f>
        <v>2657769443</v>
      </c>
      <c r="O666" s="46">
        <f t="shared" si="6"/>
        <v>479018087117</v>
      </c>
      <c r="P666" s="46">
        <f>IF(A666=1,SA,MAX(0,SA-M665))</f>
        <v>0</v>
      </c>
      <c r="S666" s="5">
        <v>0.0</v>
      </c>
      <c r="T666" s="5">
        <v>0.0</v>
      </c>
      <c r="U666" s="5">
        <v>1.0</v>
      </c>
      <c r="V666" s="48">
        <v>1.0</v>
      </c>
    </row>
    <row r="667" ht="15.75" customHeight="1">
      <c r="A667" s="5">
        <v>665.0</v>
      </c>
      <c r="B667" s="5">
        <v>56.0</v>
      </c>
      <c r="C667" s="5">
        <f t="shared" si="1"/>
        <v>5</v>
      </c>
      <c r="D667" s="5">
        <f>'Thông tin khách hàng'!$B$4+B667-1</f>
        <v>56</v>
      </c>
      <c r="E667" s="46">
        <f t="shared" si="2"/>
        <v>479018087117</v>
      </c>
      <c r="F667" s="5">
        <f>TP*VLOOKUP('Thông tin khách hàng'!$E$10,$X$2:$Z$5,3,FALSE)*OFFSET($S667,0,VLOOKUP('Thông tin khách hàng'!$E$10,$X$2:$Z$5,2,FALSE))</f>
        <v>0</v>
      </c>
      <c r="G667" s="5">
        <f>EP*VLOOKUP('Thông tin khách hàng'!$E$10,$X$2:$Z$5,3,FALSE)*OFFSET($S667,0,VLOOKUP('Thông tin khách hàng'!$E$10,$X$2:$Z$5,2,FALSE))</f>
        <v>0</v>
      </c>
      <c r="H667" s="5">
        <f>F667*HLOOKUP(B667,Assumption!$A$10:$G$12,2,TRUE)+G667*HLOOKUP(B667,Assumption!$A$10:$G$12,3,TRUE)</f>
        <v>0</v>
      </c>
      <c r="I667" s="5">
        <f t="shared" si="3"/>
        <v>0</v>
      </c>
      <c r="J667" s="47">
        <f>VLOOKUP(D667,Assumption!$O$3:$Q$103,IF('Thông tin khách hàng'!$B$3="Nam",2,3),FALSE)/12*P667</f>
        <v>0</v>
      </c>
      <c r="K667" s="5">
        <v>20000.0</v>
      </c>
      <c r="L667" s="46">
        <f t="shared" si="4"/>
        <v>2708437795</v>
      </c>
      <c r="M667" s="46">
        <f t="shared" si="5"/>
        <v>481726504912</v>
      </c>
      <c r="N667" s="47">
        <f>HLOOKUP(ROUND(AVERAGE(M655:M666)/10^6,0),Assumption!$B$2:$E$3,2,TRUE)*MAX((AVERAGE(M655:M666)-250*10^6),0)</f>
        <v>2687754699</v>
      </c>
      <c r="O667" s="46">
        <f t="shared" si="6"/>
        <v>484414259610</v>
      </c>
      <c r="P667" s="46">
        <f>IF(A667=1,SA,MAX(0,SA-M666))</f>
        <v>0</v>
      </c>
      <c r="S667" s="5">
        <v>0.0</v>
      </c>
      <c r="T667" s="5">
        <v>0.0</v>
      </c>
      <c r="U667" s="5">
        <v>0.0</v>
      </c>
      <c r="V667" s="48">
        <v>1.0</v>
      </c>
    </row>
    <row r="668" ht="15.75" customHeight="1">
      <c r="A668" s="5">
        <v>666.0</v>
      </c>
      <c r="B668" s="5">
        <v>56.0</v>
      </c>
      <c r="C668" s="5">
        <f t="shared" si="1"/>
        <v>6</v>
      </c>
      <c r="D668" s="5">
        <f>'Thông tin khách hàng'!$B$4+B668-1</f>
        <v>56</v>
      </c>
      <c r="E668" s="46">
        <f t="shared" si="2"/>
        <v>484414259610</v>
      </c>
      <c r="F668" s="5">
        <f>TP*VLOOKUP('Thông tin khách hàng'!$E$10,$X$2:$Z$5,3,FALSE)*OFFSET($S668,0,VLOOKUP('Thông tin khách hàng'!$E$10,$X$2:$Z$5,2,FALSE))</f>
        <v>0</v>
      </c>
      <c r="G668" s="5">
        <f>EP*VLOOKUP('Thông tin khách hàng'!$E$10,$X$2:$Z$5,3,FALSE)*OFFSET($S668,0,VLOOKUP('Thông tin khách hàng'!$E$10,$X$2:$Z$5,2,FALSE))</f>
        <v>0</v>
      </c>
      <c r="H668" s="5">
        <f>F668*HLOOKUP(B668,Assumption!$A$10:$G$12,2,TRUE)+G668*HLOOKUP(B668,Assumption!$A$10:$G$12,3,TRUE)</f>
        <v>0</v>
      </c>
      <c r="I668" s="5">
        <f t="shared" si="3"/>
        <v>0</v>
      </c>
      <c r="J668" s="47">
        <f>VLOOKUP(D668,Assumption!$O$3:$Q$103,IF('Thông tin khách hàng'!$B$3="Nam",2,3),FALSE)/12*P668</f>
        <v>0</v>
      </c>
      <c r="K668" s="5">
        <v>20000.0</v>
      </c>
      <c r="L668" s="46">
        <f t="shared" si="4"/>
        <v>2738948538</v>
      </c>
      <c r="M668" s="46">
        <f t="shared" si="5"/>
        <v>487153188148</v>
      </c>
      <c r="N668" s="47">
        <f>HLOOKUP(ROUND(AVERAGE(M656:M667)/10^6,0),Assumption!$B$2:$E$3,2,TRUE)*MAX((AVERAGE(M656:M667)-250*10^6),0)</f>
        <v>2718077841</v>
      </c>
      <c r="O668" s="46">
        <f t="shared" si="6"/>
        <v>489871265989</v>
      </c>
      <c r="P668" s="46">
        <f>IF(A668=1,SA,MAX(0,SA-M667))</f>
        <v>0</v>
      </c>
      <c r="S668" s="5">
        <v>0.0</v>
      </c>
      <c r="T668" s="5">
        <v>0.0</v>
      </c>
      <c r="U668" s="5">
        <v>0.0</v>
      </c>
      <c r="V668" s="48">
        <v>1.0</v>
      </c>
    </row>
    <row r="669" ht="15.75" customHeight="1">
      <c r="A669" s="5">
        <v>667.0</v>
      </c>
      <c r="B669" s="5">
        <v>56.0</v>
      </c>
      <c r="C669" s="5">
        <f t="shared" si="1"/>
        <v>7</v>
      </c>
      <c r="D669" s="5">
        <f>'Thông tin khách hàng'!$B$4+B669-1</f>
        <v>56</v>
      </c>
      <c r="E669" s="46">
        <f t="shared" si="2"/>
        <v>489871265989</v>
      </c>
      <c r="F669" s="5">
        <f>TP*VLOOKUP('Thông tin khách hàng'!$E$10,$X$2:$Z$5,3,FALSE)*OFFSET($S669,0,VLOOKUP('Thông tin khách hàng'!$E$10,$X$2:$Z$5,2,FALSE))</f>
        <v>15000000</v>
      </c>
      <c r="G669" s="5">
        <f>EP*VLOOKUP('Thông tin khách hàng'!$E$10,$X$2:$Z$5,3,FALSE)*OFFSET($S669,0,VLOOKUP('Thông tin khách hàng'!$E$10,$X$2:$Z$5,2,FALSE))</f>
        <v>15000000</v>
      </c>
      <c r="H669" s="5">
        <f>F669*HLOOKUP(B669,Assumption!$A$10:$G$12,2,TRUE)+G669*HLOOKUP(B669,Assumption!$A$10:$G$12,3,TRUE)</f>
        <v>750000</v>
      </c>
      <c r="I669" s="5">
        <f t="shared" si="3"/>
        <v>29250000</v>
      </c>
      <c r="J669" s="47">
        <f>VLOOKUP(D669,Assumption!$O$3:$Q$103,IF('Thông tin khách hàng'!$B$3="Nam",2,3),FALSE)/12*P669</f>
        <v>0</v>
      </c>
      <c r="K669" s="5">
        <v>20000.0</v>
      </c>
      <c r="L669" s="46">
        <f t="shared" si="4"/>
        <v>2769968630</v>
      </c>
      <c r="M669" s="46">
        <f t="shared" si="5"/>
        <v>492670464619</v>
      </c>
      <c r="N669" s="47">
        <f>HLOOKUP(ROUND(AVERAGE(M657:M668)/10^6,0),Assumption!$B$2:$E$3,2,TRUE)*MAX((AVERAGE(M657:M668)-250*10^6),0)</f>
        <v>2748742676</v>
      </c>
      <c r="O669" s="46">
        <f t="shared" si="6"/>
        <v>495419207295</v>
      </c>
      <c r="P669" s="46">
        <f>IF(A669=1,SA,MAX(0,SA-M668))</f>
        <v>0</v>
      </c>
      <c r="S669" s="5">
        <v>0.0</v>
      </c>
      <c r="T669" s="5">
        <v>1.0</v>
      </c>
      <c r="U669" s="5">
        <v>1.0</v>
      </c>
      <c r="V669" s="48">
        <v>1.0</v>
      </c>
    </row>
    <row r="670" ht="15.75" customHeight="1">
      <c r="A670" s="5">
        <v>668.0</v>
      </c>
      <c r="B670" s="5">
        <v>56.0</v>
      </c>
      <c r="C670" s="5">
        <f t="shared" si="1"/>
        <v>8</v>
      </c>
      <c r="D670" s="5">
        <f>'Thông tin khách hàng'!$B$4+B670-1</f>
        <v>56</v>
      </c>
      <c r="E670" s="46">
        <f t="shared" si="2"/>
        <v>495419207295</v>
      </c>
      <c r="F670" s="5">
        <f>TP*VLOOKUP('Thông tin khách hàng'!$E$10,$X$2:$Z$5,3,FALSE)*OFFSET($S670,0,VLOOKUP('Thông tin khách hàng'!$E$10,$X$2:$Z$5,2,FALSE))</f>
        <v>0</v>
      </c>
      <c r="G670" s="5">
        <f>EP*VLOOKUP('Thông tin khách hàng'!$E$10,$X$2:$Z$5,3,FALSE)*OFFSET($S670,0,VLOOKUP('Thông tin khách hàng'!$E$10,$X$2:$Z$5,2,FALSE))</f>
        <v>0</v>
      </c>
      <c r="H670" s="5">
        <f>F670*HLOOKUP(B670,Assumption!$A$10:$G$12,2,TRUE)+G670*HLOOKUP(B670,Assumption!$A$10:$G$12,3,TRUE)</f>
        <v>0</v>
      </c>
      <c r="I670" s="5">
        <f t="shared" si="3"/>
        <v>0</v>
      </c>
      <c r="J670" s="47">
        <f>VLOOKUP(D670,Assumption!$O$3:$Q$103,IF('Thông tin khách hàng'!$B$3="Nam",2,3),FALSE)/12*P670</f>
        <v>0</v>
      </c>
      <c r="K670" s="5">
        <v>20000.0</v>
      </c>
      <c r="L670" s="46">
        <f t="shared" si="4"/>
        <v>2801172113</v>
      </c>
      <c r="M670" s="46">
        <f t="shared" si="5"/>
        <v>498220359408</v>
      </c>
      <c r="N670" s="47">
        <f>HLOOKUP(ROUND(AVERAGE(M658:M669)/10^6,0),Assumption!$B$2:$E$3,2,TRUE)*MAX((AVERAGE(M658:M669)-250*10^6),0)</f>
        <v>2779753056</v>
      </c>
      <c r="O670" s="46">
        <f t="shared" si="6"/>
        <v>501000112464</v>
      </c>
      <c r="P670" s="46">
        <f>IF(A670=1,SA,MAX(0,SA-M669))</f>
        <v>0</v>
      </c>
      <c r="S670" s="5">
        <v>0.0</v>
      </c>
      <c r="T670" s="5">
        <v>0.0</v>
      </c>
      <c r="U670" s="5">
        <v>0.0</v>
      </c>
      <c r="V670" s="48">
        <v>1.0</v>
      </c>
    </row>
    <row r="671" ht="15.75" customHeight="1">
      <c r="A671" s="5">
        <v>669.0</v>
      </c>
      <c r="B671" s="5">
        <v>56.0</v>
      </c>
      <c r="C671" s="5">
        <f t="shared" si="1"/>
        <v>9</v>
      </c>
      <c r="D671" s="5">
        <f>'Thông tin khách hàng'!$B$4+B671-1</f>
        <v>56</v>
      </c>
      <c r="E671" s="46">
        <f t="shared" si="2"/>
        <v>501000112464</v>
      </c>
      <c r="F671" s="5">
        <f>TP*VLOOKUP('Thông tin khách hàng'!$E$10,$X$2:$Z$5,3,FALSE)*OFFSET($S671,0,VLOOKUP('Thông tin khách hàng'!$E$10,$X$2:$Z$5,2,FALSE))</f>
        <v>0</v>
      </c>
      <c r="G671" s="5">
        <f>EP*VLOOKUP('Thông tin khách hàng'!$E$10,$X$2:$Z$5,3,FALSE)*OFFSET($S671,0,VLOOKUP('Thông tin khách hàng'!$E$10,$X$2:$Z$5,2,FALSE))</f>
        <v>0</v>
      </c>
      <c r="H671" s="5">
        <f>F671*HLOOKUP(B671,Assumption!$A$10:$G$12,2,TRUE)+G671*HLOOKUP(B671,Assumption!$A$10:$G$12,3,TRUE)</f>
        <v>0</v>
      </c>
      <c r="I671" s="5">
        <f t="shared" si="3"/>
        <v>0</v>
      </c>
      <c r="J671" s="47">
        <f>VLOOKUP(D671,Assumption!$O$3:$Q$103,IF('Thông tin khách hàng'!$B$3="Nam",2,3),FALSE)/12*P671</f>
        <v>0</v>
      </c>
      <c r="K671" s="5">
        <v>20000.0</v>
      </c>
      <c r="L671" s="46">
        <f t="shared" si="4"/>
        <v>2832727362</v>
      </c>
      <c r="M671" s="46">
        <f t="shared" si="5"/>
        <v>503832819826</v>
      </c>
      <c r="N671" s="47">
        <f>HLOOKUP(ROUND(AVERAGE(M659:M670)/10^6,0),Assumption!$B$2:$E$3,2,TRUE)*MAX((AVERAGE(M659:M670)-250*10^6),0)</f>
        <v>2811112873</v>
      </c>
      <c r="O671" s="46">
        <f t="shared" si="6"/>
        <v>506643932699</v>
      </c>
      <c r="P671" s="46">
        <f>IF(A671=1,SA,MAX(0,SA-M670))</f>
        <v>0</v>
      </c>
      <c r="S671" s="5">
        <v>0.0</v>
      </c>
      <c r="T671" s="5">
        <v>0.0</v>
      </c>
      <c r="U671" s="5">
        <v>0.0</v>
      </c>
      <c r="V671" s="48">
        <v>1.0</v>
      </c>
    </row>
    <row r="672" ht="15.75" customHeight="1">
      <c r="A672" s="5">
        <v>670.0</v>
      </c>
      <c r="B672" s="5">
        <v>56.0</v>
      </c>
      <c r="C672" s="5">
        <f t="shared" si="1"/>
        <v>10</v>
      </c>
      <c r="D672" s="5">
        <f>'Thông tin khách hàng'!$B$4+B672-1</f>
        <v>56</v>
      </c>
      <c r="E672" s="46">
        <f t="shared" si="2"/>
        <v>506643932699</v>
      </c>
      <c r="F672" s="5">
        <f>TP*VLOOKUP('Thông tin khách hàng'!$E$10,$X$2:$Z$5,3,FALSE)*OFFSET($S672,0,VLOOKUP('Thông tin khách hàng'!$E$10,$X$2:$Z$5,2,FALSE))</f>
        <v>0</v>
      </c>
      <c r="G672" s="5">
        <f>EP*VLOOKUP('Thông tin khách hàng'!$E$10,$X$2:$Z$5,3,FALSE)*OFFSET($S672,0,VLOOKUP('Thông tin khách hàng'!$E$10,$X$2:$Z$5,2,FALSE))</f>
        <v>0</v>
      </c>
      <c r="H672" s="5">
        <f>F672*HLOOKUP(B672,Assumption!$A$10:$G$12,2,TRUE)+G672*HLOOKUP(B672,Assumption!$A$10:$G$12,3,TRUE)</f>
        <v>0</v>
      </c>
      <c r="I672" s="5">
        <f t="shared" si="3"/>
        <v>0</v>
      </c>
      <c r="J672" s="47">
        <f>VLOOKUP(D672,Assumption!$O$3:$Q$103,IF('Thông tin khách hàng'!$B$3="Nam",2,3),FALSE)/12*P672</f>
        <v>0</v>
      </c>
      <c r="K672" s="5">
        <v>20000.0</v>
      </c>
      <c r="L672" s="46">
        <f t="shared" si="4"/>
        <v>2864638342</v>
      </c>
      <c r="M672" s="46">
        <f t="shared" si="5"/>
        <v>509508551041</v>
      </c>
      <c r="N672" s="47">
        <f>HLOOKUP(ROUND(AVERAGE(M660:M671)/10^6,0),Assumption!$B$2:$E$3,2,TRUE)*MAX((AVERAGE(M660:M671)-250*10^6),0)</f>
        <v>2842826066</v>
      </c>
      <c r="O672" s="46">
        <f t="shared" si="6"/>
        <v>512351377107</v>
      </c>
      <c r="P672" s="46">
        <f>IF(A672=1,SA,MAX(0,SA-M671))</f>
        <v>0</v>
      </c>
      <c r="S672" s="5">
        <v>0.0</v>
      </c>
      <c r="T672" s="5">
        <v>0.0</v>
      </c>
      <c r="U672" s="5">
        <v>1.0</v>
      </c>
      <c r="V672" s="48">
        <v>1.0</v>
      </c>
    </row>
    <row r="673" ht="15.75" customHeight="1">
      <c r="A673" s="5">
        <v>671.0</v>
      </c>
      <c r="B673" s="5">
        <v>56.0</v>
      </c>
      <c r="C673" s="5">
        <f t="shared" si="1"/>
        <v>11</v>
      </c>
      <c r="D673" s="5">
        <f>'Thông tin khách hàng'!$B$4+B673-1</f>
        <v>56</v>
      </c>
      <c r="E673" s="46">
        <f t="shared" si="2"/>
        <v>512351377107</v>
      </c>
      <c r="F673" s="5">
        <f>TP*VLOOKUP('Thông tin khách hàng'!$E$10,$X$2:$Z$5,3,FALSE)*OFFSET($S673,0,VLOOKUP('Thông tin khách hàng'!$E$10,$X$2:$Z$5,2,FALSE))</f>
        <v>0</v>
      </c>
      <c r="G673" s="5">
        <f>EP*VLOOKUP('Thông tin khách hàng'!$E$10,$X$2:$Z$5,3,FALSE)*OFFSET($S673,0,VLOOKUP('Thông tin khách hàng'!$E$10,$X$2:$Z$5,2,FALSE))</f>
        <v>0</v>
      </c>
      <c r="H673" s="5">
        <f>F673*HLOOKUP(B673,Assumption!$A$10:$G$12,2,TRUE)+G673*HLOOKUP(B673,Assumption!$A$10:$G$12,3,TRUE)</f>
        <v>0</v>
      </c>
      <c r="I673" s="5">
        <f t="shared" si="3"/>
        <v>0</v>
      </c>
      <c r="J673" s="47">
        <f>VLOOKUP(D673,Assumption!$O$3:$Q$103,IF('Thông tin khách hàng'!$B$3="Nam",2,3),FALSE)/12*P673</f>
        <v>0</v>
      </c>
      <c r="K673" s="5">
        <v>20000.0</v>
      </c>
      <c r="L673" s="46">
        <f t="shared" si="4"/>
        <v>2896909063</v>
      </c>
      <c r="M673" s="46">
        <f t="shared" si="5"/>
        <v>515248266170</v>
      </c>
      <c r="N673" s="47">
        <f>HLOOKUP(ROUND(AVERAGE(M661:M672)/10^6,0),Assumption!$B$2:$E$3,2,TRUE)*MAX((AVERAGE(M661:M672)-250*10^6),0)</f>
        <v>2874896615</v>
      </c>
      <c r="O673" s="46">
        <f t="shared" si="6"/>
        <v>518123162785</v>
      </c>
      <c r="P673" s="46">
        <f>IF(A673=1,SA,MAX(0,SA-M672))</f>
        <v>0</v>
      </c>
      <c r="S673" s="5">
        <v>0.0</v>
      </c>
      <c r="T673" s="5">
        <v>0.0</v>
      </c>
      <c r="U673" s="5">
        <v>0.0</v>
      </c>
      <c r="V673" s="48">
        <v>1.0</v>
      </c>
    </row>
    <row r="674" ht="15.75" customHeight="1">
      <c r="A674" s="5">
        <v>672.0</v>
      </c>
      <c r="B674" s="5">
        <v>56.0</v>
      </c>
      <c r="C674" s="5">
        <f t="shared" si="1"/>
        <v>12</v>
      </c>
      <c r="D674" s="5">
        <f>'Thông tin khách hàng'!$B$4+B674-1</f>
        <v>56</v>
      </c>
      <c r="E674" s="46">
        <f t="shared" si="2"/>
        <v>518123162785</v>
      </c>
      <c r="F674" s="5">
        <f>TP*VLOOKUP('Thông tin khách hàng'!$E$10,$X$2:$Z$5,3,FALSE)*OFFSET($S674,0,VLOOKUP('Thông tin khách hàng'!$E$10,$X$2:$Z$5,2,FALSE))</f>
        <v>0</v>
      </c>
      <c r="G674" s="5">
        <f>EP*VLOOKUP('Thông tin khách hàng'!$E$10,$X$2:$Z$5,3,FALSE)*OFFSET($S674,0,VLOOKUP('Thông tin khách hàng'!$E$10,$X$2:$Z$5,2,FALSE))</f>
        <v>0</v>
      </c>
      <c r="H674" s="5">
        <f>F674*HLOOKUP(B674,Assumption!$A$10:$G$12,2,TRUE)+G674*HLOOKUP(B674,Assumption!$A$10:$G$12,3,TRUE)</f>
        <v>0</v>
      </c>
      <c r="I674" s="5">
        <f t="shared" si="3"/>
        <v>0</v>
      </c>
      <c r="J674" s="47">
        <f>VLOOKUP(D674,Assumption!$O$3:$Q$103,IF('Thông tin khách hàng'!$B$3="Nam",2,3),FALSE)/12*P674</f>
        <v>0</v>
      </c>
      <c r="K674" s="5">
        <v>20000.0</v>
      </c>
      <c r="L674" s="46">
        <f t="shared" si="4"/>
        <v>2929543578</v>
      </c>
      <c r="M674" s="46">
        <f t="shared" si="5"/>
        <v>521052686363</v>
      </c>
      <c r="N674" s="47">
        <f>HLOOKUP(ROUND(AVERAGE(M662:M673)/10^6,0),Assumption!$B$2:$E$3,2,TRUE)*MAX((AVERAGE(M662:M673)-250*10^6),0)</f>
        <v>2907328549</v>
      </c>
      <c r="O674" s="46">
        <f t="shared" si="6"/>
        <v>523960014912</v>
      </c>
      <c r="P674" s="46">
        <f>IF(A674=1,SA,MAX(0,SA-M673))</f>
        <v>0</v>
      </c>
      <c r="S674" s="5">
        <v>0.0</v>
      </c>
      <c r="T674" s="5">
        <v>0.0</v>
      </c>
      <c r="U674" s="5">
        <v>0.0</v>
      </c>
      <c r="V674" s="48">
        <v>1.0</v>
      </c>
    </row>
    <row r="675" ht="15.75" customHeight="1">
      <c r="A675" s="5">
        <v>673.0</v>
      </c>
      <c r="B675" s="5">
        <v>57.0</v>
      </c>
      <c r="C675" s="5">
        <f t="shared" si="1"/>
        <v>1</v>
      </c>
      <c r="D675" s="5">
        <f>'Thông tin khách hàng'!$B$4+B675-1</f>
        <v>57</v>
      </c>
      <c r="E675" s="46">
        <f t="shared" si="2"/>
        <v>523960014912</v>
      </c>
      <c r="F675" s="5">
        <f>TP*VLOOKUP('Thông tin khách hàng'!$E$10,$X$2:$Z$5,3,FALSE)*OFFSET($S675,0,VLOOKUP('Thông tin khách hàng'!$E$10,$X$2:$Z$5,2,FALSE))</f>
        <v>15000000</v>
      </c>
      <c r="G675" s="5">
        <f>EP*VLOOKUP('Thông tin khách hàng'!$E$10,$X$2:$Z$5,3,FALSE)*OFFSET($S675,0,VLOOKUP('Thông tin khách hàng'!$E$10,$X$2:$Z$5,2,FALSE))</f>
        <v>15000000</v>
      </c>
      <c r="H675" s="5">
        <f>F675*HLOOKUP(B675,Assumption!$A$10:$G$12,2,TRUE)+G675*HLOOKUP(B675,Assumption!$A$10:$G$12,3,TRUE)</f>
        <v>750000</v>
      </c>
      <c r="I675" s="5">
        <f t="shared" si="3"/>
        <v>29250000</v>
      </c>
      <c r="J675" s="47">
        <f>VLOOKUP(D675,Assumption!$O$3:$Q$103,IF('Thông tin khách hàng'!$B$3="Nam",2,3),FALSE)/12*P675</f>
        <v>0</v>
      </c>
      <c r="K675" s="5">
        <v>20000.0</v>
      </c>
      <c r="L675" s="46">
        <f t="shared" si="4"/>
        <v>2962711372</v>
      </c>
      <c r="M675" s="46">
        <f t="shared" si="5"/>
        <v>526951956284</v>
      </c>
      <c r="N675" s="47">
        <f>HLOOKUP(ROUND(AVERAGE(M663:M674)/10^6,0),Assumption!$B$2:$E$3,2,TRUE)*MAX((AVERAGE(M663:M674)-250*10^6),0)</f>
        <v>2940125939</v>
      </c>
      <c r="O675" s="46">
        <f t="shared" si="6"/>
        <v>529892082224</v>
      </c>
      <c r="P675" s="46">
        <f>IF(A675=1,SA,MAX(0,SA-M674))</f>
        <v>0</v>
      </c>
      <c r="S675" s="5">
        <v>1.0</v>
      </c>
      <c r="T675" s="5">
        <v>1.0</v>
      </c>
      <c r="U675" s="5">
        <v>1.0</v>
      </c>
      <c r="V675" s="48">
        <v>1.0</v>
      </c>
    </row>
    <row r="676" ht="15.75" customHeight="1">
      <c r="A676" s="5">
        <v>674.0</v>
      </c>
      <c r="B676" s="5">
        <v>57.0</v>
      </c>
      <c r="C676" s="5">
        <f t="shared" si="1"/>
        <v>2</v>
      </c>
      <c r="D676" s="5">
        <f>'Thông tin khách hàng'!$B$4+B676-1</f>
        <v>57</v>
      </c>
      <c r="E676" s="46">
        <f t="shared" si="2"/>
        <v>529892082224</v>
      </c>
      <c r="F676" s="5">
        <f>TP*VLOOKUP('Thông tin khách hàng'!$E$10,$X$2:$Z$5,3,FALSE)*OFFSET($S676,0,VLOOKUP('Thông tin khách hàng'!$E$10,$X$2:$Z$5,2,FALSE))</f>
        <v>0</v>
      </c>
      <c r="G676" s="5">
        <f>EP*VLOOKUP('Thông tin khách hàng'!$E$10,$X$2:$Z$5,3,FALSE)*OFFSET($S676,0,VLOOKUP('Thông tin khách hàng'!$E$10,$X$2:$Z$5,2,FALSE))</f>
        <v>0</v>
      </c>
      <c r="H676" s="5">
        <f>F676*HLOOKUP(B676,Assumption!$A$10:$G$12,2,TRUE)+G676*HLOOKUP(B676,Assumption!$A$10:$G$12,3,TRUE)</f>
        <v>0</v>
      </c>
      <c r="I676" s="5">
        <f t="shared" si="3"/>
        <v>0</v>
      </c>
      <c r="J676" s="47">
        <f>VLOOKUP(D676,Assumption!$O$3:$Q$103,IF('Thông tin khách hàng'!$B$3="Nam",2,3),FALSE)/12*P676</f>
        <v>0</v>
      </c>
      <c r="K676" s="5">
        <v>20000.0</v>
      </c>
      <c r="L676" s="46">
        <f t="shared" si="4"/>
        <v>2996086759</v>
      </c>
      <c r="M676" s="46">
        <f t="shared" si="5"/>
        <v>532888148983</v>
      </c>
      <c r="N676" s="47">
        <f>HLOOKUP(ROUND(AVERAGE(M664:M675)/10^6,0),Assumption!$B$2:$E$3,2,TRUE)*MAX((AVERAGE(M664:M675)-250*10^6),0)</f>
        <v>2973292904</v>
      </c>
      <c r="O676" s="46">
        <f t="shared" si="6"/>
        <v>535861441887</v>
      </c>
      <c r="P676" s="46">
        <f>IF(A676=1,SA,MAX(0,SA-M675))</f>
        <v>0</v>
      </c>
      <c r="S676" s="5">
        <v>0.0</v>
      </c>
      <c r="T676" s="5">
        <v>0.0</v>
      </c>
      <c r="U676" s="5">
        <v>0.0</v>
      </c>
      <c r="V676" s="48">
        <v>1.0</v>
      </c>
    </row>
    <row r="677" ht="15.75" customHeight="1">
      <c r="A677" s="5">
        <v>675.0</v>
      </c>
      <c r="B677" s="5">
        <v>57.0</v>
      </c>
      <c r="C677" s="5">
        <f t="shared" si="1"/>
        <v>3</v>
      </c>
      <c r="D677" s="5">
        <f>'Thông tin khách hàng'!$B$4+B677-1</f>
        <v>57</v>
      </c>
      <c r="E677" s="46">
        <f t="shared" si="2"/>
        <v>535861441887</v>
      </c>
      <c r="F677" s="5">
        <f>TP*VLOOKUP('Thông tin khách hàng'!$E$10,$X$2:$Z$5,3,FALSE)*OFFSET($S677,0,VLOOKUP('Thông tin khách hàng'!$E$10,$X$2:$Z$5,2,FALSE))</f>
        <v>0</v>
      </c>
      <c r="G677" s="5">
        <f>EP*VLOOKUP('Thông tin khách hàng'!$E$10,$X$2:$Z$5,3,FALSE)*OFFSET($S677,0,VLOOKUP('Thông tin khách hàng'!$E$10,$X$2:$Z$5,2,FALSE))</f>
        <v>0</v>
      </c>
      <c r="H677" s="5">
        <f>F677*HLOOKUP(B677,Assumption!$A$10:$G$12,2,TRUE)+G677*HLOOKUP(B677,Assumption!$A$10:$G$12,3,TRUE)</f>
        <v>0</v>
      </c>
      <c r="I677" s="5">
        <f t="shared" si="3"/>
        <v>0</v>
      </c>
      <c r="J677" s="47">
        <f>VLOOKUP(D677,Assumption!$O$3:$Q$103,IF('Thông tin khách hàng'!$B$3="Nam",2,3),FALSE)/12*P677</f>
        <v>0</v>
      </c>
      <c r="K677" s="5">
        <v>20000.0</v>
      </c>
      <c r="L677" s="46">
        <f t="shared" si="4"/>
        <v>3029838387</v>
      </c>
      <c r="M677" s="46">
        <f t="shared" si="5"/>
        <v>538891260274</v>
      </c>
      <c r="N677" s="47">
        <f>HLOOKUP(ROUND(AVERAGE(M665:M676)/10^6,0),Assumption!$B$2:$E$3,2,TRUE)*MAX((AVERAGE(M665:M676)-250*10^6),0)</f>
        <v>3006833608</v>
      </c>
      <c r="O677" s="46">
        <f t="shared" si="6"/>
        <v>541898093882</v>
      </c>
      <c r="P677" s="46">
        <f>IF(A677=1,SA,MAX(0,SA-M676))</f>
        <v>0</v>
      </c>
      <c r="S677" s="5">
        <v>0.0</v>
      </c>
      <c r="T677" s="5">
        <v>0.0</v>
      </c>
      <c r="U677" s="5">
        <v>0.0</v>
      </c>
      <c r="V677" s="48">
        <v>1.0</v>
      </c>
    </row>
    <row r="678" ht="15.75" customHeight="1">
      <c r="A678" s="5">
        <v>676.0</v>
      </c>
      <c r="B678" s="5">
        <v>57.0</v>
      </c>
      <c r="C678" s="5">
        <f t="shared" si="1"/>
        <v>4</v>
      </c>
      <c r="D678" s="5">
        <f>'Thông tin khách hàng'!$B$4+B678-1</f>
        <v>57</v>
      </c>
      <c r="E678" s="46">
        <f t="shared" si="2"/>
        <v>541898093882</v>
      </c>
      <c r="F678" s="5">
        <f>TP*VLOOKUP('Thông tin khách hàng'!$E$10,$X$2:$Z$5,3,FALSE)*OFFSET($S678,0,VLOOKUP('Thông tin khách hàng'!$E$10,$X$2:$Z$5,2,FALSE))</f>
        <v>0</v>
      </c>
      <c r="G678" s="5">
        <f>EP*VLOOKUP('Thông tin khách hàng'!$E$10,$X$2:$Z$5,3,FALSE)*OFFSET($S678,0,VLOOKUP('Thông tin khách hàng'!$E$10,$X$2:$Z$5,2,FALSE))</f>
        <v>0</v>
      </c>
      <c r="H678" s="5">
        <f>F678*HLOOKUP(B678,Assumption!$A$10:$G$12,2,TRUE)+G678*HLOOKUP(B678,Assumption!$A$10:$G$12,3,TRUE)</f>
        <v>0</v>
      </c>
      <c r="I678" s="5">
        <f t="shared" si="3"/>
        <v>0</v>
      </c>
      <c r="J678" s="47">
        <f>VLOOKUP(D678,Assumption!$O$3:$Q$103,IF('Thông tin khách hàng'!$B$3="Nam",2,3),FALSE)/12*P678</f>
        <v>0</v>
      </c>
      <c r="K678" s="5">
        <v>20000.0</v>
      </c>
      <c r="L678" s="46">
        <f t="shared" si="4"/>
        <v>3063970495</v>
      </c>
      <c r="M678" s="46">
        <f t="shared" si="5"/>
        <v>544962044377</v>
      </c>
      <c r="N678" s="47">
        <f>HLOOKUP(ROUND(AVERAGE(M666:M677)/10^6,0),Assumption!$B$2:$E$3,2,TRUE)*MAX((AVERAGE(M666:M677)-250*10^6),0)</f>
        <v>3040752262</v>
      </c>
      <c r="O678" s="46">
        <f t="shared" si="6"/>
        <v>548002796638</v>
      </c>
      <c r="P678" s="46">
        <f>IF(A678=1,SA,MAX(0,SA-M677))</f>
        <v>0</v>
      </c>
      <c r="S678" s="5">
        <v>0.0</v>
      </c>
      <c r="T678" s="5">
        <v>0.0</v>
      </c>
      <c r="U678" s="5">
        <v>1.0</v>
      </c>
      <c r="V678" s="48">
        <v>1.0</v>
      </c>
    </row>
    <row r="679" ht="15.75" customHeight="1">
      <c r="A679" s="5">
        <v>677.0</v>
      </c>
      <c r="B679" s="5">
        <v>57.0</v>
      </c>
      <c r="C679" s="5">
        <f t="shared" si="1"/>
        <v>5</v>
      </c>
      <c r="D679" s="5">
        <f>'Thông tin khách hàng'!$B$4+B679-1</f>
        <v>57</v>
      </c>
      <c r="E679" s="46">
        <f t="shared" si="2"/>
        <v>548002796638</v>
      </c>
      <c r="F679" s="5">
        <f>TP*VLOOKUP('Thông tin khách hàng'!$E$10,$X$2:$Z$5,3,FALSE)*OFFSET($S679,0,VLOOKUP('Thông tin khách hàng'!$E$10,$X$2:$Z$5,2,FALSE))</f>
        <v>0</v>
      </c>
      <c r="G679" s="5">
        <f>EP*VLOOKUP('Thông tin khách hàng'!$E$10,$X$2:$Z$5,3,FALSE)*OFFSET($S679,0,VLOOKUP('Thông tin khách hàng'!$E$10,$X$2:$Z$5,2,FALSE))</f>
        <v>0</v>
      </c>
      <c r="H679" s="5">
        <f>F679*HLOOKUP(B679,Assumption!$A$10:$G$12,2,TRUE)+G679*HLOOKUP(B679,Assumption!$A$10:$G$12,3,TRUE)</f>
        <v>0</v>
      </c>
      <c r="I679" s="5">
        <f t="shared" si="3"/>
        <v>0</v>
      </c>
      <c r="J679" s="47">
        <f>VLOOKUP(D679,Assumption!$O$3:$Q$103,IF('Thông tin khách hàng'!$B$3="Nam",2,3),FALSE)/12*P679</f>
        <v>0</v>
      </c>
      <c r="K679" s="5">
        <v>20000.0</v>
      </c>
      <c r="L679" s="46">
        <f t="shared" si="4"/>
        <v>3098487372</v>
      </c>
      <c r="M679" s="46">
        <f t="shared" si="5"/>
        <v>551101264010</v>
      </c>
      <c r="N679" s="47">
        <f>HLOOKUP(ROUND(AVERAGE(M667:M678)/10^6,0),Assumption!$B$2:$E$3,2,TRUE)*MAX((AVERAGE(M667:M678)-250*10^6),0)</f>
        <v>3075053125</v>
      </c>
      <c r="O679" s="46">
        <f t="shared" si="6"/>
        <v>554176317136</v>
      </c>
      <c r="P679" s="46">
        <f>IF(A679=1,SA,MAX(0,SA-M678))</f>
        <v>0</v>
      </c>
      <c r="S679" s="5">
        <v>0.0</v>
      </c>
      <c r="T679" s="5">
        <v>0.0</v>
      </c>
      <c r="U679" s="5">
        <v>0.0</v>
      </c>
      <c r="V679" s="48">
        <v>1.0</v>
      </c>
    </row>
    <row r="680" ht="15.75" customHeight="1">
      <c r="A680" s="5">
        <v>678.0</v>
      </c>
      <c r="B680" s="5">
        <v>57.0</v>
      </c>
      <c r="C680" s="5">
        <f t="shared" si="1"/>
        <v>6</v>
      </c>
      <c r="D680" s="5">
        <f>'Thông tin khách hàng'!$B$4+B680-1</f>
        <v>57</v>
      </c>
      <c r="E680" s="46">
        <f t="shared" si="2"/>
        <v>554176317136</v>
      </c>
      <c r="F680" s="5">
        <f>TP*VLOOKUP('Thông tin khách hàng'!$E$10,$X$2:$Z$5,3,FALSE)*OFFSET($S680,0,VLOOKUP('Thông tin khách hàng'!$E$10,$X$2:$Z$5,2,FALSE))</f>
        <v>0</v>
      </c>
      <c r="G680" s="5">
        <f>EP*VLOOKUP('Thông tin khách hàng'!$E$10,$X$2:$Z$5,3,FALSE)*OFFSET($S680,0,VLOOKUP('Thông tin khách hàng'!$E$10,$X$2:$Z$5,2,FALSE))</f>
        <v>0</v>
      </c>
      <c r="H680" s="5">
        <f>F680*HLOOKUP(B680,Assumption!$A$10:$G$12,2,TRUE)+G680*HLOOKUP(B680,Assumption!$A$10:$G$12,3,TRUE)</f>
        <v>0</v>
      </c>
      <c r="I680" s="5">
        <f t="shared" si="3"/>
        <v>0</v>
      </c>
      <c r="J680" s="47">
        <f>VLOOKUP(D680,Assumption!$O$3:$Q$103,IF('Thông tin khách hàng'!$B$3="Nam",2,3),FALSE)/12*P680</f>
        <v>0</v>
      </c>
      <c r="K680" s="5">
        <v>20000.0</v>
      </c>
      <c r="L680" s="46">
        <f t="shared" si="4"/>
        <v>3133393354</v>
      </c>
      <c r="M680" s="46">
        <f t="shared" si="5"/>
        <v>557309690490</v>
      </c>
      <c r="N680" s="47">
        <f>HLOOKUP(ROUND(AVERAGE(M668:M679)/10^6,0),Assumption!$B$2:$E$3,2,TRUE)*MAX((AVERAGE(M668:M679)-250*10^6),0)</f>
        <v>3109740505</v>
      </c>
      <c r="O680" s="46">
        <f t="shared" si="6"/>
        <v>560419430994</v>
      </c>
      <c r="P680" s="46">
        <f>IF(A680=1,SA,MAX(0,SA-M679))</f>
        <v>0</v>
      </c>
      <c r="S680" s="5">
        <v>0.0</v>
      </c>
      <c r="T680" s="5">
        <v>0.0</v>
      </c>
      <c r="U680" s="5">
        <v>0.0</v>
      </c>
      <c r="V680" s="48">
        <v>1.0</v>
      </c>
    </row>
    <row r="681" ht="15.75" customHeight="1">
      <c r="A681" s="5">
        <v>679.0</v>
      </c>
      <c r="B681" s="5">
        <v>57.0</v>
      </c>
      <c r="C681" s="5">
        <f t="shared" si="1"/>
        <v>7</v>
      </c>
      <c r="D681" s="5">
        <f>'Thông tin khách hàng'!$B$4+B681-1</f>
        <v>57</v>
      </c>
      <c r="E681" s="46">
        <f t="shared" si="2"/>
        <v>560419430994</v>
      </c>
      <c r="F681" s="5">
        <f>TP*VLOOKUP('Thông tin khách hàng'!$E$10,$X$2:$Z$5,3,FALSE)*OFFSET($S681,0,VLOOKUP('Thông tin khách hàng'!$E$10,$X$2:$Z$5,2,FALSE))</f>
        <v>15000000</v>
      </c>
      <c r="G681" s="5">
        <f>EP*VLOOKUP('Thông tin khách hàng'!$E$10,$X$2:$Z$5,3,FALSE)*OFFSET($S681,0,VLOOKUP('Thông tin khách hàng'!$E$10,$X$2:$Z$5,2,FALSE))</f>
        <v>15000000</v>
      </c>
      <c r="H681" s="5">
        <f>F681*HLOOKUP(B681,Assumption!$A$10:$G$12,2,TRUE)+G681*HLOOKUP(B681,Assumption!$A$10:$G$12,3,TRUE)</f>
        <v>750000</v>
      </c>
      <c r="I681" s="5">
        <f t="shared" si="3"/>
        <v>29250000</v>
      </c>
      <c r="J681" s="47">
        <f>VLOOKUP(D681,Assumption!$O$3:$Q$103,IF('Thông tin khách hàng'!$B$3="Nam",2,3),FALSE)/12*P681</f>
        <v>0</v>
      </c>
      <c r="K681" s="5">
        <v>20000.0</v>
      </c>
      <c r="L681" s="46">
        <f t="shared" si="4"/>
        <v>3168858211</v>
      </c>
      <c r="M681" s="46">
        <f t="shared" si="5"/>
        <v>563617519205</v>
      </c>
      <c r="N681" s="47">
        <f>HLOOKUP(ROUND(AVERAGE(M669:M680)/10^6,0),Assumption!$B$2:$E$3,2,TRUE)*MAX((AVERAGE(M669:M680)-250*10^6),0)</f>
        <v>3144818756</v>
      </c>
      <c r="O681" s="46">
        <f t="shared" si="6"/>
        <v>566762337961</v>
      </c>
      <c r="P681" s="46">
        <f>IF(A681=1,SA,MAX(0,SA-M680))</f>
        <v>0</v>
      </c>
      <c r="S681" s="5">
        <v>0.0</v>
      </c>
      <c r="T681" s="5">
        <v>1.0</v>
      </c>
      <c r="U681" s="5">
        <v>1.0</v>
      </c>
      <c r="V681" s="48">
        <v>1.0</v>
      </c>
    </row>
    <row r="682" ht="15.75" customHeight="1">
      <c r="A682" s="5">
        <v>680.0</v>
      </c>
      <c r="B682" s="5">
        <v>57.0</v>
      </c>
      <c r="C682" s="5">
        <f t="shared" si="1"/>
        <v>8</v>
      </c>
      <c r="D682" s="5">
        <f>'Thông tin khách hàng'!$B$4+B682-1</f>
        <v>57</v>
      </c>
      <c r="E682" s="46">
        <f t="shared" si="2"/>
        <v>566762337961</v>
      </c>
      <c r="F682" s="5">
        <f>TP*VLOOKUP('Thông tin khách hàng'!$E$10,$X$2:$Z$5,3,FALSE)*OFFSET($S682,0,VLOOKUP('Thông tin khách hàng'!$E$10,$X$2:$Z$5,2,FALSE))</f>
        <v>0</v>
      </c>
      <c r="G682" s="5">
        <f>EP*VLOOKUP('Thông tin khách hàng'!$E$10,$X$2:$Z$5,3,FALSE)*OFFSET($S682,0,VLOOKUP('Thông tin khách hàng'!$E$10,$X$2:$Z$5,2,FALSE))</f>
        <v>0</v>
      </c>
      <c r="H682" s="5">
        <f>F682*HLOOKUP(B682,Assumption!$A$10:$G$12,2,TRUE)+G682*HLOOKUP(B682,Assumption!$A$10:$G$12,3,TRUE)</f>
        <v>0</v>
      </c>
      <c r="I682" s="5">
        <f t="shared" si="3"/>
        <v>0</v>
      </c>
      <c r="J682" s="47">
        <f>VLOOKUP(D682,Assumption!$O$3:$Q$103,IF('Thông tin khách hàng'!$B$3="Nam",2,3),FALSE)/12*P682</f>
        <v>0</v>
      </c>
      <c r="K682" s="5">
        <v>20000.0</v>
      </c>
      <c r="L682" s="46">
        <f t="shared" si="4"/>
        <v>3204556546</v>
      </c>
      <c r="M682" s="46">
        <f t="shared" si="5"/>
        <v>569966874507</v>
      </c>
      <c r="N682" s="47">
        <f>HLOOKUP(ROUND(AVERAGE(M670:M681)/10^6,0),Assumption!$B$2:$E$3,2,TRUE)*MAX((AVERAGE(M670:M681)-250*10^6),0)</f>
        <v>3180292283</v>
      </c>
      <c r="O682" s="46">
        <f t="shared" si="6"/>
        <v>573147166791</v>
      </c>
      <c r="P682" s="46">
        <f>IF(A682=1,SA,MAX(0,SA-M681))</f>
        <v>0</v>
      </c>
      <c r="S682" s="5">
        <v>0.0</v>
      </c>
      <c r="T682" s="5">
        <v>0.0</v>
      </c>
      <c r="U682" s="5">
        <v>0.0</v>
      </c>
      <c r="V682" s="48">
        <v>1.0</v>
      </c>
    </row>
    <row r="683" ht="15.75" customHeight="1">
      <c r="A683" s="5">
        <v>681.0</v>
      </c>
      <c r="B683" s="5">
        <v>57.0</v>
      </c>
      <c r="C683" s="5">
        <f t="shared" si="1"/>
        <v>9</v>
      </c>
      <c r="D683" s="5">
        <f>'Thông tin khách hàng'!$B$4+B683-1</f>
        <v>57</v>
      </c>
      <c r="E683" s="46">
        <f t="shared" si="2"/>
        <v>573147166791</v>
      </c>
      <c r="F683" s="5">
        <f>TP*VLOOKUP('Thông tin khách hàng'!$E$10,$X$2:$Z$5,3,FALSE)*OFFSET($S683,0,VLOOKUP('Thông tin khách hàng'!$E$10,$X$2:$Z$5,2,FALSE))</f>
        <v>0</v>
      </c>
      <c r="G683" s="5">
        <f>EP*VLOOKUP('Thông tin khách hàng'!$E$10,$X$2:$Z$5,3,FALSE)*OFFSET($S683,0,VLOOKUP('Thông tin khách hàng'!$E$10,$X$2:$Z$5,2,FALSE))</f>
        <v>0</v>
      </c>
      <c r="H683" s="5">
        <f>F683*HLOOKUP(B683,Assumption!$A$10:$G$12,2,TRUE)+G683*HLOOKUP(B683,Assumption!$A$10:$G$12,3,TRUE)</f>
        <v>0</v>
      </c>
      <c r="I683" s="5">
        <f t="shared" si="3"/>
        <v>0</v>
      </c>
      <c r="J683" s="47">
        <f>VLOOKUP(D683,Assumption!$O$3:$Q$103,IF('Thông tin khách hàng'!$B$3="Nam",2,3),FALSE)/12*P683</f>
        <v>0</v>
      </c>
      <c r="K683" s="5">
        <v>20000.0</v>
      </c>
      <c r="L683" s="46">
        <f t="shared" si="4"/>
        <v>3240657296</v>
      </c>
      <c r="M683" s="46">
        <f t="shared" si="5"/>
        <v>576387804087</v>
      </c>
      <c r="N683" s="47">
        <f>HLOOKUP(ROUND(AVERAGE(M671:M682)/10^6,0),Assumption!$B$2:$E$3,2,TRUE)*MAX((AVERAGE(M671:M682)-250*10^6),0)</f>
        <v>3216165541</v>
      </c>
      <c r="O683" s="46">
        <f t="shared" si="6"/>
        <v>579603969627</v>
      </c>
      <c r="P683" s="46">
        <f>IF(A683=1,SA,MAX(0,SA-M682))</f>
        <v>0</v>
      </c>
      <c r="S683" s="5">
        <v>0.0</v>
      </c>
      <c r="T683" s="5">
        <v>0.0</v>
      </c>
      <c r="U683" s="5">
        <v>0.0</v>
      </c>
      <c r="V683" s="48">
        <v>1.0</v>
      </c>
    </row>
    <row r="684" ht="15.75" customHeight="1">
      <c r="A684" s="5">
        <v>682.0</v>
      </c>
      <c r="B684" s="5">
        <v>57.0</v>
      </c>
      <c r="C684" s="5">
        <f t="shared" si="1"/>
        <v>10</v>
      </c>
      <c r="D684" s="5">
        <f>'Thông tin khách hàng'!$B$4+B684-1</f>
        <v>57</v>
      </c>
      <c r="E684" s="46">
        <f t="shared" si="2"/>
        <v>579603969627</v>
      </c>
      <c r="F684" s="5">
        <f>TP*VLOOKUP('Thông tin khách hàng'!$E$10,$X$2:$Z$5,3,FALSE)*OFFSET($S684,0,VLOOKUP('Thông tin khách hàng'!$E$10,$X$2:$Z$5,2,FALSE))</f>
        <v>0</v>
      </c>
      <c r="G684" s="5">
        <f>EP*VLOOKUP('Thông tin khách hàng'!$E$10,$X$2:$Z$5,3,FALSE)*OFFSET($S684,0,VLOOKUP('Thông tin khách hàng'!$E$10,$X$2:$Z$5,2,FALSE))</f>
        <v>0</v>
      </c>
      <c r="H684" s="5">
        <f>F684*HLOOKUP(B684,Assumption!$A$10:$G$12,2,TRUE)+G684*HLOOKUP(B684,Assumption!$A$10:$G$12,3,TRUE)</f>
        <v>0</v>
      </c>
      <c r="I684" s="5">
        <f t="shared" si="3"/>
        <v>0</v>
      </c>
      <c r="J684" s="47">
        <f>VLOOKUP(D684,Assumption!$O$3:$Q$103,IF('Thông tin khách hàng'!$B$3="Nam",2,3),FALSE)/12*P684</f>
        <v>0</v>
      </c>
      <c r="K684" s="5">
        <v>20000.0</v>
      </c>
      <c r="L684" s="46">
        <f t="shared" si="4"/>
        <v>3277164998</v>
      </c>
      <c r="M684" s="46">
        <f t="shared" si="5"/>
        <v>582881114625</v>
      </c>
      <c r="N684" s="47">
        <f>HLOOKUP(ROUND(AVERAGE(M672:M683)/10^6,0),Assumption!$B$2:$E$3,2,TRUE)*MAX((AVERAGE(M672:M683)-250*10^6),0)</f>
        <v>3252443033</v>
      </c>
      <c r="O684" s="46">
        <f t="shared" si="6"/>
        <v>586133557658</v>
      </c>
      <c r="P684" s="46">
        <f>IF(A684=1,SA,MAX(0,SA-M683))</f>
        <v>0</v>
      </c>
      <c r="S684" s="5">
        <v>0.0</v>
      </c>
      <c r="T684" s="5">
        <v>0.0</v>
      </c>
      <c r="U684" s="5">
        <v>1.0</v>
      </c>
      <c r="V684" s="48">
        <v>1.0</v>
      </c>
    </row>
    <row r="685" ht="15.75" customHeight="1">
      <c r="A685" s="5">
        <v>683.0</v>
      </c>
      <c r="B685" s="5">
        <v>57.0</v>
      </c>
      <c r="C685" s="5">
        <f t="shared" si="1"/>
        <v>11</v>
      </c>
      <c r="D685" s="5">
        <f>'Thông tin khách hàng'!$B$4+B685-1</f>
        <v>57</v>
      </c>
      <c r="E685" s="46">
        <f t="shared" si="2"/>
        <v>586133557658</v>
      </c>
      <c r="F685" s="5">
        <f>TP*VLOOKUP('Thông tin khách hàng'!$E$10,$X$2:$Z$5,3,FALSE)*OFFSET($S685,0,VLOOKUP('Thông tin khách hàng'!$E$10,$X$2:$Z$5,2,FALSE))</f>
        <v>0</v>
      </c>
      <c r="G685" s="5">
        <f>EP*VLOOKUP('Thông tin khách hàng'!$E$10,$X$2:$Z$5,3,FALSE)*OFFSET($S685,0,VLOOKUP('Thông tin khách hàng'!$E$10,$X$2:$Z$5,2,FALSE))</f>
        <v>0</v>
      </c>
      <c r="H685" s="5">
        <f>F685*HLOOKUP(B685,Assumption!$A$10:$G$12,2,TRUE)+G685*HLOOKUP(B685,Assumption!$A$10:$G$12,3,TRUE)</f>
        <v>0</v>
      </c>
      <c r="I685" s="5">
        <f t="shared" si="3"/>
        <v>0</v>
      </c>
      <c r="J685" s="47">
        <f>VLOOKUP(D685,Assumption!$O$3:$Q$103,IF('Thông tin khách hàng'!$B$3="Nam",2,3),FALSE)/12*P685</f>
        <v>0</v>
      </c>
      <c r="K685" s="5">
        <v>20000.0</v>
      </c>
      <c r="L685" s="46">
        <f t="shared" si="4"/>
        <v>3314084238</v>
      </c>
      <c r="M685" s="46">
        <f t="shared" si="5"/>
        <v>589447621896</v>
      </c>
      <c r="N685" s="47">
        <f>HLOOKUP(ROUND(AVERAGE(M673:M684)/10^6,0),Assumption!$B$2:$E$3,2,TRUE)*MAX((AVERAGE(M673:M684)-250*10^6),0)</f>
        <v>3289129315</v>
      </c>
      <c r="O685" s="46">
        <f t="shared" si="6"/>
        <v>592736751211</v>
      </c>
      <c r="P685" s="46">
        <f>IF(A685=1,SA,MAX(0,SA-M684))</f>
        <v>0</v>
      </c>
      <c r="S685" s="5">
        <v>0.0</v>
      </c>
      <c r="T685" s="5">
        <v>0.0</v>
      </c>
      <c r="U685" s="5">
        <v>0.0</v>
      </c>
      <c r="V685" s="48">
        <v>1.0</v>
      </c>
    </row>
    <row r="686" ht="15.75" customHeight="1">
      <c r="A686" s="5">
        <v>684.0</v>
      </c>
      <c r="B686" s="5">
        <v>57.0</v>
      </c>
      <c r="C686" s="5">
        <f t="shared" si="1"/>
        <v>12</v>
      </c>
      <c r="D686" s="5">
        <f>'Thông tin khách hàng'!$B$4+B686-1</f>
        <v>57</v>
      </c>
      <c r="E686" s="46">
        <f t="shared" si="2"/>
        <v>592736751211</v>
      </c>
      <c r="F686" s="5">
        <f>TP*VLOOKUP('Thông tin khách hàng'!$E$10,$X$2:$Z$5,3,FALSE)*OFFSET($S686,0,VLOOKUP('Thông tin khách hàng'!$E$10,$X$2:$Z$5,2,FALSE))</f>
        <v>0</v>
      </c>
      <c r="G686" s="5">
        <f>EP*VLOOKUP('Thông tin khách hàng'!$E$10,$X$2:$Z$5,3,FALSE)*OFFSET($S686,0,VLOOKUP('Thông tin khách hàng'!$E$10,$X$2:$Z$5,2,FALSE))</f>
        <v>0</v>
      </c>
      <c r="H686" s="5">
        <f>F686*HLOOKUP(B686,Assumption!$A$10:$G$12,2,TRUE)+G686*HLOOKUP(B686,Assumption!$A$10:$G$12,3,TRUE)</f>
        <v>0</v>
      </c>
      <c r="I686" s="5">
        <f t="shared" si="3"/>
        <v>0</v>
      </c>
      <c r="J686" s="47">
        <f>VLOOKUP(D686,Assumption!$O$3:$Q$103,IF('Thông tin khách hàng'!$B$3="Nam",2,3),FALSE)/12*P686</f>
        <v>0</v>
      </c>
      <c r="K686" s="5">
        <v>20000.0</v>
      </c>
      <c r="L686" s="46">
        <f t="shared" si="4"/>
        <v>3351419655</v>
      </c>
      <c r="M686" s="46">
        <f t="shared" si="5"/>
        <v>596088150866</v>
      </c>
      <c r="N686" s="47">
        <f>HLOOKUP(ROUND(AVERAGE(M674:M685)/10^6,0),Assumption!$B$2:$E$3,2,TRUE)*MAX((AVERAGE(M674:M685)-250*10^6),0)</f>
        <v>3326228993</v>
      </c>
      <c r="O686" s="46">
        <f t="shared" si="6"/>
        <v>599414379858</v>
      </c>
      <c r="P686" s="46">
        <f>IF(A686=1,SA,MAX(0,SA-M685))</f>
        <v>0</v>
      </c>
      <c r="S686" s="5">
        <v>0.0</v>
      </c>
      <c r="T686" s="5">
        <v>0.0</v>
      </c>
      <c r="U686" s="5">
        <v>0.0</v>
      </c>
      <c r="V686" s="48">
        <v>1.0</v>
      </c>
    </row>
    <row r="687" ht="15.75" customHeight="1">
      <c r="A687" s="5">
        <v>685.0</v>
      </c>
      <c r="B687" s="5">
        <v>58.0</v>
      </c>
      <c r="C687" s="5">
        <f t="shared" si="1"/>
        <v>1</v>
      </c>
      <c r="D687" s="5">
        <f>'Thông tin khách hàng'!$B$4+B687-1</f>
        <v>58</v>
      </c>
      <c r="E687" s="46">
        <f t="shared" si="2"/>
        <v>599414379858</v>
      </c>
      <c r="F687" s="5">
        <f>TP*VLOOKUP('Thông tin khách hàng'!$E$10,$X$2:$Z$5,3,FALSE)*OFFSET($S687,0,VLOOKUP('Thông tin khách hàng'!$E$10,$X$2:$Z$5,2,FALSE))</f>
        <v>15000000</v>
      </c>
      <c r="G687" s="5">
        <f>EP*VLOOKUP('Thông tin khách hàng'!$E$10,$X$2:$Z$5,3,FALSE)*OFFSET($S687,0,VLOOKUP('Thông tin khách hàng'!$E$10,$X$2:$Z$5,2,FALSE))</f>
        <v>15000000</v>
      </c>
      <c r="H687" s="5">
        <f>F687*HLOOKUP(B687,Assumption!$A$10:$G$12,2,TRUE)+G687*HLOOKUP(B687,Assumption!$A$10:$G$12,3,TRUE)</f>
        <v>750000</v>
      </c>
      <c r="I687" s="5">
        <f t="shared" si="3"/>
        <v>29250000</v>
      </c>
      <c r="J687" s="47">
        <f>VLOOKUP(D687,Assumption!$O$3:$Q$103,IF('Thông tin khách hàng'!$B$3="Nam",2,3),FALSE)/12*P687</f>
        <v>0</v>
      </c>
      <c r="K687" s="5">
        <v>20000.0</v>
      </c>
      <c r="L687" s="46">
        <f t="shared" si="4"/>
        <v>3389341322</v>
      </c>
      <c r="M687" s="46">
        <f t="shared" si="5"/>
        <v>602832951180</v>
      </c>
      <c r="N687" s="47">
        <f>HLOOKUP(ROUND(AVERAGE(M675:M686)/10^6,0),Assumption!$B$2:$E$3,2,TRUE)*MAX((AVERAGE(M675:M686)-250*10^6),0)</f>
        <v>3363746725</v>
      </c>
      <c r="O687" s="46">
        <f t="shared" si="6"/>
        <v>606196697905</v>
      </c>
      <c r="P687" s="46">
        <f>IF(A687=1,SA,MAX(0,SA-M686))</f>
        <v>0</v>
      </c>
      <c r="S687" s="5">
        <v>1.0</v>
      </c>
      <c r="T687" s="5">
        <v>1.0</v>
      </c>
      <c r="U687" s="5">
        <v>1.0</v>
      </c>
      <c r="V687" s="48">
        <v>1.0</v>
      </c>
    </row>
    <row r="688" ht="15.75" customHeight="1">
      <c r="A688" s="5">
        <v>686.0</v>
      </c>
      <c r="B688" s="5">
        <v>58.0</v>
      </c>
      <c r="C688" s="5">
        <f t="shared" si="1"/>
        <v>2</v>
      </c>
      <c r="D688" s="5">
        <f>'Thông tin khách hàng'!$B$4+B688-1</f>
        <v>58</v>
      </c>
      <c r="E688" s="46">
        <f t="shared" si="2"/>
        <v>606196697905</v>
      </c>
      <c r="F688" s="5">
        <f>TP*VLOOKUP('Thông tin khách hàng'!$E$10,$X$2:$Z$5,3,FALSE)*OFFSET($S688,0,VLOOKUP('Thông tin khách hàng'!$E$10,$X$2:$Z$5,2,FALSE))</f>
        <v>0</v>
      </c>
      <c r="G688" s="5">
        <f>EP*VLOOKUP('Thông tin khách hàng'!$E$10,$X$2:$Z$5,3,FALSE)*OFFSET($S688,0,VLOOKUP('Thông tin khách hàng'!$E$10,$X$2:$Z$5,2,FALSE))</f>
        <v>0</v>
      </c>
      <c r="H688" s="5">
        <f>F688*HLOOKUP(B688,Assumption!$A$10:$G$12,2,TRUE)+G688*HLOOKUP(B688,Assumption!$A$10:$G$12,3,TRUE)</f>
        <v>0</v>
      </c>
      <c r="I688" s="5">
        <f t="shared" si="3"/>
        <v>0</v>
      </c>
      <c r="J688" s="47">
        <f>VLOOKUP(D688,Assumption!$O$3:$Q$103,IF('Thông tin khách hàng'!$B$3="Nam",2,3),FALSE)/12*P688</f>
        <v>0</v>
      </c>
      <c r="K688" s="5">
        <v>20000.0</v>
      </c>
      <c r="L688" s="46">
        <f t="shared" si="4"/>
        <v>3427524150</v>
      </c>
      <c r="M688" s="46">
        <f t="shared" si="5"/>
        <v>609624202055</v>
      </c>
      <c r="N688" s="47">
        <f>HLOOKUP(ROUND(AVERAGE(M676:M687)/10^6,0),Assumption!$B$2:$E$3,2,TRUE)*MAX((AVERAGE(M676:M687)-250*10^6),0)</f>
        <v>3401687222</v>
      </c>
      <c r="O688" s="46">
        <f t="shared" si="6"/>
        <v>613025889278</v>
      </c>
      <c r="P688" s="46">
        <f>IF(A688=1,SA,MAX(0,SA-M687))</f>
        <v>0</v>
      </c>
      <c r="S688" s="5">
        <v>0.0</v>
      </c>
      <c r="T688" s="5">
        <v>0.0</v>
      </c>
      <c r="U688" s="5">
        <v>0.0</v>
      </c>
      <c r="V688" s="48">
        <v>1.0</v>
      </c>
    </row>
    <row r="689" ht="15.75" customHeight="1">
      <c r="A689" s="5">
        <v>687.0</v>
      </c>
      <c r="B689" s="5">
        <v>58.0</v>
      </c>
      <c r="C689" s="5">
        <f t="shared" si="1"/>
        <v>3</v>
      </c>
      <c r="D689" s="5">
        <f>'Thông tin khách hàng'!$B$4+B689-1</f>
        <v>58</v>
      </c>
      <c r="E689" s="46">
        <f t="shared" si="2"/>
        <v>613025889278</v>
      </c>
      <c r="F689" s="5">
        <f>TP*VLOOKUP('Thông tin khách hàng'!$E$10,$X$2:$Z$5,3,FALSE)*OFFSET($S689,0,VLOOKUP('Thông tin khách hàng'!$E$10,$X$2:$Z$5,2,FALSE))</f>
        <v>0</v>
      </c>
      <c r="G689" s="5">
        <f>EP*VLOOKUP('Thông tin khách hàng'!$E$10,$X$2:$Z$5,3,FALSE)*OFFSET($S689,0,VLOOKUP('Thông tin khách hàng'!$E$10,$X$2:$Z$5,2,FALSE))</f>
        <v>0</v>
      </c>
      <c r="H689" s="5">
        <f>F689*HLOOKUP(B689,Assumption!$A$10:$G$12,2,TRUE)+G689*HLOOKUP(B689,Assumption!$A$10:$G$12,3,TRUE)</f>
        <v>0</v>
      </c>
      <c r="I689" s="5">
        <f t="shared" si="3"/>
        <v>0</v>
      </c>
      <c r="J689" s="47">
        <f>VLOOKUP(D689,Assumption!$O$3:$Q$103,IF('Thông tin khách hàng'!$B$3="Nam",2,3),FALSE)/12*P689</f>
        <v>0</v>
      </c>
      <c r="K689" s="5">
        <v>20000.0</v>
      </c>
      <c r="L689" s="46">
        <f t="shared" si="4"/>
        <v>3466137391</v>
      </c>
      <c r="M689" s="46">
        <f t="shared" si="5"/>
        <v>616492006669</v>
      </c>
      <c r="N689" s="47">
        <f>HLOOKUP(ROUND(AVERAGE(M677:M688)/10^6,0),Assumption!$B$2:$E$3,2,TRUE)*MAX((AVERAGE(M677:M688)-250*10^6),0)</f>
        <v>3440055249</v>
      </c>
      <c r="O689" s="46">
        <f t="shared" si="6"/>
        <v>619932061917</v>
      </c>
      <c r="P689" s="46">
        <f>IF(A689=1,SA,MAX(0,SA-M688))</f>
        <v>0</v>
      </c>
      <c r="S689" s="5">
        <v>0.0</v>
      </c>
      <c r="T689" s="5">
        <v>0.0</v>
      </c>
      <c r="U689" s="5">
        <v>0.0</v>
      </c>
      <c r="V689" s="48">
        <v>1.0</v>
      </c>
    </row>
    <row r="690" ht="15.75" customHeight="1">
      <c r="A690" s="5">
        <v>688.0</v>
      </c>
      <c r="B690" s="5">
        <v>58.0</v>
      </c>
      <c r="C690" s="5">
        <f t="shared" si="1"/>
        <v>4</v>
      </c>
      <c r="D690" s="5">
        <f>'Thông tin khách hàng'!$B$4+B690-1</f>
        <v>58</v>
      </c>
      <c r="E690" s="46">
        <f t="shared" si="2"/>
        <v>619932061917</v>
      </c>
      <c r="F690" s="5">
        <f>TP*VLOOKUP('Thông tin khách hàng'!$E$10,$X$2:$Z$5,3,FALSE)*OFFSET($S690,0,VLOOKUP('Thông tin khách hàng'!$E$10,$X$2:$Z$5,2,FALSE))</f>
        <v>0</v>
      </c>
      <c r="G690" s="5">
        <f>EP*VLOOKUP('Thông tin khách hàng'!$E$10,$X$2:$Z$5,3,FALSE)*OFFSET($S690,0,VLOOKUP('Thông tin khách hàng'!$E$10,$X$2:$Z$5,2,FALSE))</f>
        <v>0</v>
      </c>
      <c r="H690" s="5">
        <f>F690*HLOOKUP(B690,Assumption!$A$10:$G$12,2,TRUE)+G690*HLOOKUP(B690,Assumption!$A$10:$G$12,3,TRUE)</f>
        <v>0</v>
      </c>
      <c r="I690" s="5">
        <f t="shared" si="3"/>
        <v>0</v>
      </c>
      <c r="J690" s="47">
        <f>VLOOKUP(D690,Assumption!$O$3:$Q$103,IF('Thông tin khách hàng'!$B$3="Nam",2,3),FALSE)/12*P690</f>
        <v>0</v>
      </c>
      <c r="K690" s="5">
        <v>20000.0</v>
      </c>
      <c r="L690" s="46">
        <f t="shared" si="4"/>
        <v>3505185895</v>
      </c>
      <c r="M690" s="46">
        <f t="shared" si="5"/>
        <v>623437227812</v>
      </c>
      <c r="N690" s="47">
        <f>HLOOKUP(ROUND(AVERAGE(M678:M689)/10^6,0),Assumption!$B$2:$E$3,2,TRUE)*MAX((AVERAGE(M678:M689)-250*10^6),0)</f>
        <v>3478855622</v>
      </c>
      <c r="O690" s="46">
        <f t="shared" si="6"/>
        <v>626916083434</v>
      </c>
      <c r="P690" s="46">
        <f>IF(A690=1,SA,MAX(0,SA-M689))</f>
        <v>0</v>
      </c>
      <c r="S690" s="5">
        <v>0.0</v>
      </c>
      <c r="T690" s="5">
        <v>0.0</v>
      </c>
      <c r="U690" s="5">
        <v>1.0</v>
      </c>
      <c r="V690" s="48">
        <v>1.0</v>
      </c>
    </row>
    <row r="691" ht="15.75" customHeight="1">
      <c r="A691" s="5">
        <v>689.0</v>
      </c>
      <c r="B691" s="5">
        <v>58.0</v>
      </c>
      <c r="C691" s="5">
        <f t="shared" si="1"/>
        <v>5</v>
      </c>
      <c r="D691" s="5">
        <f>'Thông tin khách hàng'!$B$4+B691-1</f>
        <v>58</v>
      </c>
      <c r="E691" s="46">
        <f t="shared" si="2"/>
        <v>626916083434</v>
      </c>
      <c r="F691" s="5">
        <f>TP*VLOOKUP('Thông tin khách hàng'!$E$10,$X$2:$Z$5,3,FALSE)*OFFSET($S691,0,VLOOKUP('Thông tin khách hàng'!$E$10,$X$2:$Z$5,2,FALSE))</f>
        <v>0</v>
      </c>
      <c r="G691" s="5">
        <f>EP*VLOOKUP('Thông tin khách hàng'!$E$10,$X$2:$Z$5,3,FALSE)*OFFSET($S691,0,VLOOKUP('Thông tin khách hàng'!$E$10,$X$2:$Z$5,2,FALSE))</f>
        <v>0</v>
      </c>
      <c r="H691" s="5">
        <f>F691*HLOOKUP(B691,Assumption!$A$10:$G$12,2,TRUE)+G691*HLOOKUP(B691,Assumption!$A$10:$G$12,3,TRUE)</f>
        <v>0</v>
      </c>
      <c r="I691" s="5">
        <f t="shared" si="3"/>
        <v>0</v>
      </c>
      <c r="J691" s="47">
        <f>VLOOKUP(D691,Assumption!$O$3:$Q$103,IF('Thông tin khách hàng'!$B$3="Nam",2,3),FALSE)/12*P691</f>
        <v>0</v>
      </c>
      <c r="K691" s="5">
        <v>20000.0</v>
      </c>
      <c r="L691" s="46">
        <f t="shared" si="4"/>
        <v>3544674568</v>
      </c>
      <c r="M691" s="46">
        <f t="shared" si="5"/>
        <v>630460738002</v>
      </c>
      <c r="N691" s="47">
        <f>HLOOKUP(ROUND(AVERAGE(M679:M690)/10^6,0),Assumption!$B$2:$E$3,2,TRUE)*MAX((AVERAGE(M679:M690)-250*10^6),0)</f>
        <v>3518093214</v>
      </c>
      <c r="O691" s="46">
        <f t="shared" si="6"/>
        <v>633978831216</v>
      </c>
      <c r="P691" s="46">
        <f>IF(A691=1,SA,MAX(0,SA-M690))</f>
        <v>0</v>
      </c>
      <c r="S691" s="5">
        <v>0.0</v>
      </c>
      <c r="T691" s="5">
        <v>0.0</v>
      </c>
      <c r="U691" s="5">
        <v>0.0</v>
      </c>
      <c r="V691" s="48">
        <v>1.0</v>
      </c>
    </row>
    <row r="692" ht="15.75" customHeight="1">
      <c r="A692" s="5">
        <v>690.0</v>
      </c>
      <c r="B692" s="5">
        <v>58.0</v>
      </c>
      <c r="C692" s="5">
        <f t="shared" si="1"/>
        <v>6</v>
      </c>
      <c r="D692" s="5">
        <f>'Thông tin khách hàng'!$B$4+B692-1</f>
        <v>58</v>
      </c>
      <c r="E692" s="46">
        <f t="shared" si="2"/>
        <v>633978831216</v>
      </c>
      <c r="F692" s="5">
        <f>TP*VLOOKUP('Thông tin khách hàng'!$E$10,$X$2:$Z$5,3,FALSE)*OFFSET($S692,0,VLOOKUP('Thông tin khách hàng'!$E$10,$X$2:$Z$5,2,FALSE))</f>
        <v>0</v>
      </c>
      <c r="G692" s="5">
        <f>EP*VLOOKUP('Thông tin khách hàng'!$E$10,$X$2:$Z$5,3,FALSE)*OFFSET($S692,0,VLOOKUP('Thông tin khách hàng'!$E$10,$X$2:$Z$5,2,FALSE))</f>
        <v>0</v>
      </c>
      <c r="H692" s="5">
        <f>F692*HLOOKUP(B692,Assumption!$A$10:$G$12,2,TRUE)+G692*HLOOKUP(B692,Assumption!$A$10:$G$12,3,TRUE)</f>
        <v>0</v>
      </c>
      <c r="I692" s="5">
        <f t="shared" si="3"/>
        <v>0</v>
      </c>
      <c r="J692" s="47">
        <f>VLOOKUP(D692,Assumption!$O$3:$Q$103,IF('Thông tin khách hàng'!$B$3="Nam",2,3),FALSE)/12*P692</f>
        <v>0</v>
      </c>
      <c r="K692" s="5">
        <v>20000.0</v>
      </c>
      <c r="L692" s="46">
        <f t="shared" si="4"/>
        <v>3584608371</v>
      </c>
      <c r="M692" s="46">
        <f t="shared" si="5"/>
        <v>637563419587</v>
      </c>
      <c r="N692" s="47">
        <f>HLOOKUP(ROUND(AVERAGE(M680:M691)/10^6,0),Assumption!$B$2:$E$3,2,TRUE)*MAX((AVERAGE(M680:M691)-250*10^6),0)</f>
        <v>3557772951</v>
      </c>
      <c r="O692" s="46">
        <f t="shared" si="6"/>
        <v>641121192538</v>
      </c>
      <c r="P692" s="46">
        <f>IF(A692=1,SA,MAX(0,SA-M691))</f>
        <v>0</v>
      </c>
      <c r="S692" s="5">
        <v>0.0</v>
      </c>
      <c r="T692" s="5">
        <v>0.0</v>
      </c>
      <c r="U692" s="5">
        <v>0.0</v>
      </c>
      <c r="V692" s="48">
        <v>1.0</v>
      </c>
    </row>
    <row r="693" ht="15.75" customHeight="1">
      <c r="A693" s="5">
        <v>691.0</v>
      </c>
      <c r="B693" s="5">
        <v>58.0</v>
      </c>
      <c r="C693" s="5">
        <f t="shared" si="1"/>
        <v>7</v>
      </c>
      <c r="D693" s="5">
        <f>'Thông tin khách hàng'!$B$4+B693-1</f>
        <v>58</v>
      </c>
      <c r="E693" s="46">
        <f t="shared" si="2"/>
        <v>641121192538</v>
      </c>
      <c r="F693" s="5">
        <f>TP*VLOOKUP('Thông tin khách hàng'!$E$10,$X$2:$Z$5,3,FALSE)*OFFSET($S693,0,VLOOKUP('Thông tin khách hàng'!$E$10,$X$2:$Z$5,2,FALSE))</f>
        <v>15000000</v>
      </c>
      <c r="G693" s="5">
        <f>EP*VLOOKUP('Thông tin khách hàng'!$E$10,$X$2:$Z$5,3,FALSE)*OFFSET($S693,0,VLOOKUP('Thông tin khách hàng'!$E$10,$X$2:$Z$5,2,FALSE))</f>
        <v>15000000</v>
      </c>
      <c r="H693" s="5">
        <f>F693*HLOOKUP(B693,Assumption!$A$10:$G$12,2,TRUE)+G693*HLOOKUP(B693,Assumption!$A$10:$G$12,3,TRUE)</f>
        <v>750000</v>
      </c>
      <c r="I693" s="5">
        <f t="shared" si="3"/>
        <v>29250000</v>
      </c>
      <c r="J693" s="47">
        <f>VLOOKUP(D693,Assumption!$O$3:$Q$103,IF('Thông tin khách hàng'!$B$3="Nam",2,3),FALSE)/12*P693</f>
        <v>0</v>
      </c>
      <c r="K693" s="5">
        <v>20000.0</v>
      </c>
      <c r="L693" s="46">
        <f t="shared" si="4"/>
        <v>3625157704</v>
      </c>
      <c r="M693" s="46">
        <f t="shared" si="5"/>
        <v>644775580242</v>
      </c>
      <c r="N693" s="47">
        <f>HLOOKUP(ROUND(AVERAGE(M681:M692)/10^6,0),Assumption!$B$2:$E$3,2,TRUE)*MAX((AVERAGE(M681:M692)-250*10^6),0)</f>
        <v>3597899815</v>
      </c>
      <c r="O693" s="46">
        <f t="shared" si="6"/>
        <v>648373480057</v>
      </c>
      <c r="P693" s="46">
        <f>IF(A693=1,SA,MAX(0,SA-M692))</f>
        <v>0</v>
      </c>
      <c r="S693" s="5">
        <v>0.0</v>
      </c>
      <c r="T693" s="5">
        <v>1.0</v>
      </c>
      <c r="U693" s="5">
        <v>1.0</v>
      </c>
      <c r="V693" s="48">
        <v>1.0</v>
      </c>
    </row>
    <row r="694" ht="15.75" customHeight="1">
      <c r="A694" s="5">
        <v>692.0</v>
      </c>
      <c r="B694" s="5">
        <v>58.0</v>
      </c>
      <c r="C694" s="5">
        <f t="shared" si="1"/>
        <v>8</v>
      </c>
      <c r="D694" s="5">
        <f>'Thông tin khách hàng'!$B$4+B694-1</f>
        <v>58</v>
      </c>
      <c r="E694" s="46">
        <f t="shared" si="2"/>
        <v>648373480057</v>
      </c>
      <c r="F694" s="5">
        <f>TP*VLOOKUP('Thông tin khách hàng'!$E$10,$X$2:$Z$5,3,FALSE)*OFFSET($S694,0,VLOOKUP('Thông tin khách hàng'!$E$10,$X$2:$Z$5,2,FALSE))</f>
        <v>0</v>
      </c>
      <c r="G694" s="5">
        <f>EP*VLOOKUP('Thông tin khách hàng'!$E$10,$X$2:$Z$5,3,FALSE)*OFFSET($S694,0,VLOOKUP('Thông tin khách hàng'!$E$10,$X$2:$Z$5,2,FALSE))</f>
        <v>0</v>
      </c>
      <c r="H694" s="5">
        <f>F694*HLOOKUP(B694,Assumption!$A$10:$G$12,2,TRUE)+G694*HLOOKUP(B694,Assumption!$A$10:$G$12,3,TRUE)</f>
        <v>0</v>
      </c>
      <c r="I694" s="5">
        <f t="shared" si="3"/>
        <v>0</v>
      </c>
      <c r="J694" s="47">
        <f>VLOOKUP(D694,Assumption!$O$3:$Q$103,IF('Thông tin khách hàng'!$B$3="Nam",2,3),FALSE)/12*P694</f>
        <v>0</v>
      </c>
      <c r="K694" s="5">
        <v>20000.0</v>
      </c>
      <c r="L694" s="46">
        <f t="shared" si="4"/>
        <v>3665997808</v>
      </c>
      <c r="M694" s="46">
        <f t="shared" si="5"/>
        <v>652039457865</v>
      </c>
      <c r="N694" s="47">
        <f>HLOOKUP(ROUND(AVERAGE(M682:M693)/10^6,0),Assumption!$B$2:$E$3,2,TRUE)*MAX((AVERAGE(M682:M693)-250*10^6),0)</f>
        <v>3638478846</v>
      </c>
      <c r="O694" s="46">
        <f t="shared" si="6"/>
        <v>655677936711</v>
      </c>
      <c r="P694" s="46">
        <f>IF(A694=1,SA,MAX(0,SA-M693))</f>
        <v>0</v>
      </c>
      <c r="S694" s="5">
        <v>0.0</v>
      </c>
      <c r="T694" s="5">
        <v>0.0</v>
      </c>
      <c r="U694" s="5">
        <v>0.0</v>
      </c>
      <c r="V694" s="48">
        <v>1.0</v>
      </c>
    </row>
    <row r="695" ht="15.75" customHeight="1">
      <c r="A695" s="5">
        <v>693.0</v>
      </c>
      <c r="B695" s="5">
        <v>58.0</v>
      </c>
      <c r="C695" s="5">
        <f t="shared" si="1"/>
        <v>9</v>
      </c>
      <c r="D695" s="5">
        <f>'Thông tin khách hàng'!$B$4+B695-1</f>
        <v>58</v>
      </c>
      <c r="E695" s="46">
        <f t="shared" si="2"/>
        <v>655677936711</v>
      </c>
      <c r="F695" s="5">
        <f>TP*VLOOKUP('Thông tin khách hàng'!$E$10,$X$2:$Z$5,3,FALSE)*OFFSET($S695,0,VLOOKUP('Thông tin khách hàng'!$E$10,$X$2:$Z$5,2,FALSE))</f>
        <v>0</v>
      </c>
      <c r="G695" s="5">
        <f>EP*VLOOKUP('Thông tin khách hàng'!$E$10,$X$2:$Z$5,3,FALSE)*OFFSET($S695,0,VLOOKUP('Thông tin khách hàng'!$E$10,$X$2:$Z$5,2,FALSE))</f>
        <v>0</v>
      </c>
      <c r="H695" s="5">
        <f>F695*HLOOKUP(B695,Assumption!$A$10:$G$12,2,TRUE)+G695*HLOOKUP(B695,Assumption!$A$10:$G$12,3,TRUE)</f>
        <v>0</v>
      </c>
      <c r="I695" s="5">
        <f t="shared" si="3"/>
        <v>0</v>
      </c>
      <c r="J695" s="47">
        <f>VLOOKUP(D695,Assumption!$O$3:$Q$103,IF('Thông tin khách hàng'!$B$3="Nam",2,3),FALSE)/12*P695</f>
        <v>0</v>
      </c>
      <c r="K695" s="5">
        <v>20000.0</v>
      </c>
      <c r="L695" s="46">
        <f t="shared" si="4"/>
        <v>3707298268</v>
      </c>
      <c r="M695" s="46">
        <f t="shared" si="5"/>
        <v>659385214979</v>
      </c>
      <c r="N695" s="47">
        <f>HLOOKUP(ROUND(AVERAGE(M683:M694)/10^6,0),Assumption!$B$2:$E$3,2,TRUE)*MAX((AVERAGE(M683:M694)-250*10^6),0)</f>
        <v>3679515137</v>
      </c>
      <c r="O695" s="46">
        <f t="shared" si="6"/>
        <v>663064730116</v>
      </c>
      <c r="P695" s="46">
        <f>IF(A695=1,SA,MAX(0,SA-M694))</f>
        <v>0</v>
      </c>
      <c r="S695" s="5">
        <v>0.0</v>
      </c>
      <c r="T695" s="5">
        <v>0.0</v>
      </c>
      <c r="U695" s="5">
        <v>0.0</v>
      </c>
      <c r="V695" s="48">
        <v>1.0</v>
      </c>
    </row>
    <row r="696" ht="15.75" customHeight="1">
      <c r="A696" s="5">
        <v>694.0</v>
      </c>
      <c r="B696" s="5">
        <v>58.0</v>
      </c>
      <c r="C696" s="5">
        <f t="shared" si="1"/>
        <v>10</v>
      </c>
      <c r="D696" s="5">
        <f>'Thông tin khách hàng'!$B$4+B696-1</f>
        <v>58</v>
      </c>
      <c r="E696" s="46">
        <f t="shared" si="2"/>
        <v>663064730116</v>
      </c>
      <c r="F696" s="5">
        <f>TP*VLOOKUP('Thông tin khách hàng'!$E$10,$X$2:$Z$5,3,FALSE)*OFFSET($S696,0,VLOOKUP('Thông tin khách hàng'!$E$10,$X$2:$Z$5,2,FALSE))</f>
        <v>0</v>
      </c>
      <c r="G696" s="5">
        <f>EP*VLOOKUP('Thông tin khách hàng'!$E$10,$X$2:$Z$5,3,FALSE)*OFFSET($S696,0,VLOOKUP('Thông tin khách hàng'!$E$10,$X$2:$Z$5,2,FALSE))</f>
        <v>0</v>
      </c>
      <c r="H696" s="5">
        <f>F696*HLOOKUP(B696,Assumption!$A$10:$G$12,2,TRUE)+G696*HLOOKUP(B696,Assumption!$A$10:$G$12,3,TRUE)</f>
        <v>0</v>
      </c>
      <c r="I696" s="5">
        <f t="shared" si="3"/>
        <v>0</v>
      </c>
      <c r="J696" s="47">
        <f>VLOOKUP(D696,Assumption!$O$3:$Q$103,IF('Thông tin khách hàng'!$B$3="Nam",2,3),FALSE)/12*P696</f>
        <v>0</v>
      </c>
      <c r="K696" s="5">
        <v>20000.0</v>
      </c>
      <c r="L696" s="46">
        <f t="shared" si="4"/>
        <v>3749064272</v>
      </c>
      <c r="M696" s="46">
        <f t="shared" si="5"/>
        <v>666813774388</v>
      </c>
      <c r="N696" s="47">
        <f>HLOOKUP(ROUND(AVERAGE(M684:M695)/10^6,0),Assumption!$B$2:$E$3,2,TRUE)*MAX((AVERAGE(M684:M695)-250*10^6),0)</f>
        <v>3721013843</v>
      </c>
      <c r="O696" s="46">
        <f t="shared" si="6"/>
        <v>670534788231</v>
      </c>
      <c r="P696" s="46">
        <f>IF(A696=1,SA,MAX(0,SA-M695))</f>
        <v>0</v>
      </c>
      <c r="S696" s="5">
        <v>0.0</v>
      </c>
      <c r="T696" s="5">
        <v>0.0</v>
      </c>
      <c r="U696" s="5">
        <v>1.0</v>
      </c>
      <c r="V696" s="48">
        <v>1.0</v>
      </c>
    </row>
    <row r="697" ht="15.75" customHeight="1">
      <c r="A697" s="5">
        <v>695.0</v>
      </c>
      <c r="B697" s="5">
        <v>58.0</v>
      </c>
      <c r="C697" s="5">
        <f t="shared" si="1"/>
        <v>11</v>
      </c>
      <c r="D697" s="5">
        <f>'Thông tin khách hàng'!$B$4+B697-1</f>
        <v>58</v>
      </c>
      <c r="E697" s="46">
        <f t="shared" si="2"/>
        <v>670534788231</v>
      </c>
      <c r="F697" s="5">
        <f>TP*VLOOKUP('Thông tin khách hàng'!$E$10,$X$2:$Z$5,3,FALSE)*OFFSET($S697,0,VLOOKUP('Thông tin khách hàng'!$E$10,$X$2:$Z$5,2,FALSE))</f>
        <v>0</v>
      </c>
      <c r="G697" s="5">
        <f>EP*VLOOKUP('Thông tin khách hàng'!$E$10,$X$2:$Z$5,3,FALSE)*OFFSET($S697,0,VLOOKUP('Thông tin khách hàng'!$E$10,$X$2:$Z$5,2,FALSE))</f>
        <v>0</v>
      </c>
      <c r="H697" s="5">
        <f>F697*HLOOKUP(B697,Assumption!$A$10:$G$12,2,TRUE)+G697*HLOOKUP(B697,Assumption!$A$10:$G$12,3,TRUE)</f>
        <v>0</v>
      </c>
      <c r="I697" s="5">
        <f t="shared" si="3"/>
        <v>0</v>
      </c>
      <c r="J697" s="47">
        <f>VLOOKUP(D697,Assumption!$O$3:$Q$103,IF('Thông tin khách hàng'!$B$3="Nam",2,3),FALSE)/12*P697</f>
        <v>0</v>
      </c>
      <c r="K697" s="5">
        <v>20000.0</v>
      </c>
      <c r="L697" s="46">
        <f t="shared" si="4"/>
        <v>3791301067</v>
      </c>
      <c r="M697" s="46">
        <f t="shared" si="5"/>
        <v>674326069298</v>
      </c>
      <c r="N697" s="47">
        <f>HLOOKUP(ROUND(AVERAGE(M685:M696)/10^6,0),Assumption!$B$2:$E$3,2,TRUE)*MAX((AVERAGE(M685:M696)-250*10^6),0)</f>
        <v>3762980173</v>
      </c>
      <c r="O697" s="46">
        <f t="shared" si="6"/>
        <v>678089049471</v>
      </c>
      <c r="P697" s="46">
        <f>IF(A697=1,SA,MAX(0,SA-M696))</f>
        <v>0</v>
      </c>
      <c r="S697" s="5">
        <v>0.0</v>
      </c>
      <c r="T697" s="5">
        <v>0.0</v>
      </c>
      <c r="U697" s="5">
        <v>0.0</v>
      </c>
      <c r="V697" s="48">
        <v>1.0</v>
      </c>
    </row>
    <row r="698" ht="15.75" customHeight="1">
      <c r="A698" s="5">
        <v>696.0</v>
      </c>
      <c r="B698" s="5">
        <v>58.0</v>
      </c>
      <c r="C698" s="5">
        <f t="shared" si="1"/>
        <v>12</v>
      </c>
      <c r="D698" s="5">
        <f>'Thông tin khách hàng'!$B$4+B698-1</f>
        <v>58</v>
      </c>
      <c r="E698" s="46">
        <f t="shared" si="2"/>
        <v>678089049471</v>
      </c>
      <c r="F698" s="5">
        <f>TP*VLOOKUP('Thông tin khách hàng'!$E$10,$X$2:$Z$5,3,FALSE)*OFFSET($S698,0,VLOOKUP('Thông tin khách hàng'!$E$10,$X$2:$Z$5,2,FALSE))</f>
        <v>0</v>
      </c>
      <c r="G698" s="5">
        <f>EP*VLOOKUP('Thông tin khách hàng'!$E$10,$X$2:$Z$5,3,FALSE)*OFFSET($S698,0,VLOOKUP('Thông tin khách hàng'!$E$10,$X$2:$Z$5,2,FALSE))</f>
        <v>0</v>
      </c>
      <c r="H698" s="5">
        <f>F698*HLOOKUP(B698,Assumption!$A$10:$G$12,2,TRUE)+G698*HLOOKUP(B698,Assumption!$A$10:$G$12,3,TRUE)</f>
        <v>0</v>
      </c>
      <c r="I698" s="5">
        <f t="shared" si="3"/>
        <v>0</v>
      </c>
      <c r="J698" s="47">
        <f>VLOOKUP(D698,Assumption!$O$3:$Q$103,IF('Thông tin khách hàng'!$B$3="Nam",2,3),FALSE)/12*P698</f>
        <v>0</v>
      </c>
      <c r="K698" s="5">
        <v>20000.0</v>
      </c>
      <c r="L698" s="46">
        <f t="shared" si="4"/>
        <v>3834013958</v>
      </c>
      <c r="M698" s="46">
        <f t="shared" si="5"/>
        <v>681923043429</v>
      </c>
      <c r="N698" s="47">
        <f>HLOOKUP(ROUND(AVERAGE(M686:M697)/10^6,0),Assumption!$B$2:$E$3,2,TRUE)*MAX((AVERAGE(M686:M697)-250*10^6),0)</f>
        <v>3805419396</v>
      </c>
      <c r="O698" s="46">
        <f t="shared" si="6"/>
        <v>685728462825</v>
      </c>
      <c r="P698" s="46">
        <f>IF(A698=1,SA,MAX(0,SA-M697))</f>
        <v>0</v>
      </c>
      <c r="S698" s="5">
        <v>0.0</v>
      </c>
      <c r="T698" s="5">
        <v>0.0</v>
      </c>
      <c r="U698" s="5">
        <v>0.0</v>
      </c>
      <c r="V698" s="48">
        <v>1.0</v>
      </c>
    </row>
    <row r="699" ht="15.75" customHeight="1">
      <c r="A699" s="5">
        <v>697.0</v>
      </c>
      <c r="B699" s="5">
        <v>59.0</v>
      </c>
      <c r="C699" s="5">
        <f t="shared" si="1"/>
        <v>1</v>
      </c>
      <c r="D699" s="5">
        <f>'Thông tin khách hàng'!$B$4+B699-1</f>
        <v>59</v>
      </c>
      <c r="E699" s="46">
        <f t="shared" si="2"/>
        <v>685728462825</v>
      </c>
      <c r="F699" s="5">
        <f>TP*VLOOKUP('Thông tin khách hàng'!$E$10,$X$2:$Z$5,3,FALSE)*OFFSET($S699,0,VLOOKUP('Thông tin khách hàng'!$E$10,$X$2:$Z$5,2,FALSE))</f>
        <v>15000000</v>
      </c>
      <c r="G699" s="5">
        <f>EP*VLOOKUP('Thông tin khách hàng'!$E$10,$X$2:$Z$5,3,FALSE)*OFFSET($S699,0,VLOOKUP('Thông tin khách hàng'!$E$10,$X$2:$Z$5,2,FALSE))</f>
        <v>15000000</v>
      </c>
      <c r="H699" s="5">
        <f>F699*HLOOKUP(B699,Assumption!$A$10:$G$12,2,TRUE)+G699*HLOOKUP(B699,Assumption!$A$10:$G$12,3,TRUE)</f>
        <v>750000</v>
      </c>
      <c r="I699" s="5">
        <f t="shared" si="3"/>
        <v>29250000</v>
      </c>
      <c r="J699" s="47">
        <f>VLOOKUP(D699,Assumption!$O$3:$Q$103,IF('Thông tin khách hàng'!$B$3="Nam",2,3),FALSE)/12*P699</f>
        <v>0</v>
      </c>
      <c r="K699" s="5">
        <v>20000.0</v>
      </c>
      <c r="L699" s="46">
        <f t="shared" si="4"/>
        <v>3877373696</v>
      </c>
      <c r="M699" s="46">
        <f t="shared" si="5"/>
        <v>689635066521</v>
      </c>
      <c r="N699" s="47">
        <f>HLOOKUP(ROUND(AVERAGE(M687:M698)/10^6,0),Assumption!$B$2:$E$3,2,TRUE)*MAX((AVERAGE(M687:M698)-250*10^6),0)</f>
        <v>3848336843</v>
      </c>
      <c r="O699" s="46">
        <f t="shared" si="6"/>
        <v>693483403364</v>
      </c>
      <c r="P699" s="46">
        <f>IF(A699=1,SA,MAX(0,SA-M698))</f>
        <v>0</v>
      </c>
      <c r="S699" s="5">
        <v>1.0</v>
      </c>
      <c r="T699" s="5">
        <v>1.0</v>
      </c>
      <c r="U699" s="5">
        <v>1.0</v>
      </c>
      <c r="V699" s="48">
        <v>1.0</v>
      </c>
    </row>
    <row r="700" ht="15.75" customHeight="1">
      <c r="A700" s="5">
        <v>698.0</v>
      </c>
      <c r="B700" s="5">
        <v>59.0</v>
      </c>
      <c r="C700" s="5">
        <f t="shared" si="1"/>
        <v>2</v>
      </c>
      <c r="D700" s="5">
        <f>'Thông tin khách hàng'!$B$4+B700-1</f>
        <v>59</v>
      </c>
      <c r="E700" s="46">
        <f t="shared" si="2"/>
        <v>693483403364</v>
      </c>
      <c r="F700" s="5">
        <f>TP*VLOOKUP('Thông tin khách hàng'!$E$10,$X$2:$Z$5,3,FALSE)*OFFSET($S700,0,VLOOKUP('Thông tin khách hàng'!$E$10,$X$2:$Z$5,2,FALSE))</f>
        <v>0</v>
      </c>
      <c r="G700" s="5">
        <f>EP*VLOOKUP('Thông tin khách hàng'!$E$10,$X$2:$Z$5,3,FALSE)*OFFSET($S700,0,VLOOKUP('Thông tin khách hàng'!$E$10,$X$2:$Z$5,2,FALSE))</f>
        <v>0</v>
      </c>
      <c r="H700" s="5">
        <f>F700*HLOOKUP(B700,Assumption!$A$10:$G$12,2,TRUE)+G700*HLOOKUP(B700,Assumption!$A$10:$G$12,3,TRUE)</f>
        <v>0</v>
      </c>
      <c r="I700" s="5">
        <f t="shared" si="3"/>
        <v>0</v>
      </c>
      <c r="J700" s="47">
        <f>VLOOKUP(D700,Assumption!$O$3:$Q$103,IF('Thông tin khách hàng'!$B$3="Nam",2,3),FALSE)/12*P700</f>
        <v>0</v>
      </c>
      <c r="K700" s="5">
        <v>20000.0</v>
      </c>
      <c r="L700" s="46">
        <f t="shared" si="4"/>
        <v>3921055873</v>
      </c>
      <c r="M700" s="46">
        <f t="shared" si="5"/>
        <v>697404439237</v>
      </c>
      <c r="N700" s="47">
        <f>HLOOKUP(ROUND(AVERAGE(M688:M699)/10^6,0),Assumption!$B$2:$E$3,2,TRUE)*MAX((AVERAGE(M688:M699)-250*10^6),0)</f>
        <v>3891737900</v>
      </c>
      <c r="O700" s="46">
        <f t="shared" si="6"/>
        <v>701296177137</v>
      </c>
      <c r="P700" s="46">
        <f>IF(A700=1,SA,MAX(0,SA-M699))</f>
        <v>0</v>
      </c>
      <c r="S700" s="5">
        <v>0.0</v>
      </c>
      <c r="T700" s="5">
        <v>0.0</v>
      </c>
      <c r="U700" s="5">
        <v>0.0</v>
      </c>
      <c r="V700" s="48">
        <v>1.0</v>
      </c>
    </row>
    <row r="701" ht="15.75" customHeight="1">
      <c r="A701" s="5">
        <v>699.0</v>
      </c>
      <c r="B701" s="5">
        <v>59.0</v>
      </c>
      <c r="C701" s="5">
        <f t="shared" si="1"/>
        <v>3</v>
      </c>
      <c r="D701" s="5">
        <f>'Thông tin khách hàng'!$B$4+B701-1</f>
        <v>59</v>
      </c>
      <c r="E701" s="46">
        <f t="shared" si="2"/>
        <v>701296177137</v>
      </c>
      <c r="F701" s="5">
        <f>TP*VLOOKUP('Thông tin khách hàng'!$E$10,$X$2:$Z$5,3,FALSE)*OFFSET($S701,0,VLOOKUP('Thông tin khách hàng'!$E$10,$X$2:$Z$5,2,FALSE))</f>
        <v>0</v>
      </c>
      <c r="G701" s="5">
        <f>EP*VLOOKUP('Thông tin khách hàng'!$E$10,$X$2:$Z$5,3,FALSE)*OFFSET($S701,0,VLOOKUP('Thông tin khách hàng'!$E$10,$X$2:$Z$5,2,FALSE))</f>
        <v>0</v>
      </c>
      <c r="H701" s="5">
        <f>F701*HLOOKUP(B701,Assumption!$A$10:$G$12,2,TRUE)+G701*HLOOKUP(B701,Assumption!$A$10:$G$12,3,TRUE)</f>
        <v>0</v>
      </c>
      <c r="I701" s="5">
        <f t="shared" si="3"/>
        <v>0</v>
      </c>
      <c r="J701" s="47">
        <f>VLOOKUP(D701,Assumption!$O$3:$Q$103,IF('Thông tin khách hàng'!$B$3="Nam",2,3),FALSE)/12*P701</f>
        <v>0</v>
      </c>
      <c r="K701" s="5">
        <v>20000.0</v>
      </c>
      <c r="L701" s="46">
        <f t="shared" si="4"/>
        <v>3965230432</v>
      </c>
      <c r="M701" s="46">
        <f t="shared" si="5"/>
        <v>705261387569</v>
      </c>
      <c r="N701" s="47">
        <f>HLOOKUP(ROUND(AVERAGE(M689:M700)/10^6,0),Assumption!$B$2:$E$3,2,TRUE)*MAX((AVERAGE(M689:M700)-250*10^6),0)</f>
        <v>3935628019</v>
      </c>
      <c r="O701" s="46">
        <f t="shared" si="6"/>
        <v>709197015588</v>
      </c>
      <c r="P701" s="46">
        <f>IF(A701=1,SA,MAX(0,SA-M700))</f>
        <v>0</v>
      </c>
      <c r="S701" s="5">
        <v>0.0</v>
      </c>
      <c r="T701" s="5">
        <v>0.0</v>
      </c>
      <c r="U701" s="5">
        <v>0.0</v>
      </c>
      <c r="V701" s="48">
        <v>1.0</v>
      </c>
    </row>
    <row r="702" ht="15.75" customHeight="1">
      <c r="A702" s="5">
        <v>700.0</v>
      </c>
      <c r="B702" s="5">
        <v>59.0</v>
      </c>
      <c r="C702" s="5">
        <f t="shared" si="1"/>
        <v>4</v>
      </c>
      <c r="D702" s="5">
        <f>'Thông tin khách hàng'!$B$4+B702-1</f>
        <v>59</v>
      </c>
      <c r="E702" s="46">
        <f t="shared" si="2"/>
        <v>709197015588</v>
      </c>
      <c r="F702" s="5">
        <f>TP*VLOOKUP('Thông tin khách hàng'!$E$10,$X$2:$Z$5,3,FALSE)*OFFSET($S702,0,VLOOKUP('Thông tin khách hàng'!$E$10,$X$2:$Z$5,2,FALSE))</f>
        <v>0</v>
      </c>
      <c r="G702" s="5">
        <f>EP*VLOOKUP('Thông tin khách hàng'!$E$10,$X$2:$Z$5,3,FALSE)*OFFSET($S702,0,VLOOKUP('Thông tin khách hàng'!$E$10,$X$2:$Z$5,2,FALSE))</f>
        <v>0</v>
      </c>
      <c r="H702" s="5">
        <f>F702*HLOOKUP(B702,Assumption!$A$10:$G$12,2,TRUE)+G702*HLOOKUP(B702,Assumption!$A$10:$G$12,3,TRUE)</f>
        <v>0</v>
      </c>
      <c r="I702" s="5">
        <f t="shared" si="3"/>
        <v>0</v>
      </c>
      <c r="J702" s="47">
        <f>VLOOKUP(D702,Assumption!$O$3:$Q$103,IF('Thông tin khách hàng'!$B$3="Nam",2,3),FALSE)/12*P702</f>
        <v>0</v>
      </c>
      <c r="K702" s="5">
        <v>20000.0</v>
      </c>
      <c r="L702" s="46">
        <f t="shared" si="4"/>
        <v>4009902921</v>
      </c>
      <c r="M702" s="46">
        <f t="shared" si="5"/>
        <v>713206898509</v>
      </c>
      <c r="N702" s="47">
        <f>HLOOKUP(ROUND(AVERAGE(M690:M701)/10^6,0),Assumption!$B$2:$E$3,2,TRUE)*MAX((AVERAGE(M690:M701)-250*10^6),0)</f>
        <v>3980012709</v>
      </c>
      <c r="O702" s="46">
        <f t="shared" si="6"/>
        <v>717186911219</v>
      </c>
      <c r="P702" s="46">
        <f>IF(A702=1,SA,MAX(0,SA-M701))</f>
        <v>0</v>
      </c>
      <c r="S702" s="5">
        <v>0.0</v>
      </c>
      <c r="T702" s="5">
        <v>0.0</v>
      </c>
      <c r="U702" s="5">
        <v>1.0</v>
      </c>
      <c r="V702" s="48">
        <v>1.0</v>
      </c>
    </row>
    <row r="703" ht="15.75" customHeight="1">
      <c r="A703" s="5">
        <v>701.0</v>
      </c>
      <c r="B703" s="5">
        <v>59.0</v>
      </c>
      <c r="C703" s="5">
        <f t="shared" si="1"/>
        <v>5</v>
      </c>
      <c r="D703" s="5">
        <f>'Thông tin khách hàng'!$B$4+B703-1</f>
        <v>59</v>
      </c>
      <c r="E703" s="46">
        <f t="shared" si="2"/>
        <v>717186911219</v>
      </c>
      <c r="F703" s="5">
        <f>TP*VLOOKUP('Thông tin khách hàng'!$E$10,$X$2:$Z$5,3,FALSE)*OFFSET($S703,0,VLOOKUP('Thông tin khách hàng'!$E$10,$X$2:$Z$5,2,FALSE))</f>
        <v>0</v>
      </c>
      <c r="G703" s="5">
        <f>EP*VLOOKUP('Thông tin khách hàng'!$E$10,$X$2:$Z$5,3,FALSE)*OFFSET($S703,0,VLOOKUP('Thông tin khách hàng'!$E$10,$X$2:$Z$5,2,FALSE))</f>
        <v>0</v>
      </c>
      <c r="H703" s="5">
        <f>F703*HLOOKUP(B703,Assumption!$A$10:$G$12,2,TRUE)+G703*HLOOKUP(B703,Assumption!$A$10:$G$12,3,TRUE)</f>
        <v>0</v>
      </c>
      <c r="I703" s="5">
        <f t="shared" si="3"/>
        <v>0</v>
      </c>
      <c r="J703" s="47">
        <f>VLOOKUP(D703,Assumption!$O$3:$Q$103,IF('Thông tin khách hàng'!$B$3="Nam",2,3),FALSE)/12*P703</f>
        <v>0</v>
      </c>
      <c r="K703" s="5">
        <v>20000.0</v>
      </c>
      <c r="L703" s="46">
        <f t="shared" si="4"/>
        <v>4055078953</v>
      </c>
      <c r="M703" s="46">
        <f t="shared" si="5"/>
        <v>721241970172</v>
      </c>
      <c r="N703" s="47">
        <f>HLOOKUP(ROUND(AVERAGE(M691:M702)/10^6,0),Assumption!$B$2:$E$3,2,TRUE)*MAX((AVERAGE(M691:M702)-250*10^6),0)</f>
        <v>4024897545</v>
      </c>
      <c r="O703" s="46">
        <f t="shared" si="6"/>
        <v>725266867717</v>
      </c>
      <c r="P703" s="46">
        <f>IF(A703=1,SA,MAX(0,SA-M702))</f>
        <v>0</v>
      </c>
      <c r="S703" s="5">
        <v>0.0</v>
      </c>
      <c r="T703" s="5">
        <v>0.0</v>
      </c>
      <c r="U703" s="5">
        <v>0.0</v>
      </c>
      <c r="V703" s="48">
        <v>1.0</v>
      </c>
    </row>
    <row r="704" ht="15.75" customHeight="1">
      <c r="A704" s="5">
        <v>702.0</v>
      </c>
      <c r="B704" s="5">
        <v>59.0</v>
      </c>
      <c r="C704" s="5">
        <f t="shared" si="1"/>
        <v>6</v>
      </c>
      <c r="D704" s="5">
        <f>'Thông tin khách hàng'!$B$4+B704-1</f>
        <v>59</v>
      </c>
      <c r="E704" s="46">
        <f t="shared" si="2"/>
        <v>725266867717</v>
      </c>
      <c r="F704" s="5">
        <f>TP*VLOOKUP('Thông tin khách hàng'!$E$10,$X$2:$Z$5,3,FALSE)*OFFSET($S704,0,VLOOKUP('Thông tin khách hàng'!$E$10,$X$2:$Z$5,2,FALSE))</f>
        <v>0</v>
      </c>
      <c r="G704" s="5">
        <f>EP*VLOOKUP('Thông tin khách hàng'!$E$10,$X$2:$Z$5,3,FALSE)*OFFSET($S704,0,VLOOKUP('Thông tin khách hàng'!$E$10,$X$2:$Z$5,2,FALSE))</f>
        <v>0</v>
      </c>
      <c r="H704" s="5">
        <f>F704*HLOOKUP(B704,Assumption!$A$10:$G$12,2,TRUE)+G704*HLOOKUP(B704,Assumption!$A$10:$G$12,3,TRUE)</f>
        <v>0</v>
      </c>
      <c r="I704" s="5">
        <f t="shared" si="3"/>
        <v>0</v>
      </c>
      <c r="J704" s="47">
        <f>VLOOKUP(D704,Assumption!$O$3:$Q$103,IF('Thông tin khách hàng'!$B$3="Nam",2,3),FALSE)/12*P704</f>
        <v>0</v>
      </c>
      <c r="K704" s="5">
        <v>20000.0</v>
      </c>
      <c r="L704" s="46">
        <f t="shared" si="4"/>
        <v>4100764202</v>
      </c>
      <c r="M704" s="46">
        <f t="shared" si="5"/>
        <v>729367611919</v>
      </c>
      <c r="N704" s="47">
        <f>HLOOKUP(ROUND(AVERAGE(M692:M703)/10^6,0),Assumption!$B$2:$E$3,2,TRUE)*MAX((AVERAGE(M692:M703)-250*10^6),0)</f>
        <v>4070288161</v>
      </c>
      <c r="O704" s="46">
        <f t="shared" si="6"/>
        <v>733437900080</v>
      </c>
      <c r="P704" s="46">
        <f>IF(A704=1,SA,MAX(0,SA-M703))</f>
        <v>0</v>
      </c>
      <c r="S704" s="5">
        <v>0.0</v>
      </c>
      <c r="T704" s="5">
        <v>0.0</v>
      </c>
      <c r="U704" s="5">
        <v>0.0</v>
      </c>
      <c r="V704" s="48">
        <v>1.0</v>
      </c>
    </row>
    <row r="705" ht="15.75" customHeight="1">
      <c r="A705" s="5">
        <v>703.0</v>
      </c>
      <c r="B705" s="5">
        <v>59.0</v>
      </c>
      <c r="C705" s="5">
        <f t="shared" si="1"/>
        <v>7</v>
      </c>
      <c r="D705" s="5">
        <f>'Thông tin khách hàng'!$B$4+B705-1</f>
        <v>59</v>
      </c>
      <c r="E705" s="46">
        <f t="shared" si="2"/>
        <v>733437900080</v>
      </c>
      <c r="F705" s="5">
        <f>TP*VLOOKUP('Thông tin khách hàng'!$E$10,$X$2:$Z$5,3,FALSE)*OFFSET($S705,0,VLOOKUP('Thông tin khách hàng'!$E$10,$X$2:$Z$5,2,FALSE))</f>
        <v>15000000</v>
      </c>
      <c r="G705" s="5">
        <f>EP*VLOOKUP('Thông tin khách hàng'!$E$10,$X$2:$Z$5,3,FALSE)*OFFSET($S705,0,VLOOKUP('Thông tin khách hàng'!$E$10,$X$2:$Z$5,2,FALSE))</f>
        <v>15000000</v>
      </c>
      <c r="H705" s="5">
        <f>F705*HLOOKUP(B705,Assumption!$A$10:$G$12,2,TRUE)+G705*HLOOKUP(B705,Assumption!$A$10:$G$12,3,TRUE)</f>
        <v>750000</v>
      </c>
      <c r="I705" s="5">
        <f t="shared" si="3"/>
        <v>29250000</v>
      </c>
      <c r="J705" s="47">
        <f>VLOOKUP(D705,Assumption!$O$3:$Q$103,IF('Thông tin khách hàng'!$B$3="Nam",2,3),FALSE)/12*P705</f>
        <v>0</v>
      </c>
      <c r="K705" s="5">
        <v>20000.0</v>
      </c>
      <c r="L705" s="46">
        <f t="shared" si="4"/>
        <v>4147129790</v>
      </c>
      <c r="M705" s="46">
        <f t="shared" si="5"/>
        <v>737614259870</v>
      </c>
      <c r="N705" s="47">
        <f>HLOOKUP(ROUND(AVERAGE(M693:M704)/10^6,0),Assumption!$B$2:$E$3,2,TRUE)*MAX((AVERAGE(M693:M704)-250*10^6),0)</f>
        <v>4116190257</v>
      </c>
      <c r="O705" s="46">
        <f t="shared" si="6"/>
        <v>741730450127</v>
      </c>
      <c r="P705" s="46">
        <f>IF(A705=1,SA,MAX(0,SA-M704))</f>
        <v>0</v>
      </c>
      <c r="S705" s="5">
        <v>0.0</v>
      </c>
      <c r="T705" s="5">
        <v>1.0</v>
      </c>
      <c r="U705" s="5">
        <v>1.0</v>
      </c>
      <c r="V705" s="48">
        <v>1.0</v>
      </c>
    </row>
    <row r="706" ht="15.75" customHeight="1">
      <c r="A706" s="5">
        <v>704.0</v>
      </c>
      <c r="B706" s="5">
        <v>59.0</v>
      </c>
      <c r="C706" s="5">
        <f t="shared" si="1"/>
        <v>8</v>
      </c>
      <c r="D706" s="5">
        <f>'Thông tin khách hàng'!$B$4+B706-1</f>
        <v>59</v>
      </c>
      <c r="E706" s="46">
        <f t="shared" si="2"/>
        <v>741730450127</v>
      </c>
      <c r="F706" s="5">
        <f>TP*VLOOKUP('Thông tin khách hàng'!$E$10,$X$2:$Z$5,3,FALSE)*OFFSET($S706,0,VLOOKUP('Thông tin khách hàng'!$E$10,$X$2:$Z$5,2,FALSE))</f>
        <v>0</v>
      </c>
      <c r="G706" s="5">
        <f>EP*VLOOKUP('Thông tin khách hàng'!$E$10,$X$2:$Z$5,3,FALSE)*OFFSET($S706,0,VLOOKUP('Thông tin khách hàng'!$E$10,$X$2:$Z$5,2,FALSE))</f>
        <v>0</v>
      </c>
      <c r="H706" s="5">
        <f>F706*HLOOKUP(B706,Assumption!$A$10:$G$12,2,TRUE)+G706*HLOOKUP(B706,Assumption!$A$10:$G$12,3,TRUE)</f>
        <v>0</v>
      </c>
      <c r="I706" s="5">
        <f t="shared" si="3"/>
        <v>0</v>
      </c>
      <c r="J706" s="47">
        <f>VLOOKUP(D706,Assumption!$O$3:$Q$103,IF('Thông tin khách hàng'!$B$3="Nam",2,3),FALSE)/12*P706</f>
        <v>0</v>
      </c>
      <c r="K706" s="5">
        <v>20000.0</v>
      </c>
      <c r="L706" s="46">
        <f t="shared" si="4"/>
        <v>4193851690</v>
      </c>
      <c r="M706" s="46">
        <f t="shared" si="5"/>
        <v>745924281817</v>
      </c>
      <c r="N706" s="47">
        <f>HLOOKUP(ROUND(AVERAGE(M694:M705)/10^6,0),Assumption!$B$2:$E$3,2,TRUE)*MAX((AVERAGE(M694:M705)-250*10^6),0)</f>
        <v>4162609597</v>
      </c>
      <c r="O706" s="46">
        <f t="shared" si="6"/>
        <v>750086891414</v>
      </c>
      <c r="P706" s="46">
        <f>IF(A706=1,SA,MAX(0,SA-M705))</f>
        <v>0</v>
      </c>
      <c r="S706" s="5">
        <v>0.0</v>
      </c>
      <c r="T706" s="5">
        <v>0.0</v>
      </c>
      <c r="U706" s="5">
        <v>0.0</v>
      </c>
      <c r="V706" s="48">
        <v>1.0</v>
      </c>
    </row>
    <row r="707" ht="15.75" customHeight="1">
      <c r="A707" s="5">
        <v>705.0</v>
      </c>
      <c r="B707" s="5">
        <v>59.0</v>
      </c>
      <c r="C707" s="5">
        <f t="shared" si="1"/>
        <v>9</v>
      </c>
      <c r="D707" s="5">
        <f>'Thông tin khách hàng'!$B$4+B707-1</f>
        <v>59</v>
      </c>
      <c r="E707" s="46">
        <f t="shared" si="2"/>
        <v>750086891414</v>
      </c>
      <c r="F707" s="5">
        <f>TP*VLOOKUP('Thông tin khách hàng'!$E$10,$X$2:$Z$5,3,FALSE)*OFFSET($S707,0,VLOOKUP('Thông tin khách hàng'!$E$10,$X$2:$Z$5,2,FALSE))</f>
        <v>0</v>
      </c>
      <c r="G707" s="5">
        <f>EP*VLOOKUP('Thông tin khách hàng'!$E$10,$X$2:$Z$5,3,FALSE)*OFFSET($S707,0,VLOOKUP('Thông tin khách hàng'!$E$10,$X$2:$Z$5,2,FALSE))</f>
        <v>0</v>
      </c>
      <c r="H707" s="5">
        <f>F707*HLOOKUP(B707,Assumption!$A$10:$G$12,2,TRUE)+G707*HLOOKUP(B707,Assumption!$A$10:$G$12,3,TRUE)</f>
        <v>0</v>
      </c>
      <c r="I707" s="5">
        <f t="shared" si="3"/>
        <v>0</v>
      </c>
      <c r="J707" s="47">
        <f>VLOOKUP(D707,Assumption!$O$3:$Q$103,IF('Thông tin khách hàng'!$B$3="Nam",2,3),FALSE)/12*P707</f>
        <v>0</v>
      </c>
      <c r="K707" s="5">
        <v>20000.0</v>
      </c>
      <c r="L707" s="46">
        <f t="shared" si="4"/>
        <v>4241100224</v>
      </c>
      <c r="M707" s="46">
        <f t="shared" si="5"/>
        <v>754327971638</v>
      </c>
      <c r="N707" s="47">
        <f>HLOOKUP(ROUND(AVERAGE(M695:M706)/10^6,0),Assumption!$B$2:$E$3,2,TRUE)*MAX((AVERAGE(M695:M706)-250*10^6),0)</f>
        <v>4209552009</v>
      </c>
      <c r="O707" s="46">
        <f t="shared" si="6"/>
        <v>758537523646</v>
      </c>
      <c r="P707" s="46">
        <f>IF(A707=1,SA,MAX(0,SA-M706))</f>
        <v>0</v>
      </c>
      <c r="S707" s="5">
        <v>0.0</v>
      </c>
      <c r="T707" s="5">
        <v>0.0</v>
      </c>
      <c r="U707" s="5">
        <v>0.0</v>
      </c>
      <c r="V707" s="48">
        <v>1.0</v>
      </c>
    </row>
    <row r="708" ht="15.75" customHeight="1">
      <c r="A708" s="5">
        <v>706.0</v>
      </c>
      <c r="B708" s="5">
        <v>59.0</v>
      </c>
      <c r="C708" s="5">
        <f t="shared" si="1"/>
        <v>10</v>
      </c>
      <c r="D708" s="5">
        <f>'Thông tin khách hàng'!$B$4+B708-1</f>
        <v>59</v>
      </c>
      <c r="E708" s="46">
        <f t="shared" si="2"/>
        <v>758537523646</v>
      </c>
      <c r="F708" s="5">
        <f>TP*VLOOKUP('Thông tin khách hàng'!$E$10,$X$2:$Z$5,3,FALSE)*OFFSET($S708,0,VLOOKUP('Thông tin khách hàng'!$E$10,$X$2:$Z$5,2,FALSE))</f>
        <v>0</v>
      </c>
      <c r="G708" s="5">
        <f>EP*VLOOKUP('Thông tin khách hàng'!$E$10,$X$2:$Z$5,3,FALSE)*OFFSET($S708,0,VLOOKUP('Thông tin khách hàng'!$E$10,$X$2:$Z$5,2,FALSE))</f>
        <v>0</v>
      </c>
      <c r="H708" s="5">
        <f>F708*HLOOKUP(B708,Assumption!$A$10:$G$12,2,TRUE)+G708*HLOOKUP(B708,Assumption!$A$10:$G$12,3,TRUE)</f>
        <v>0</v>
      </c>
      <c r="I708" s="5">
        <f t="shared" si="3"/>
        <v>0</v>
      </c>
      <c r="J708" s="47">
        <f>VLOOKUP(D708,Assumption!$O$3:$Q$103,IF('Thông tin khách hàng'!$B$3="Nam",2,3),FALSE)/12*P708</f>
        <v>0</v>
      </c>
      <c r="K708" s="5">
        <v>20000.0</v>
      </c>
      <c r="L708" s="46">
        <f t="shared" si="4"/>
        <v>4288881327</v>
      </c>
      <c r="M708" s="46">
        <f t="shared" si="5"/>
        <v>762826384973</v>
      </c>
      <c r="N708" s="47">
        <f>HLOOKUP(ROUND(AVERAGE(M696:M707)/10^6,0),Assumption!$B$2:$E$3,2,TRUE)*MAX((AVERAGE(M696:M707)-250*10^6),0)</f>
        <v>4257023387</v>
      </c>
      <c r="O708" s="46">
        <f t="shared" si="6"/>
        <v>767083408361</v>
      </c>
      <c r="P708" s="46">
        <f>IF(A708=1,SA,MAX(0,SA-M707))</f>
        <v>0</v>
      </c>
      <c r="S708" s="5">
        <v>0.0</v>
      </c>
      <c r="T708" s="5">
        <v>0.0</v>
      </c>
      <c r="U708" s="5">
        <v>1.0</v>
      </c>
      <c r="V708" s="48">
        <v>1.0</v>
      </c>
    </row>
    <row r="709" ht="15.75" customHeight="1">
      <c r="A709" s="5">
        <v>707.0</v>
      </c>
      <c r="B709" s="5">
        <v>59.0</v>
      </c>
      <c r="C709" s="5">
        <f t="shared" si="1"/>
        <v>11</v>
      </c>
      <c r="D709" s="5">
        <f>'Thông tin khách hàng'!$B$4+B709-1</f>
        <v>59</v>
      </c>
      <c r="E709" s="46">
        <f t="shared" si="2"/>
        <v>767083408361</v>
      </c>
      <c r="F709" s="5">
        <f>TP*VLOOKUP('Thông tin khách hàng'!$E$10,$X$2:$Z$5,3,FALSE)*OFFSET($S709,0,VLOOKUP('Thông tin khách hàng'!$E$10,$X$2:$Z$5,2,FALSE))</f>
        <v>0</v>
      </c>
      <c r="G709" s="5">
        <f>EP*VLOOKUP('Thông tin khách hàng'!$E$10,$X$2:$Z$5,3,FALSE)*OFFSET($S709,0,VLOOKUP('Thông tin khách hàng'!$E$10,$X$2:$Z$5,2,FALSE))</f>
        <v>0</v>
      </c>
      <c r="H709" s="5">
        <f>F709*HLOOKUP(B709,Assumption!$A$10:$G$12,2,TRUE)+G709*HLOOKUP(B709,Assumption!$A$10:$G$12,3,TRUE)</f>
        <v>0</v>
      </c>
      <c r="I709" s="5">
        <f t="shared" si="3"/>
        <v>0</v>
      </c>
      <c r="J709" s="47">
        <f>VLOOKUP(D709,Assumption!$O$3:$Q$103,IF('Thông tin khách hàng'!$B$3="Nam",2,3),FALSE)/12*P709</f>
        <v>0</v>
      </c>
      <c r="K709" s="5">
        <v>20000.0</v>
      </c>
      <c r="L709" s="46">
        <f t="shared" si="4"/>
        <v>4337201002</v>
      </c>
      <c r="M709" s="46">
        <f t="shared" si="5"/>
        <v>771420589363</v>
      </c>
      <c r="N709" s="47">
        <f>HLOOKUP(ROUND(AVERAGE(M697:M708)/10^6,0),Assumption!$B$2:$E$3,2,TRUE)*MAX((AVERAGE(M697:M708)-250*10^6),0)</f>
        <v>4305029692</v>
      </c>
      <c r="O709" s="46">
        <f t="shared" si="6"/>
        <v>775725619055</v>
      </c>
      <c r="P709" s="46">
        <f>IF(A709=1,SA,MAX(0,SA-M708))</f>
        <v>0</v>
      </c>
      <c r="S709" s="5">
        <v>0.0</v>
      </c>
      <c r="T709" s="5">
        <v>0.0</v>
      </c>
      <c r="U709" s="5">
        <v>0.0</v>
      </c>
      <c r="V709" s="48">
        <v>1.0</v>
      </c>
    </row>
    <row r="710" ht="15.75" customHeight="1">
      <c r="A710" s="5">
        <v>708.0</v>
      </c>
      <c r="B710" s="5">
        <v>59.0</v>
      </c>
      <c r="C710" s="5">
        <f t="shared" si="1"/>
        <v>12</v>
      </c>
      <c r="D710" s="5">
        <f>'Thông tin khách hàng'!$B$4+B710-1</f>
        <v>59</v>
      </c>
      <c r="E710" s="46">
        <f t="shared" si="2"/>
        <v>775725619055</v>
      </c>
      <c r="F710" s="5">
        <f>TP*VLOOKUP('Thông tin khách hàng'!$E$10,$X$2:$Z$5,3,FALSE)*OFFSET($S710,0,VLOOKUP('Thông tin khách hàng'!$E$10,$X$2:$Z$5,2,FALSE))</f>
        <v>0</v>
      </c>
      <c r="G710" s="5">
        <f>EP*VLOOKUP('Thông tin khách hàng'!$E$10,$X$2:$Z$5,3,FALSE)*OFFSET($S710,0,VLOOKUP('Thông tin khách hàng'!$E$10,$X$2:$Z$5,2,FALSE))</f>
        <v>0</v>
      </c>
      <c r="H710" s="5">
        <f>F710*HLOOKUP(B710,Assumption!$A$10:$G$12,2,TRUE)+G710*HLOOKUP(B710,Assumption!$A$10:$G$12,3,TRUE)</f>
        <v>0</v>
      </c>
      <c r="I710" s="5">
        <f t="shared" si="3"/>
        <v>0</v>
      </c>
      <c r="J710" s="47">
        <f>VLOOKUP(D710,Assumption!$O$3:$Q$103,IF('Thông tin khách hàng'!$B$3="Nam",2,3),FALSE)/12*P710</f>
        <v>0</v>
      </c>
      <c r="K710" s="5">
        <v>20000.0</v>
      </c>
      <c r="L710" s="46">
        <f t="shared" si="4"/>
        <v>4386065318</v>
      </c>
      <c r="M710" s="46">
        <f t="shared" si="5"/>
        <v>780111664373</v>
      </c>
      <c r="N710" s="47">
        <f>HLOOKUP(ROUND(AVERAGE(M698:M709)/10^6,0),Assumption!$B$2:$E$3,2,TRUE)*MAX((AVERAGE(M698:M709)-250*10^6),0)</f>
        <v>4353576953</v>
      </c>
      <c r="O710" s="46">
        <f t="shared" si="6"/>
        <v>784465241326</v>
      </c>
      <c r="P710" s="46">
        <f>IF(A710=1,SA,MAX(0,SA-M709))</f>
        <v>0</v>
      </c>
      <c r="S710" s="5">
        <v>0.0</v>
      </c>
      <c r="T710" s="5">
        <v>0.0</v>
      </c>
      <c r="U710" s="5">
        <v>0.0</v>
      </c>
      <c r="V710" s="48">
        <v>1.0</v>
      </c>
    </row>
    <row r="711" ht="15.75" customHeight="1">
      <c r="A711" s="5">
        <v>709.0</v>
      </c>
      <c r="B711" s="5">
        <v>60.0</v>
      </c>
      <c r="C711" s="5">
        <f t="shared" si="1"/>
        <v>1</v>
      </c>
      <c r="D711" s="5">
        <f>'Thông tin khách hàng'!$B$4+B711-1</f>
        <v>60</v>
      </c>
      <c r="E711" s="46">
        <f t="shared" si="2"/>
        <v>784465241326</v>
      </c>
      <c r="F711" s="5">
        <f>TP*VLOOKUP('Thông tin khách hàng'!$E$10,$X$2:$Z$5,3,FALSE)*OFFSET($S711,0,VLOOKUP('Thông tin khách hàng'!$E$10,$X$2:$Z$5,2,FALSE))</f>
        <v>15000000</v>
      </c>
      <c r="G711" s="5">
        <f>EP*VLOOKUP('Thông tin khách hàng'!$E$10,$X$2:$Z$5,3,FALSE)*OFFSET($S711,0,VLOOKUP('Thông tin khách hàng'!$E$10,$X$2:$Z$5,2,FALSE))</f>
        <v>15000000</v>
      </c>
      <c r="H711" s="5">
        <f>F711*HLOOKUP(B711,Assumption!$A$10:$G$12,2,TRUE)+G711*HLOOKUP(B711,Assumption!$A$10:$G$12,3,TRUE)</f>
        <v>750000</v>
      </c>
      <c r="I711" s="5">
        <f t="shared" si="3"/>
        <v>29250000</v>
      </c>
      <c r="J711" s="47">
        <f>VLOOKUP(D711,Assumption!$O$3:$Q$103,IF('Thông tin khách hàng'!$B$3="Nam",2,3),FALSE)/12*P711</f>
        <v>0</v>
      </c>
      <c r="K711" s="5">
        <v>20000.0</v>
      </c>
      <c r="L711" s="46">
        <f t="shared" si="4"/>
        <v>4435645796</v>
      </c>
      <c r="M711" s="46">
        <f t="shared" si="5"/>
        <v>788930117122</v>
      </c>
      <c r="N711" s="47">
        <f>HLOOKUP(ROUND(AVERAGE(M699:M710)/10^6,0),Assumption!$B$2:$E$3,2,TRUE)*MAX((AVERAGE(M699:M710)-250*10^6),0)</f>
        <v>4402671263</v>
      </c>
      <c r="O711" s="46">
        <f t="shared" si="6"/>
        <v>793332788385</v>
      </c>
      <c r="P711" s="46">
        <f>IF(A711=1,SA,MAX(0,SA-M710))</f>
        <v>0</v>
      </c>
      <c r="S711" s="5">
        <v>1.0</v>
      </c>
      <c r="T711" s="5">
        <v>1.0</v>
      </c>
      <c r="U711" s="5">
        <v>1.0</v>
      </c>
      <c r="V711" s="48">
        <v>1.0</v>
      </c>
    </row>
    <row r="712" ht="15.75" customHeight="1">
      <c r="A712" s="5">
        <v>710.0</v>
      </c>
      <c r="B712" s="5">
        <v>60.0</v>
      </c>
      <c r="C712" s="5">
        <f t="shared" si="1"/>
        <v>2</v>
      </c>
      <c r="D712" s="5">
        <f>'Thông tin khách hàng'!$B$4+B712-1</f>
        <v>60</v>
      </c>
      <c r="E712" s="46">
        <f t="shared" si="2"/>
        <v>793332788385</v>
      </c>
      <c r="F712" s="5">
        <f>TP*VLOOKUP('Thông tin khách hàng'!$E$10,$X$2:$Z$5,3,FALSE)*OFFSET($S712,0,VLOOKUP('Thông tin khách hàng'!$E$10,$X$2:$Z$5,2,FALSE))</f>
        <v>0</v>
      </c>
      <c r="G712" s="5">
        <f>EP*VLOOKUP('Thông tin khách hàng'!$E$10,$X$2:$Z$5,3,FALSE)*OFFSET($S712,0,VLOOKUP('Thông tin khách hàng'!$E$10,$X$2:$Z$5,2,FALSE))</f>
        <v>0</v>
      </c>
      <c r="H712" s="5">
        <f>F712*HLOOKUP(B712,Assumption!$A$10:$G$12,2,TRUE)+G712*HLOOKUP(B712,Assumption!$A$10:$G$12,3,TRUE)</f>
        <v>0</v>
      </c>
      <c r="I712" s="5">
        <f t="shared" si="3"/>
        <v>0</v>
      </c>
      <c r="J712" s="47">
        <f>VLOOKUP(D712,Assumption!$O$3:$Q$103,IF('Thông tin khách hàng'!$B$3="Nam",2,3),FALSE)/12*P712</f>
        <v>0</v>
      </c>
      <c r="K712" s="5">
        <v>20000.0</v>
      </c>
      <c r="L712" s="46">
        <f t="shared" si="4"/>
        <v>4485618813</v>
      </c>
      <c r="M712" s="46">
        <f t="shared" si="5"/>
        <v>797818387198</v>
      </c>
      <c r="N712" s="47">
        <f>HLOOKUP(ROUND(AVERAGE(M700:M711)/10^6,0),Assumption!$B$2:$E$3,2,TRUE)*MAX((AVERAGE(M700:M711)-250*10^6),0)</f>
        <v>4452318788</v>
      </c>
      <c r="O712" s="46">
        <f t="shared" si="6"/>
        <v>802270705986</v>
      </c>
      <c r="P712" s="46">
        <f>IF(A712=1,SA,MAX(0,SA-M711))</f>
        <v>0</v>
      </c>
      <c r="S712" s="5">
        <v>0.0</v>
      </c>
      <c r="T712" s="5">
        <v>0.0</v>
      </c>
      <c r="U712" s="5">
        <v>0.0</v>
      </c>
      <c r="V712" s="48">
        <v>1.0</v>
      </c>
    </row>
    <row r="713" ht="15.75" customHeight="1">
      <c r="A713" s="5">
        <v>711.0</v>
      </c>
      <c r="B713" s="5">
        <v>60.0</v>
      </c>
      <c r="C713" s="5">
        <f t="shared" si="1"/>
        <v>3</v>
      </c>
      <c r="D713" s="5">
        <f>'Thông tin khách hàng'!$B$4+B713-1</f>
        <v>60</v>
      </c>
      <c r="E713" s="46">
        <f t="shared" si="2"/>
        <v>802270705986</v>
      </c>
      <c r="F713" s="5">
        <f>TP*VLOOKUP('Thông tin khách hàng'!$E$10,$X$2:$Z$5,3,FALSE)*OFFSET($S713,0,VLOOKUP('Thông tin khách hàng'!$E$10,$X$2:$Z$5,2,FALSE))</f>
        <v>0</v>
      </c>
      <c r="G713" s="5">
        <f>EP*VLOOKUP('Thông tin khách hàng'!$E$10,$X$2:$Z$5,3,FALSE)*OFFSET($S713,0,VLOOKUP('Thông tin khách hàng'!$E$10,$X$2:$Z$5,2,FALSE))</f>
        <v>0</v>
      </c>
      <c r="H713" s="5">
        <f>F713*HLOOKUP(B713,Assumption!$A$10:$G$12,2,TRUE)+G713*HLOOKUP(B713,Assumption!$A$10:$G$12,3,TRUE)</f>
        <v>0</v>
      </c>
      <c r="I713" s="5">
        <f t="shared" si="3"/>
        <v>0</v>
      </c>
      <c r="J713" s="47">
        <f>VLOOKUP(D713,Assumption!$O$3:$Q$103,IF('Thông tin khách hàng'!$B$3="Nam",2,3),FALSE)/12*P713</f>
        <v>0</v>
      </c>
      <c r="K713" s="5">
        <v>20000.0</v>
      </c>
      <c r="L713" s="46">
        <f t="shared" si="4"/>
        <v>4536155099</v>
      </c>
      <c r="M713" s="46">
        <f t="shared" si="5"/>
        <v>806806841085</v>
      </c>
      <c r="N713" s="47">
        <f>HLOOKUP(ROUND(AVERAGE(M701:M712)/10^6,0),Assumption!$B$2:$E$3,2,TRUE)*MAX((AVERAGE(M701:M712)-250*10^6),0)</f>
        <v>4502525762</v>
      </c>
      <c r="O713" s="46">
        <f t="shared" si="6"/>
        <v>811309366847</v>
      </c>
      <c r="P713" s="46">
        <f>IF(A713=1,SA,MAX(0,SA-M712))</f>
        <v>0</v>
      </c>
      <c r="S713" s="5">
        <v>0.0</v>
      </c>
      <c r="T713" s="5">
        <v>0.0</v>
      </c>
      <c r="U713" s="5">
        <v>0.0</v>
      </c>
      <c r="V713" s="48">
        <v>1.0</v>
      </c>
    </row>
    <row r="714" ht="15.75" customHeight="1">
      <c r="A714" s="5">
        <v>712.0</v>
      </c>
      <c r="B714" s="5">
        <v>60.0</v>
      </c>
      <c r="C714" s="5">
        <f t="shared" si="1"/>
        <v>4</v>
      </c>
      <c r="D714" s="5">
        <f>'Thông tin khách hàng'!$B$4+B714-1</f>
        <v>60</v>
      </c>
      <c r="E714" s="46">
        <f t="shared" si="2"/>
        <v>811309366847</v>
      </c>
      <c r="F714" s="5">
        <f>TP*VLOOKUP('Thông tin khách hàng'!$E$10,$X$2:$Z$5,3,FALSE)*OFFSET($S714,0,VLOOKUP('Thông tin khách hàng'!$E$10,$X$2:$Z$5,2,FALSE))</f>
        <v>0</v>
      </c>
      <c r="G714" s="5">
        <f>EP*VLOOKUP('Thông tin khách hàng'!$E$10,$X$2:$Z$5,3,FALSE)*OFFSET($S714,0,VLOOKUP('Thông tin khách hàng'!$E$10,$X$2:$Z$5,2,FALSE))</f>
        <v>0</v>
      </c>
      <c r="H714" s="5">
        <f>F714*HLOOKUP(B714,Assumption!$A$10:$G$12,2,TRUE)+G714*HLOOKUP(B714,Assumption!$A$10:$G$12,3,TRUE)</f>
        <v>0</v>
      </c>
      <c r="I714" s="5">
        <f t="shared" si="3"/>
        <v>0</v>
      </c>
      <c r="J714" s="47">
        <f>VLOOKUP(D714,Assumption!$O$3:$Q$103,IF('Thông tin khách hàng'!$B$3="Nam",2,3),FALSE)/12*P714</f>
        <v>0</v>
      </c>
      <c r="K714" s="5">
        <v>20000.0</v>
      </c>
      <c r="L714" s="46">
        <f t="shared" si="4"/>
        <v>4587261001</v>
      </c>
      <c r="M714" s="46">
        <f t="shared" si="5"/>
        <v>815896607848</v>
      </c>
      <c r="N714" s="47">
        <f>HLOOKUP(ROUND(AVERAGE(M702:M713)/10^6,0),Assumption!$B$2:$E$3,2,TRUE)*MAX((AVERAGE(M702:M713)-250*10^6),0)</f>
        <v>4553298489</v>
      </c>
      <c r="O714" s="46">
        <f t="shared" si="6"/>
        <v>820449906337</v>
      </c>
      <c r="P714" s="46">
        <f>IF(A714=1,SA,MAX(0,SA-M713))</f>
        <v>0</v>
      </c>
      <c r="S714" s="5">
        <v>0.0</v>
      </c>
      <c r="T714" s="5">
        <v>0.0</v>
      </c>
      <c r="U714" s="5">
        <v>1.0</v>
      </c>
      <c r="V714" s="48">
        <v>1.0</v>
      </c>
    </row>
    <row r="715" ht="15.75" customHeight="1">
      <c r="A715" s="5">
        <v>713.0</v>
      </c>
      <c r="B715" s="5">
        <v>60.0</v>
      </c>
      <c r="C715" s="5">
        <f t="shared" si="1"/>
        <v>5</v>
      </c>
      <c r="D715" s="5">
        <f>'Thông tin khách hàng'!$B$4+B715-1</f>
        <v>60</v>
      </c>
      <c r="E715" s="46">
        <f t="shared" si="2"/>
        <v>820449906337</v>
      </c>
      <c r="F715" s="5">
        <f>TP*VLOOKUP('Thông tin khách hàng'!$E$10,$X$2:$Z$5,3,FALSE)*OFFSET($S715,0,VLOOKUP('Thông tin khách hàng'!$E$10,$X$2:$Z$5,2,FALSE))</f>
        <v>0</v>
      </c>
      <c r="G715" s="5">
        <f>EP*VLOOKUP('Thông tin khách hàng'!$E$10,$X$2:$Z$5,3,FALSE)*OFFSET($S715,0,VLOOKUP('Thông tin khách hàng'!$E$10,$X$2:$Z$5,2,FALSE))</f>
        <v>0</v>
      </c>
      <c r="H715" s="5">
        <f>F715*HLOOKUP(B715,Assumption!$A$10:$G$12,2,TRUE)+G715*HLOOKUP(B715,Assumption!$A$10:$G$12,3,TRUE)</f>
        <v>0</v>
      </c>
      <c r="I715" s="5">
        <f t="shared" si="3"/>
        <v>0</v>
      </c>
      <c r="J715" s="47">
        <f>VLOOKUP(D715,Assumption!$O$3:$Q$103,IF('Thông tin khách hàng'!$B$3="Nam",2,3),FALSE)/12*P715</f>
        <v>0</v>
      </c>
      <c r="K715" s="5">
        <v>20000.0</v>
      </c>
      <c r="L715" s="46">
        <f t="shared" si="4"/>
        <v>4638942940</v>
      </c>
      <c r="M715" s="46">
        <f t="shared" si="5"/>
        <v>825088829277</v>
      </c>
      <c r="N715" s="47">
        <f>HLOOKUP(ROUND(AVERAGE(M703:M714)/10^6,0),Assumption!$B$2:$E$3,2,TRUE)*MAX((AVERAGE(M703:M714)-250*10^6),0)</f>
        <v>4604643344</v>
      </c>
      <c r="O715" s="46">
        <f t="shared" si="6"/>
        <v>829693472621</v>
      </c>
      <c r="P715" s="46">
        <f>IF(A715=1,SA,MAX(0,SA-M714))</f>
        <v>0</v>
      </c>
      <c r="S715" s="5">
        <v>0.0</v>
      </c>
      <c r="T715" s="5">
        <v>0.0</v>
      </c>
      <c r="U715" s="5">
        <v>0.0</v>
      </c>
      <c r="V715" s="48">
        <v>1.0</v>
      </c>
    </row>
    <row r="716" ht="15.75" customHeight="1">
      <c r="A716" s="5">
        <v>714.0</v>
      </c>
      <c r="B716" s="5">
        <v>60.0</v>
      </c>
      <c r="C716" s="5">
        <f t="shared" si="1"/>
        <v>6</v>
      </c>
      <c r="D716" s="5">
        <f>'Thông tin khách hàng'!$B$4+B716-1</f>
        <v>60</v>
      </c>
      <c r="E716" s="46">
        <f t="shared" si="2"/>
        <v>829693472621</v>
      </c>
      <c r="F716" s="5">
        <f>TP*VLOOKUP('Thông tin khách hàng'!$E$10,$X$2:$Z$5,3,FALSE)*OFFSET($S716,0,VLOOKUP('Thông tin khách hàng'!$E$10,$X$2:$Z$5,2,FALSE))</f>
        <v>0</v>
      </c>
      <c r="G716" s="5">
        <f>EP*VLOOKUP('Thông tin khách hàng'!$E$10,$X$2:$Z$5,3,FALSE)*OFFSET($S716,0,VLOOKUP('Thông tin khách hàng'!$E$10,$X$2:$Z$5,2,FALSE))</f>
        <v>0</v>
      </c>
      <c r="H716" s="5">
        <f>F716*HLOOKUP(B716,Assumption!$A$10:$G$12,2,TRUE)+G716*HLOOKUP(B716,Assumption!$A$10:$G$12,3,TRUE)</f>
        <v>0</v>
      </c>
      <c r="I716" s="5">
        <f t="shared" si="3"/>
        <v>0</v>
      </c>
      <c r="J716" s="47">
        <f>VLOOKUP(D716,Assumption!$O$3:$Q$103,IF('Thông tin khách hàng'!$B$3="Nam",2,3),FALSE)/12*P716</f>
        <v>0</v>
      </c>
      <c r="K716" s="5">
        <v>20000.0</v>
      </c>
      <c r="L716" s="46">
        <f t="shared" si="4"/>
        <v>4691207408</v>
      </c>
      <c r="M716" s="46">
        <f t="shared" si="5"/>
        <v>834384660029</v>
      </c>
      <c r="N716" s="47">
        <f>HLOOKUP(ROUND(AVERAGE(M704:M715)/10^6,0),Assumption!$B$2:$E$3,2,TRUE)*MAX((AVERAGE(M704:M715)-250*10^6),0)</f>
        <v>4656566773</v>
      </c>
      <c r="O716" s="46">
        <f t="shared" si="6"/>
        <v>839041226802</v>
      </c>
      <c r="P716" s="46">
        <f>IF(A716=1,SA,MAX(0,SA-M715))</f>
        <v>0</v>
      </c>
      <c r="S716" s="5">
        <v>0.0</v>
      </c>
      <c r="T716" s="5">
        <v>0.0</v>
      </c>
      <c r="U716" s="5">
        <v>0.0</v>
      </c>
      <c r="V716" s="48">
        <v>1.0</v>
      </c>
    </row>
    <row r="717" ht="15.75" customHeight="1">
      <c r="A717" s="5">
        <v>715.0</v>
      </c>
      <c r="B717" s="5">
        <v>60.0</v>
      </c>
      <c r="C717" s="5">
        <f t="shared" si="1"/>
        <v>7</v>
      </c>
      <c r="D717" s="5">
        <f>'Thông tin khách hàng'!$B$4+B717-1</f>
        <v>60</v>
      </c>
      <c r="E717" s="46">
        <f t="shared" si="2"/>
        <v>839041226802</v>
      </c>
      <c r="F717" s="5">
        <f>TP*VLOOKUP('Thông tin khách hàng'!$E$10,$X$2:$Z$5,3,FALSE)*OFFSET($S717,0,VLOOKUP('Thông tin khách hàng'!$E$10,$X$2:$Z$5,2,FALSE))</f>
        <v>15000000</v>
      </c>
      <c r="G717" s="5">
        <f>EP*VLOOKUP('Thông tin khách hàng'!$E$10,$X$2:$Z$5,3,FALSE)*OFFSET($S717,0,VLOOKUP('Thông tin khách hàng'!$E$10,$X$2:$Z$5,2,FALSE))</f>
        <v>15000000</v>
      </c>
      <c r="H717" s="5">
        <f>F717*HLOOKUP(B717,Assumption!$A$10:$G$12,2,TRUE)+G717*HLOOKUP(B717,Assumption!$A$10:$G$12,3,TRUE)</f>
        <v>750000</v>
      </c>
      <c r="I717" s="5">
        <f t="shared" si="3"/>
        <v>29250000</v>
      </c>
      <c r="J717" s="47">
        <f>VLOOKUP(D717,Assumption!$O$3:$Q$103,IF('Thông tin khách hàng'!$B$3="Nam",2,3),FALSE)/12*P717</f>
        <v>0</v>
      </c>
      <c r="K717" s="5">
        <v>20000.0</v>
      </c>
      <c r="L717" s="46">
        <f t="shared" si="4"/>
        <v>4744226353</v>
      </c>
      <c r="M717" s="46">
        <f t="shared" si="5"/>
        <v>843814683155</v>
      </c>
      <c r="N717" s="47">
        <f>HLOOKUP(ROUND(AVERAGE(M705:M716)/10^6,0),Assumption!$B$2:$E$3,2,TRUE)*MAX((AVERAGE(M705:M716)-250*10^6),0)</f>
        <v>4709075297</v>
      </c>
      <c r="O717" s="46">
        <f t="shared" si="6"/>
        <v>848523758452</v>
      </c>
      <c r="P717" s="46">
        <f>IF(A717=1,SA,MAX(0,SA-M716))</f>
        <v>0</v>
      </c>
      <c r="S717" s="5">
        <v>0.0</v>
      </c>
      <c r="T717" s="5">
        <v>1.0</v>
      </c>
      <c r="U717" s="5">
        <v>1.0</v>
      </c>
      <c r="V717" s="48">
        <v>1.0</v>
      </c>
    </row>
    <row r="718" ht="15.75" customHeight="1">
      <c r="A718" s="5">
        <v>716.0</v>
      </c>
      <c r="B718" s="5">
        <v>60.0</v>
      </c>
      <c r="C718" s="5">
        <f t="shared" si="1"/>
        <v>8</v>
      </c>
      <c r="D718" s="5">
        <f>'Thông tin khách hàng'!$B$4+B718-1</f>
        <v>60</v>
      </c>
      <c r="E718" s="46">
        <f t="shared" si="2"/>
        <v>848523758452</v>
      </c>
      <c r="F718" s="5">
        <f>TP*VLOOKUP('Thông tin khách hàng'!$E$10,$X$2:$Z$5,3,FALSE)*OFFSET($S718,0,VLOOKUP('Thông tin khách hàng'!$E$10,$X$2:$Z$5,2,FALSE))</f>
        <v>0</v>
      </c>
      <c r="G718" s="5">
        <f>EP*VLOOKUP('Thông tin khách hàng'!$E$10,$X$2:$Z$5,3,FALSE)*OFFSET($S718,0,VLOOKUP('Thông tin khách hàng'!$E$10,$X$2:$Z$5,2,FALSE))</f>
        <v>0</v>
      </c>
      <c r="H718" s="5">
        <f>F718*HLOOKUP(B718,Assumption!$A$10:$G$12,2,TRUE)+G718*HLOOKUP(B718,Assumption!$A$10:$G$12,3,TRUE)</f>
        <v>0</v>
      </c>
      <c r="I718" s="5">
        <f t="shared" si="3"/>
        <v>0</v>
      </c>
      <c r="J718" s="47">
        <f>VLOOKUP(D718,Assumption!$O$3:$Q$103,IF('Thông tin khách hàng'!$B$3="Nam",2,3),FALSE)/12*P718</f>
        <v>0</v>
      </c>
      <c r="K718" s="5">
        <v>20000.0</v>
      </c>
      <c r="L718" s="46">
        <f t="shared" si="4"/>
        <v>4797676582</v>
      </c>
      <c r="M718" s="46">
        <f t="shared" si="5"/>
        <v>853321415034</v>
      </c>
      <c r="N718" s="47">
        <f>HLOOKUP(ROUND(AVERAGE(M706:M717)/10^6,0),Assumption!$B$2:$E$3,2,TRUE)*MAX((AVERAGE(M706:M717)-250*10^6),0)</f>
        <v>4762175509</v>
      </c>
      <c r="O718" s="46">
        <f t="shared" si="6"/>
        <v>858083590543</v>
      </c>
      <c r="P718" s="46">
        <f>IF(A718=1,SA,MAX(0,SA-M717))</f>
        <v>0</v>
      </c>
      <c r="S718" s="5">
        <v>0.0</v>
      </c>
      <c r="T718" s="5">
        <v>0.0</v>
      </c>
      <c r="U718" s="5">
        <v>0.0</v>
      </c>
      <c r="V718" s="48">
        <v>1.0</v>
      </c>
    </row>
    <row r="719" ht="15.75" customHeight="1">
      <c r="A719" s="5">
        <v>717.0</v>
      </c>
      <c r="B719" s="5">
        <v>60.0</v>
      </c>
      <c r="C719" s="5">
        <f t="shared" si="1"/>
        <v>9</v>
      </c>
      <c r="D719" s="5">
        <f>'Thông tin khách hàng'!$B$4+B719-1</f>
        <v>60</v>
      </c>
      <c r="E719" s="46">
        <f t="shared" si="2"/>
        <v>858083590543</v>
      </c>
      <c r="F719" s="5">
        <f>TP*VLOOKUP('Thông tin khách hàng'!$E$10,$X$2:$Z$5,3,FALSE)*OFFSET($S719,0,VLOOKUP('Thông tin khách hàng'!$E$10,$X$2:$Z$5,2,FALSE))</f>
        <v>0</v>
      </c>
      <c r="G719" s="5">
        <f>EP*VLOOKUP('Thông tin khách hàng'!$E$10,$X$2:$Z$5,3,FALSE)*OFFSET($S719,0,VLOOKUP('Thông tin khách hàng'!$E$10,$X$2:$Z$5,2,FALSE))</f>
        <v>0</v>
      </c>
      <c r="H719" s="5">
        <f>F719*HLOOKUP(B719,Assumption!$A$10:$G$12,2,TRUE)+G719*HLOOKUP(B719,Assumption!$A$10:$G$12,3,TRUE)</f>
        <v>0</v>
      </c>
      <c r="I719" s="5">
        <f t="shared" si="3"/>
        <v>0</v>
      </c>
      <c r="J719" s="47">
        <f>VLOOKUP(D719,Assumption!$O$3:$Q$103,IF('Thông tin khách hàng'!$B$3="Nam",2,3),FALSE)/12*P719</f>
        <v>0</v>
      </c>
      <c r="K719" s="5">
        <v>20000.0</v>
      </c>
      <c r="L719" s="46">
        <f t="shared" si="4"/>
        <v>4851729262</v>
      </c>
      <c r="M719" s="46">
        <f t="shared" si="5"/>
        <v>862935299805</v>
      </c>
      <c r="N719" s="47">
        <f>HLOOKUP(ROUND(AVERAGE(M707:M718)/10^6,0),Assumption!$B$2:$E$3,2,TRUE)*MAX((AVERAGE(M707:M718)-250*10^6),0)</f>
        <v>4815874076</v>
      </c>
      <c r="O719" s="46">
        <f t="shared" si="6"/>
        <v>867751173881</v>
      </c>
      <c r="P719" s="46">
        <f>IF(A719=1,SA,MAX(0,SA-M718))</f>
        <v>0</v>
      </c>
      <c r="S719" s="5">
        <v>0.0</v>
      </c>
      <c r="T719" s="5">
        <v>0.0</v>
      </c>
      <c r="U719" s="5">
        <v>0.0</v>
      </c>
      <c r="V719" s="48">
        <v>1.0</v>
      </c>
    </row>
    <row r="720" ht="15.75" customHeight="1">
      <c r="A720" s="5">
        <v>718.0</v>
      </c>
      <c r="B720" s="5">
        <v>60.0</v>
      </c>
      <c r="C720" s="5">
        <f t="shared" si="1"/>
        <v>10</v>
      </c>
      <c r="D720" s="5">
        <f>'Thông tin khách hàng'!$B$4+B720-1</f>
        <v>60</v>
      </c>
      <c r="E720" s="46">
        <f t="shared" si="2"/>
        <v>867751173881</v>
      </c>
      <c r="F720" s="5">
        <f>TP*VLOOKUP('Thông tin khách hàng'!$E$10,$X$2:$Z$5,3,FALSE)*OFFSET($S720,0,VLOOKUP('Thông tin khách hàng'!$E$10,$X$2:$Z$5,2,FALSE))</f>
        <v>0</v>
      </c>
      <c r="G720" s="5">
        <f>EP*VLOOKUP('Thông tin khách hàng'!$E$10,$X$2:$Z$5,3,FALSE)*OFFSET($S720,0,VLOOKUP('Thông tin khách hàng'!$E$10,$X$2:$Z$5,2,FALSE))</f>
        <v>0</v>
      </c>
      <c r="H720" s="5">
        <f>F720*HLOOKUP(B720,Assumption!$A$10:$G$12,2,TRUE)+G720*HLOOKUP(B720,Assumption!$A$10:$G$12,3,TRUE)</f>
        <v>0</v>
      </c>
      <c r="I720" s="5">
        <f t="shared" si="3"/>
        <v>0</v>
      </c>
      <c r="J720" s="47">
        <f>VLOOKUP(D720,Assumption!$O$3:$Q$103,IF('Thông tin khách hàng'!$B$3="Nam",2,3),FALSE)/12*P720</f>
        <v>0</v>
      </c>
      <c r="K720" s="5">
        <v>20000.0</v>
      </c>
      <c r="L720" s="46">
        <f t="shared" si="4"/>
        <v>4906391184</v>
      </c>
      <c r="M720" s="46">
        <f t="shared" si="5"/>
        <v>872657545065</v>
      </c>
      <c r="N720" s="47">
        <f>HLOOKUP(ROUND(AVERAGE(M708:M719)/10^6,0),Assumption!$B$2:$E$3,2,TRUE)*MAX((AVERAGE(M708:M719)-250*10^6),0)</f>
        <v>4870177740</v>
      </c>
      <c r="O720" s="46">
        <f t="shared" si="6"/>
        <v>877527722804</v>
      </c>
      <c r="P720" s="46">
        <f>IF(A720=1,SA,MAX(0,SA-M719))</f>
        <v>0</v>
      </c>
      <c r="S720" s="5">
        <v>0.0</v>
      </c>
      <c r="T720" s="5">
        <v>0.0</v>
      </c>
      <c r="U720" s="5">
        <v>1.0</v>
      </c>
      <c r="V720" s="48">
        <v>1.0</v>
      </c>
    </row>
    <row r="721" ht="15.75" customHeight="1">
      <c r="A721" s="5">
        <v>719.0</v>
      </c>
      <c r="B721" s="5">
        <v>60.0</v>
      </c>
      <c r="C721" s="5">
        <f t="shared" si="1"/>
        <v>11</v>
      </c>
      <c r="D721" s="5">
        <f>'Thông tin khách hàng'!$B$4+B721-1</f>
        <v>60</v>
      </c>
      <c r="E721" s="46">
        <f t="shared" si="2"/>
        <v>877527722804</v>
      </c>
      <c r="F721" s="5">
        <f>TP*VLOOKUP('Thông tin khách hàng'!$E$10,$X$2:$Z$5,3,FALSE)*OFFSET($S721,0,VLOOKUP('Thông tin khách hàng'!$E$10,$X$2:$Z$5,2,FALSE))</f>
        <v>0</v>
      </c>
      <c r="G721" s="5">
        <f>EP*VLOOKUP('Thông tin khách hàng'!$E$10,$X$2:$Z$5,3,FALSE)*OFFSET($S721,0,VLOOKUP('Thông tin khách hàng'!$E$10,$X$2:$Z$5,2,FALSE))</f>
        <v>0</v>
      </c>
      <c r="H721" s="5">
        <f>F721*HLOOKUP(B721,Assumption!$A$10:$G$12,2,TRUE)+G721*HLOOKUP(B721,Assumption!$A$10:$G$12,3,TRUE)</f>
        <v>0</v>
      </c>
      <c r="I721" s="5">
        <f t="shared" si="3"/>
        <v>0</v>
      </c>
      <c r="J721" s="47">
        <f>VLOOKUP(D721,Assumption!$O$3:$Q$103,IF('Thông tin khách hàng'!$B$3="Nam",2,3),FALSE)/12*P721</f>
        <v>0</v>
      </c>
      <c r="K721" s="5">
        <v>20000.0</v>
      </c>
      <c r="L721" s="46">
        <f t="shared" si="4"/>
        <v>4961669213</v>
      </c>
      <c r="M721" s="46">
        <f t="shared" si="5"/>
        <v>882489372017</v>
      </c>
      <c r="N721" s="47">
        <f>HLOOKUP(ROUND(AVERAGE(M709:M720)/10^6,0),Assumption!$B$2:$E$3,2,TRUE)*MAX((AVERAGE(M709:M720)-250*10^6),0)</f>
        <v>4925093320</v>
      </c>
      <c r="O721" s="46">
        <f t="shared" si="6"/>
        <v>887414465337</v>
      </c>
      <c r="P721" s="46">
        <f>IF(A721=1,SA,MAX(0,SA-M720))</f>
        <v>0</v>
      </c>
      <c r="S721" s="5">
        <v>0.0</v>
      </c>
      <c r="T721" s="5">
        <v>0.0</v>
      </c>
      <c r="U721" s="5">
        <v>0.0</v>
      </c>
      <c r="V721" s="48">
        <v>1.0</v>
      </c>
    </row>
    <row r="722" ht="15.75" customHeight="1">
      <c r="A722" s="5">
        <v>720.0</v>
      </c>
      <c r="B722" s="5">
        <v>60.0</v>
      </c>
      <c r="C722" s="5">
        <f t="shared" si="1"/>
        <v>12</v>
      </c>
      <c r="D722" s="5">
        <f>'Thông tin khách hàng'!$B$4+B722-1</f>
        <v>60</v>
      </c>
      <c r="E722" s="46">
        <f t="shared" si="2"/>
        <v>887414465337</v>
      </c>
      <c r="F722" s="5">
        <f>TP*VLOOKUP('Thông tin khách hàng'!$E$10,$X$2:$Z$5,3,FALSE)*OFFSET($S722,0,VLOOKUP('Thông tin khách hàng'!$E$10,$X$2:$Z$5,2,FALSE))</f>
        <v>0</v>
      </c>
      <c r="G722" s="5">
        <f>EP*VLOOKUP('Thông tin khách hàng'!$E$10,$X$2:$Z$5,3,FALSE)*OFFSET($S722,0,VLOOKUP('Thông tin khách hàng'!$E$10,$X$2:$Z$5,2,FALSE))</f>
        <v>0</v>
      </c>
      <c r="H722" s="5">
        <f>F722*HLOOKUP(B722,Assumption!$A$10:$G$12,2,TRUE)+G722*HLOOKUP(B722,Assumption!$A$10:$G$12,3,TRUE)</f>
        <v>0</v>
      </c>
      <c r="I722" s="5">
        <f t="shared" si="3"/>
        <v>0</v>
      </c>
      <c r="J722" s="47">
        <f>VLOOKUP(D722,Assumption!$O$3:$Q$103,IF('Thông tin khách hàng'!$B$3="Nam",2,3),FALSE)/12*P722</f>
        <v>0</v>
      </c>
      <c r="K722" s="5">
        <v>20000.0</v>
      </c>
      <c r="L722" s="46">
        <f t="shared" si="4"/>
        <v>5017570293</v>
      </c>
      <c r="M722" s="46">
        <f t="shared" si="5"/>
        <v>892432015630</v>
      </c>
      <c r="N722" s="47">
        <f>HLOOKUP(ROUND(AVERAGE(M710:M721)/10^6,0),Assumption!$B$2:$E$3,2,TRUE)*MAX((AVERAGE(M710:M721)-250*10^6),0)</f>
        <v>4980627711</v>
      </c>
      <c r="O722" s="46">
        <f t="shared" si="6"/>
        <v>897412643341</v>
      </c>
      <c r="P722" s="46">
        <f>IF(A722=1,SA,MAX(0,SA-M721))</f>
        <v>0</v>
      </c>
      <c r="S722" s="5">
        <v>0.0</v>
      </c>
      <c r="T722" s="5">
        <v>0.0</v>
      </c>
      <c r="U722" s="5">
        <v>0.0</v>
      </c>
      <c r="V722" s="48">
        <v>1.0</v>
      </c>
    </row>
    <row r="723" ht="15.75" customHeight="1">
      <c r="A723" s="5">
        <v>721.0</v>
      </c>
      <c r="B723" s="5">
        <v>61.0</v>
      </c>
      <c r="C723" s="5">
        <f t="shared" si="1"/>
        <v>1</v>
      </c>
      <c r="D723" s="5">
        <f>'Thông tin khách hàng'!$B$4+B723-1</f>
        <v>61</v>
      </c>
      <c r="E723" s="46">
        <f t="shared" si="2"/>
        <v>897412643341</v>
      </c>
      <c r="F723" s="5">
        <f>TP*VLOOKUP('Thông tin khách hàng'!$E$10,$X$2:$Z$5,3,FALSE)*OFFSET($S723,0,VLOOKUP('Thông tin khách hàng'!$E$10,$X$2:$Z$5,2,FALSE))</f>
        <v>15000000</v>
      </c>
      <c r="G723" s="5">
        <f>EP*VLOOKUP('Thông tin khách hàng'!$E$10,$X$2:$Z$5,3,FALSE)*OFFSET($S723,0,VLOOKUP('Thông tin khách hàng'!$E$10,$X$2:$Z$5,2,FALSE))</f>
        <v>15000000</v>
      </c>
      <c r="H723" s="5">
        <f>F723*HLOOKUP(B723,Assumption!$A$10:$G$12,2,TRUE)+G723*HLOOKUP(B723,Assumption!$A$10:$G$12,3,TRUE)</f>
        <v>750000</v>
      </c>
      <c r="I723" s="5">
        <f t="shared" si="3"/>
        <v>29250000</v>
      </c>
      <c r="J723" s="47">
        <f>VLOOKUP(D723,Assumption!$O$3:$Q$103,IF('Thông tin khách hàng'!$B$3="Nam",2,3),FALSE)/12*P723</f>
        <v>0</v>
      </c>
      <c r="K723" s="5">
        <v>20000.0</v>
      </c>
      <c r="L723" s="46">
        <f t="shared" si="4"/>
        <v>5074266829</v>
      </c>
      <c r="M723" s="46">
        <f t="shared" si="5"/>
        <v>902516140170</v>
      </c>
      <c r="N723" s="47">
        <f>HLOOKUP(ROUND(AVERAGE(M711:M722)/10^6,0),Assumption!$B$2:$E$3,2,TRUE)*MAX((AVERAGE(M711:M722)-250*10^6),0)</f>
        <v>5036787887</v>
      </c>
      <c r="O723" s="46">
        <f t="shared" si="6"/>
        <v>907552928057</v>
      </c>
      <c r="P723" s="46">
        <f>IF(A723=1,SA,MAX(0,SA-M722))</f>
        <v>0</v>
      </c>
      <c r="S723" s="5">
        <v>1.0</v>
      </c>
      <c r="T723" s="5">
        <v>1.0</v>
      </c>
      <c r="U723" s="5">
        <v>1.0</v>
      </c>
      <c r="V723" s="48">
        <v>1.0</v>
      </c>
    </row>
    <row r="724" ht="15.75" customHeight="1">
      <c r="A724" s="5">
        <v>722.0</v>
      </c>
      <c r="B724" s="5">
        <v>61.0</v>
      </c>
      <c r="C724" s="5">
        <f t="shared" si="1"/>
        <v>2</v>
      </c>
      <c r="D724" s="5">
        <f>'Thông tin khách hàng'!$B$4+B724-1</f>
        <v>61</v>
      </c>
      <c r="E724" s="46">
        <f t="shared" si="2"/>
        <v>907552928057</v>
      </c>
      <c r="F724" s="5">
        <f>TP*VLOOKUP('Thông tin khách hàng'!$E$10,$X$2:$Z$5,3,FALSE)*OFFSET($S724,0,VLOOKUP('Thông tin khách hàng'!$E$10,$X$2:$Z$5,2,FALSE))</f>
        <v>0</v>
      </c>
      <c r="G724" s="5">
        <f>EP*VLOOKUP('Thông tin khách hàng'!$E$10,$X$2:$Z$5,3,FALSE)*OFFSET($S724,0,VLOOKUP('Thông tin khách hàng'!$E$10,$X$2:$Z$5,2,FALSE))</f>
        <v>0</v>
      </c>
      <c r="H724" s="5">
        <f>F724*HLOOKUP(B724,Assumption!$A$10:$G$12,2,TRUE)+G724*HLOOKUP(B724,Assumption!$A$10:$G$12,3,TRUE)</f>
        <v>0</v>
      </c>
      <c r="I724" s="5">
        <f t="shared" si="3"/>
        <v>0</v>
      </c>
      <c r="J724" s="47">
        <f>VLOOKUP(D724,Assumption!$O$3:$Q$103,IF('Thông tin khách hàng'!$B$3="Nam",2,3),FALSE)/12*P724</f>
        <v>0</v>
      </c>
      <c r="K724" s="5">
        <v>20000.0</v>
      </c>
      <c r="L724" s="46">
        <f t="shared" si="4"/>
        <v>5131436089</v>
      </c>
      <c r="M724" s="46">
        <f t="shared" si="5"/>
        <v>912684344146</v>
      </c>
      <c r="N724" s="47">
        <f>HLOOKUP(ROUND(AVERAGE(M712:M723)/10^6,0),Assumption!$B$2:$E$3,2,TRUE)*MAX((AVERAGE(M712:M723)-250*10^6),0)</f>
        <v>5093580898</v>
      </c>
      <c r="O724" s="46">
        <f t="shared" si="6"/>
        <v>917777925044</v>
      </c>
      <c r="P724" s="46">
        <f>IF(A724=1,SA,MAX(0,SA-M723))</f>
        <v>0</v>
      </c>
      <c r="S724" s="5">
        <v>0.0</v>
      </c>
      <c r="T724" s="5">
        <v>0.0</v>
      </c>
      <c r="U724" s="5">
        <v>0.0</v>
      </c>
      <c r="V724" s="48">
        <v>1.0</v>
      </c>
    </row>
    <row r="725" ht="15.75" customHeight="1">
      <c r="A725" s="5">
        <v>723.0</v>
      </c>
      <c r="B725" s="5">
        <v>61.0</v>
      </c>
      <c r="C725" s="5">
        <f t="shared" si="1"/>
        <v>3</v>
      </c>
      <c r="D725" s="5">
        <f>'Thông tin khách hàng'!$B$4+B725-1</f>
        <v>61</v>
      </c>
      <c r="E725" s="46">
        <f t="shared" si="2"/>
        <v>917777925044</v>
      </c>
      <c r="F725" s="5">
        <f>TP*VLOOKUP('Thông tin khách hàng'!$E$10,$X$2:$Z$5,3,FALSE)*OFFSET($S725,0,VLOOKUP('Thông tin khách hàng'!$E$10,$X$2:$Z$5,2,FALSE))</f>
        <v>0</v>
      </c>
      <c r="G725" s="5">
        <f>EP*VLOOKUP('Thông tin khách hàng'!$E$10,$X$2:$Z$5,3,FALSE)*OFFSET($S725,0,VLOOKUP('Thông tin khách hàng'!$E$10,$X$2:$Z$5,2,FALSE))</f>
        <v>0</v>
      </c>
      <c r="H725" s="5">
        <f>F725*HLOOKUP(B725,Assumption!$A$10:$G$12,2,TRUE)+G725*HLOOKUP(B725,Assumption!$A$10:$G$12,3,TRUE)</f>
        <v>0</v>
      </c>
      <c r="I725" s="5">
        <f t="shared" si="3"/>
        <v>0</v>
      </c>
      <c r="J725" s="47">
        <f>VLOOKUP(D725,Assumption!$O$3:$Q$103,IF('Thông tin khách hàng'!$B$3="Nam",2,3),FALSE)/12*P725</f>
        <v>0</v>
      </c>
      <c r="K725" s="5">
        <v>20000.0</v>
      </c>
      <c r="L725" s="46">
        <f t="shared" si="4"/>
        <v>5189249708</v>
      </c>
      <c r="M725" s="46">
        <f t="shared" si="5"/>
        <v>922967154752</v>
      </c>
      <c r="N725" s="47">
        <f>HLOOKUP(ROUND(AVERAGE(M713:M724)/10^6,0),Assumption!$B$2:$E$3,2,TRUE)*MAX((AVERAGE(M713:M724)-250*10^6),0)</f>
        <v>5151013877</v>
      </c>
      <c r="O725" s="46">
        <f t="shared" si="6"/>
        <v>928118168629</v>
      </c>
      <c r="P725" s="46">
        <f>IF(A725=1,SA,MAX(0,SA-M724))</f>
        <v>0</v>
      </c>
      <c r="S725" s="5">
        <v>0.0</v>
      </c>
      <c r="T725" s="5">
        <v>0.0</v>
      </c>
      <c r="U725" s="5">
        <v>0.0</v>
      </c>
      <c r="V725" s="48">
        <v>1.0</v>
      </c>
    </row>
    <row r="726" ht="15.75" customHeight="1">
      <c r="A726" s="5">
        <v>724.0</v>
      </c>
      <c r="B726" s="5">
        <v>61.0</v>
      </c>
      <c r="C726" s="5">
        <f t="shared" si="1"/>
        <v>4</v>
      </c>
      <c r="D726" s="5">
        <f>'Thông tin khách hàng'!$B$4+B726-1</f>
        <v>61</v>
      </c>
      <c r="E726" s="46">
        <f t="shared" si="2"/>
        <v>928118168629</v>
      </c>
      <c r="F726" s="5">
        <f>TP*VLOOKUP('Thông tin khách hàng'!$E$10,$X$2:$Z$5,3,FALSE)*OFFSET($S726,0,VLOOKUP('Thông tin khách hàng'!$E$10,$X$2:$Z$5,2,FALSE))</f>
        <v>0</v>
      </c>
      <c r="G726" s="5">
        <f>EP*VLOOKUP('Thông tin khách hàng'!$E$10,$X$2:$Z$5,3,FALSE)*OFFSET($S726,0,VLOOKUP('Thông tin khách hàng'!$E$10,$X$2:$Z$5,2,FALSE))</f>
        <v>0</v>
      </c>
      <c r="H726" s="5">
        <f>F726*HLOOKUP(B726,Assumption!$A$10:$G$12,2,TRUE)+G726*HLOOKUP(B726,Assumption!$A$10:$G$12,3,TRUE)</f>
        <v>0</v>
      </c>
      <c r="I726" s="5">
        <f t="shared" si="3"/>
        <v>0</v>
      </c>
      <c r="J726" s="47">
        <f>VLOOKUP(D726,Assumption!$O$3:$Q$103,IF('Thông tin khách hàng'!$B$3="Nam",2,3),FALSE)/12*P726</f>
        <v>0</v>
      </c>
      <c r="K726" s="5">
        <v>20000.0</v>
      </c>
      <c r="L726" s="46">
        <f t="shared" si="4"/>
        <v>5247714949</v>
      </c>
      <c r="M726" s="46">
        <f t="shared" si="5"/>
        <v>933365863578</v>
      </c>
      <c r="N726" s="47">
        <f>HLOOKUP(ROUND(AVERAGE(M714:M725)/10^6,0),Assumption!$B$2:$E$3,2,TRUE)*MAX((AVERAGE(M714:M725)-250*10^6),0)</f>
        <v>5209094033</v>
      </c>
      <c r="O726" s="46">
        <f t="shared" si="6"/>
        <v>938574957611</v>
      </c>
      <c r="P726" s="46">
        <f>IF(A726=1,SA,MAX(0,SA-M725))</f>
        <v>0</v>
      </c>
      <c r="S726" s="5">
        <v>0.0</v>
      </c>
      <c r="T726" s="5">
        <v>0.0</v>
      </c>
      <c r="U726" s="5">
        <v>1.0</v>
      </c>
      <c r="V726" s="48">
        <v>1.0</v>
      </c>
    </row>
    <row r="727" ht="15.75" customHeight="1">
      <c r="A727" s="5">
        <v>725.0</v>
      </c>
      <c r="B727" s="5">
        <v>61.0</v>
      </c>
      <c r="C727" s="5">
        <f t="shared" si="1"/>
        <v>5</v>
      </c>
      <c r="D727" s="5">
        <f>'Thông tin khách hàng'!$B$4+B727-1</f>
        <v>61</v>
      </c>
      <c r="E727" s="46">
        <f t="shared" si="2"/>
        <v>938574957611</v>
      </c>
      <c r="F727" s="5">
        <f>TP*VLOOKUP('Thông tin khách hàng'!$E$10,$X$2:$Z$5,3,FALSE)*OFFSET($S727,0,VLOOKUP('Thông tin khách hàng'!$E$10,$X$2:$Z$5,2,FALSE))</f>
        <v>0</v>
      </c>
      <c r="G727" s="5">
        <f>EP*VLOOKUP('Thông tin khách hàng'!$E$10,$X$2:$Z$5,3,FALSE)*OFFSET($S727,0,VLOOKUP('Thông tin khách hàng'!$E$10,$X$2:$Z$5,2,FALSE))</f>
        <v>0</v>
      </c>
      <c r="H727" s="5">
        <f>F727*HLOOKUP(B727,Assumption!$A$10:$G$12,2,TRUE)+G727*HLOOKUP(B727,Assumption!$A$10:$G$12,3,TRUE)</f>
        <v>0</v>
      </c>
      <c r="I727" s="5">
        <f t="shared" si="3"/>
        <v>0</v>
      </c>
      <c r="J727" s="47">
        <f>VLOOKUP(D727,Assumption!$O$3:$Q$103,IF('Thông tin khách hàng'!$B$3="Nam",2,3),FALSE)/12*P727</f>
        <v>0</v>
      </c>
      <c r="K727" s="5">
        <v>20000.0</v>
      </c>
      <c r="L727" s="46">
        <f t="shared" si="4"/>
        <v>5306839154</v>
      </c>
      <c r="M727" s="46">
        <f t="shared" si="5"/>
        <v>943881776765</v>
      </c>
      <c r="N727" s="47">
        <f>HLOOKUP(ROUND(AVERAGE(M715:M726)/10^6,0),Assumption!$B$2:$E$3,2,TRUE)*MAX((AVERAGE(M715:M726)-250*10^6),0)</f>
        <v>5267828661</v>
      </c>
      <c r="O727" s="46">
        <f t="shared" si="6"/>
        <v>949149605426</v>
      </c>
      <c r="P727" s="46">
        <f>IF(A727=1,SA,MAX(0,SA-M726))</f>
        <v>0</v>
      </c>
      <c r="S727" s="5">
        <v>0.0</v>
      </c>
      <c r="T727" s="5">
        <v>0.0</v>
      </c>
      <c r="U727" s="5">
        <v>0.0</v>
      </c>
      <c r="V727" s="48">
        <v>1.0</v>
      </c>
    </row>
    <row r="728" ht="15.75" customHeight="1">
      <c r="A728" s="5">
        <v>726.0</v>
      </c>
      <c r="B728" s="5">
        <v>61.0</v>
      </c>
      <c r="C728" s="5">
        <f t="shared" si="1"/>
        <v>6</v>
      </c>
      <c r="D728" s="5">
        <f>'Thông tin khách hàng'!$B$4+B728-1</f>
        <v>61</v>
      </c>
      <c r="E728" s="46">
        <f t="shared" si="2"/>
        <v>949149605426</v>
      </c>
      <c r="F728" s="5">
        <f>TP*VLOOKUP('Thông tin khách hàng'!$E$10,$X$2:$Z$5,3,FALSE)*OFFSET($S728,0,VLOOKUP('Thông tin khách hàng'!$E$10,$X$2:$Z$5,2,FALSE))</f>
        <v>0</v>
      </c>
      <c r="G728" s="5">
        <f>EP*VLOOKUP('Thông tin khách hàng'!$E$10,$X$2:$Z$5,3,FALSE)*OFFSET($S728,0,VLOOKUP('Thông tin khách hàng'!$E$10,$X$2:$Z$5,2,FALSE))</f>
        <v>0</v>
      </c>
      <c r="H728" s="5">
        <f>F728*HLOOKUP(B728,Assumption!$A$10:$G$12,2,TRUE)+G728*HLOOKUP(B728,Assumption!$A$10:$G$12,3,TRUE)</f>
        <v>0</v>
      </c>
      <c r="I728" s="5">
        <f t="shared" si="3"/>
        <v>0</v>
      </c>
      <c r="J728" s="47">
        <f>VLOOKUP(D728,Assumption!$O$3:$Q$103,IF('Thông tin khách hàng'!$B$3="Nam",2,3),FALSE)/12*P728</f>
        <v>0</v>
      </c>
      <c r="K728" s="5">
        <v>20000.0</v>
      </c>
      <c r="L728" s="46">
        <f t="shared" si="4"/>
        <v>5366629750</v>
      </c>
      <c r="M728" s="46">
        <f t="shared" si="5"/>
        <v>954516215176</v>
      </c>
      <c r="N728" s="47">
        <f>HLOOKUP(ROUND(AVERAGE(M716:M727)/10^6,0),Assumption!$B$2:$E$3,2,TRUE)*MAX((AVERAGE(M716:M727)-250*10^6),0)</f>
        <v>5327225135</v>
      </c>
      <c r="O728" s="46">
        <f t="shared" si="6"/>
        <v>959843440311</v>
      </c>
      <c r="P728" s="46">
        <f>IF(A728=1,SA,MAX(0,SA-M727))</f>
        <v>0</v>
      </c>
      <c r="S728" s="5">
        <v>0.0</v>
      </c>
      <c r="T728" s="5">
        <v>0.0</v>
      </c>
      <c r="U728" s="5">
        <v>0.0</v>
      </c>
      <c r="V728" s="48">
        <v>1.0</v>
      </c>
    </row>
    <row r="729" ht="15.75" customHeight="1">
      <c r="A729" s="5">
        <v>727.0</v>
      </c>
      <c r="B729" s="5">
        <v>61.0</v>
      </c>
      <c r="C729" s="5">
        <f t="shared" si="1"/>
        <v>7</v>
      </c>
      <c r="D729" s="5">
        <f>'Thông tin khách hàng'!$B$4+B729-1</f>
        <v>61</v>
      </c>
      <c r="E729" s="46">
        <f t="shared" si="2"/>
        <v>959843440311</v>
      </c>
      <c r="F729" s="5">
        <f>TP*VLOOKUP('Thông tin khách hàng'!$E$10,$X$2:$Z$5,3,FALSE)*OFFSET($S729,0,VLOOKUP('Thông tin khách hàng'!$E$10,$X$2:$Z$5,2,FALSE))</f>
        <v>15000000</v>
      </c>
      <c r="G729" s="5">
        <f>EP*VLOOKUP('Thông tin khách hàng'!$E$10,$X$2:$Z$5,3,FALSE)*OFFSET($S729,0,VLOOKUP('Thông tin khách hàng'!$E$10,$X$2:$Z$5,2,FALSE))</f>
        <v>15000000</v>
      </c>
      <c r="H729" s="5">
        <f>F729*HLOOKUP(B729,Assumption!$A$10:$G$12,2,TRUE)+G729*HLOOKUP(B729,Assumption!$A$10:$G$12,3,TRUE)</f>
        <v>750000</v>
      </c>
      <c r="I729" s="5">
        <f t="shared" si="3"/>
        <v>29250000</v>
      </c>
      <c r="J729" s="47">
        <f>VLOOKUP(D729,Assumption!$O$3:$Q$103,IF('Thông tin khách hàng'!$B$3="Nam",2,3),FALSE)/12*P729</f>
        <v>0</v>
      </c>
      <c r="K729" s="5">
        <v>20000.0</v>
      </c>
      <c r="L729" s="46">
        <f t="shared" si="4"/>
        <v>5427259631</v>
      </c>
      <c r="M729" s="46">
        <f t="shared" si="5"/>
        <v>965299929942</v>
      </c>
      <c r="N729" s="47">
        <f>HLOOKUP(ROUND(AVERAGE(M717:M728)/10^6,0),Assumption!$B$2:$E$3,2,TRUE)*MAX((AVERAGE(M717:M728)-250*10^6),0)</f>
        <v>5387290913</v>
      </c>
      <c r="O729" s="46">
        <f t="shared" si="6"/>
        <v>970687220855</v>
      </c>
      <c r="P729" s="46">
        <f>IF(A729=1,SA,MAX(0,SA-M728))</f>
        <v>0</v>
      </c>
      <c r="S729" s="5">
        <v>0.0</v>
      </c>
      <c r="T729" s="5">
        <v>1.0</v>
      </c>
      <c r="U729" s="5">
        <v>1.0</v>
      </c>
      <c r="V729" s="48">
        <v>1.0</v>
      </c>
    </row>
    <row r="730" ht="15.75" customHeight="1">
      <c r="A730" s="5">
        <v>728.0</v>
      </c>
      <c r="B730" s="5">
        <v>61.0</v>
      </c>
      <c r="C730" s="5">
        <f t="shared" si="1"/>
        <v>8</v>
      </c>
      <c r="D730" s="5">
        <f>'Thông tin khách hàng'!$B$4+B730-1</f>
        <v>61</v>
      </c>
      <c r="E730" s="46">
        <f t="shared" si="2"/>
        <v>970687220855</v>
      </c>
      <c r="F730" s="5">
        <f>TP*VLOOKUP('Thông tin khách hàng'!$E$10,$X$2:$Z$5,3,FALSE)*OFFSET($S730,0,VLOOKUP('Thông tin khách hàng'!$E$10,$X$2:$Z$5,2,FALSE))</f>
        <v>0</v>
      </c>
      <c r="G730" s="5">
        <f>EP*VLOOKUP('Thông tin khách hàng'!$E$10,$X$2:$Z$5,3,FALSE)*OFFSET($S730,0,VLOOKUP('Thông tin khách hàng'!$E$10,$X$2:$Z$5,2,FALSE))</f>
        <v>0</v>
      </c>
      <c r="H730" s="5">
        <f>F730*HLOOKUP(B730,Assumption!$A$10:$G$12,2,TRUE)+G730*HLOOKUP(B730,Assumption!$A$10:$G$12,3,TRUE)</f>
        <v>0</v>
      </c>
      <c r="I730" s="5">
        <f t="shared" si="3"/>
        <v>0</v>
      </c>
      <c r="J730" s="47">
        <f>VLOOKUP(D730,Assumption!$O$3:$Q$103,IF('Thông tin khách hàng'!$B$3="Nam",2,3),FALSE)/12*P730</f>
        <v>0</v>
      </c>
      <c r="K730" s="5">
        <v>20000.0</v>
      </c>
      <c r="L730" s="46">
        <f t="shared" si="4"/>
        <v>5488406559</v>
      </c>
      <c r="M730" s="46">
        <f t="shared" si="5"/>
        <v>976175607414</v>
      </c>
      <c r="N730" s="47">
        <f>HLOOKUP(ROUND(AVERAGE(M718:M729)/10^6,0),Assumption!$B$2:$E$3,2,TRUE)*MAX((AVERAGE(M718:M729)-250*10^6),0)</f>
        <v>5448033536</v>
      </c>
      <c r="O730" s="46">
        <f t="shared" si="6"/>
        <v>981623640950</v>
      </c>
      <c r="P730" s="46">
        <f>IF(A730=1,SA,MAX(0,SA-M729))</f>
        <v>0</v>
      </c>
      <c r="S730" s="5">
        <v>0.0</v>
      </c>
      <c r="T730" s="5">
        <v>0.0</v>
      </c>
      <c r="U730" s="5">
        <v>0.0</v>
      </c>
      <c r="V730" s="48">
        <v>1.0</v>
      </c>
    </row>
    <row r="731" ht="15.75" customHeight="1">
      <c r="A731" s="5">
        <v>729.0</v>
      </c>
      <c r="B731" s="5">
        <v>61.0</v>
      </c>
      <c r="C731" s="5">
        <f t="shared" si="1"/>
        <v>9</v>
      </c>
      <c r="D731" s="5">
        <f>'Thông tin khách hàng'!$B$4+B731-1</f>
        <v>61</v>
      </c>
      <c r="E731" s="46">
        <f t="shared" si="2"/>
        <v>981623640950</v>
      </c>
      <c r="F731" s="5">
        <f>TP*VLOOKUP('Thông tin khách hàng'!$E$10,$X$2:$Z$5,3,FALSE)*OFFSET($S731,0,VLOOKUP('Thông tin khách hàng'!$E$10,$X$2:$Z$5,2,FALSE))</f>
        <v>0</v>
      </c>
      <c r="G731" s="5">
        <f>EP*VLOOKUP('Thông tin khách hàng'!$E$10,$X$2:$Z$5,3,FALSE)*OFFSET($S731,0,VLOOKUP('Thông tin khách hàng'!$E$10,$X$2:$Z$5,2,FALSE))</f>
        <v>0</v>
      </c>
      <c r="H731" s="5">
        <f>F731*HLOOKUP(B731,Assumption!$A$10:$G$12,2,TRUE)+G731*HLOOKUP(B731,Assumption!$A$10:$G$12,3,TRUE)</f>
        <v>0</v>
      </c>
      <c r="I731" s="5">
        <f t="shared" si="3"/>
        <v>0</v>
      </c>
      <c r="J731" s="47">
        <f>VLOOKUP(D731,Assumption!$O$3:$Q$103,IF('Thông tin khách hàng'!$B$3="Nam",2,3),FALSE)/12*P731</f>
        <v>0</v>
      </c>
      <c r="K731" s="5">
        <v>20000.0</v>
      </c>
      <c r="L731" s="46">
        <f t="shared" si="4"/>
        <v>5550242669</v>
      </c>
      <c r="M731" s="46">
        <f t="shared" si="5"/>
        <v>987173863619</v>
      </c>
      <c r="N731" s="47">
        <f>HLOOKUP(ROUND(AVERAGE(M719:M730)/10^6,0),Assumption!$B$2:$E$3,2,TRUE)*MAX((AVERAGE(M719:M730)-250*10^6),0)</f>
        <v>5509460632</v>
      </c>
      <c r="O731" s="46">
        <f t="shared" si="6"/>
        <v>992683324251</v>
      </c>
      <c r="P731" s="46">
        <f>IF(A731=1,SA,MAX(0,SA-M730))</f>
        <v>0</v>
      </c>
      <c r="S731" s="5">
        <v>0.0</v>
      </c>
      <c r="T731" s="5">
        <v>0.0</v>
      </c>
      <c r="U731" s="5">
        <v>0.0</v>
      </c>
      <c r="V731" s="48">
        <v>1.0</v>
      </c>
    </row>
    <row r="732" ht="15.75" customHeight="1">
      <c r="A732" s="5">
        <v>730.0</v>
      </c>
      <c r="B732" s="5">
        <v>61.0</v>
      </c>
      <c r="C732" s="5">
        <f t="shared" si="1"/>
        <v>10</v>
      </c>
      <c r="D732" s="5">
        <f>'Thông tin khách hàng'!$B$4+B732-1</f>
        <v>61</v>
      </c>
      <c r="E732" s="46">
        <f t="shared" si="2"/>
        <v>992683324251</v>
      </c>
      <c r="F732" s="5">
        <f>TP*VLOOKUP('Thông tin khách hàng'!$E$10,$X$2:$Z$5,3,FALSE)*OFFSET($S732,0,VLOOKUP('Thông tin khách hàng'!$E$10,$X$2:$Z$5,2,FALSE))</f>
        <v>0</v>
      </c>
      <c r="G732" s="5">
        <f>EP*VLOOKUP('Thông tin khách hàng'!$E$10,$X$2:$Z$5,3,FALSE)*OFFSET($S732,0,VLOOKUP('Thông tin khách hàng'!$E$10,$X$2:$Z$5,2,FALSE))</f>
        <v>0</v>
      </c>
      <c r="H732" s="5">
        <f>F732*HLOOKUP(B732,Assumption!$A$10:$G$12,2,TRUE)+G732*HLOOKUP(B732,Assumption!$A$10:$G$12,3,TRUE)</f>
        <v>0</v>
      </c>
      <c r="I732" s="5">
        <f t="shared" si="3"/>
        <v>0</v>
      </c>
      <c r="J732" s="47">
        <f>VLOOKUP(D732,Assumption!$O$3:$Q$103,IF('Thông tin khách hàng'!$B$3="Nam",2,3),FALSE)/12*P732</f>
        <v>0</v>
      </c>
      <c r="K732" s="5">
        <v>20000.0</v>
      </c>
      <c r="L732" s="46">
        <f t="shared" si="4"/>
        <v>5612775726</v>
      </c>
      <c r="M732" s="46">
        <f t="shared" si="5"/>
        <v>998296079977</v>
      </c>
      <c r="N732" s="47">
        <f>HLOOKUP(ROUND(AVERAGE(M720:M731)/10^6,0),Assumption!$B$2:$E$3,2,TRUE)*MAX((AVERAGE(M720:M731)-250*10^6),0)</f>
        <v>5571579914</v>
      </c>
      <c r="O732" s="46">
        <f t="shared" si="6"/>
        <v>1003867659891</v>
      </c>
      <c r="P732" s="46">
        <f>IF(A732=1,SA,MAX(0,SA-M731))</f>
        <v>0</v>
      </c>
      <c r="S732" s="5">
        <v>0.0</v>
      </c>
      <c r="T732" s="5">
        <v>0.0</v>
      </c>
      <c r="U732" s="5">
        <v>1.0</v>
      </c>
      <c r="V732" s="48">
        <v>1.0</v>
      </c>
    </row>
    <row r="733" ht="15.75" customHeight="1">
      <c r="A733" s="5">
        <v>731.0</v>
      </c>
      <c r="B733" s="5">
        <v>61.0</v>
      </c>
      <c r="C733" s="5">
        <f t="shared" si="1"/>
        <v>11</v>
      </c>
      <c r="D733" s="5">
        <f>'Thông tin khách hàng'!$B$4+B733-1</f>
        <v>61</v>
      </c>
      <c r="E733" s="46">
        <f t="shared" si="2"/>
        <v>1003867659891</v>
      </c>
      <c r="F733" s="5">
        <f>TP*VLOOKUP('Thông tin khách hàng'!$E$10,$X$2:$Z$5,3,FALSE)*OFFSET($S733,0,VLOOKUP('Thông tin khách hàng'!$E$10,$X$2:$Z$5,2,FALSE))</f>
        <v>0</v>
      </c>
      <c r="G733" s="5">
        <f>EP*VLOOKUP('Thông tin khách hàng'!$E$10,$X$2:$Z$5,3,FALSE)*OFFSET($S733,0,VLOOKUP('Thông tin khách hàng'!$E$10,$X$2:$Z$5,2,FALSE))</f>
        <v>0</v>
      </c>
      <c r="H733" s="5">
        <f>F733*HLOOKUP(B733,Assumption!$A$10:$G$12,2,TRUE)+G733*HLOOKUP(B733,Assumption!$A$10:$G$12,3,TRUE)</f>
        <v>0</v>
      </c>
      <c r="I733" s="5">
        <f t="shared" si="3"/>
        <v>0</v>
      </c>
      <c r="J733" s="47">
        <f>VLOOKUP(D733,Assumption!$O$3:$Q$103,IF('Thông tin khách hàng'!$B$3="Nam",2,3),FALSE)/12*P733</f>
        <v>0</v>
      </c>
      <c r="K733" s="5">
        <v>20000.0</v>
      </c>
      <c r="L733" s="46">
        <f t="shared" si="4"/>
        <v>5676013586</v>
      </c>
      <c r="M733" s="46">
        <f t="shared" si="5"/>
        <v>1009543653477</v>
      </c>
      <c r="N733" s="47">
        <f>HLOOKUP(ROUND(AVERAGE(M721:M732)/10^6,0),Assumption!$B$2:$E$3,2,TRUE)*MAX((AVERAGE(M721:M732)-250*10^6),0)</f>
        <v>5634399182</v>
      </c>
      <c r="O733" s="46">
        <f t="shared" si="6"/>
        <v>1015178052659</v>
      </c>
      <c r="P733" s="46">
        <f>IF(A733=1,SA,MAX(0,SA-M732))</f>
        <v>0</v>
      </c>
      <c r="S733" s="5">
        <v>0.0</v>
      </c>
      <c r="T733" s="5">
        <v>0.0</v>
      </c>
      <c r="U733" s="5">
        <v>0.0</v>
      </c>
      <c r="V733" s="48">
        <v>1.0</v>
      </c>
    </row>
    <row r="734" ht="15.75" customHeight="1">
      <c r="A734" s="5">
        <v>732.0</v>
      </c>
      <c r="B734" s="5">
        <v>61.0</v>
      </c>
      <c r="C734" s="5">
        <f t="shared" si="1"/>
        <v>12</v>
      </c>
      <c r="D734" s="5">
        <f>'Thông tin khách hàng'!$B$4+B734-1</f>
        <v>61</v>
      </c>
      <c r="E734" s="46">
        <f t="shared" si="2"/>
        <v>1015178052659</v>
      </c>
      <c r="F734" s="5">
        <f>TP*VLOOKUP('Thông tin khách hàng'!$E$10,$X$2:$Z$5,3,FALSE)*OFFSET($S734,0,VLOOKUP('Thông tin khách hàng'!$E$10,$X$2:$Z$5,2,FALSE))</f>
        <v>0</v>
      </c>
      <c r="G734" s="5">
        <f>EP*VLOOKUP('Thông tin khách hàng'!$E$10,$X$2:$Z$5,3,FALSE)*OFFSET($S734,0,VLOOKUP('Thông tin khách hàng'!$E$10,$X$2:$Z$5,2,FALSE))</f>
        <v>0</v>
      </c>
      <c r="H734" s="5">
        <f>F734*HLOOKUP(B734,Assumption!$A$10:$G$12,2,TRUE)+G734*HLOOKUP(B734,Assumption!$A$10:$G$12,3,TRUE)</f>
        <v>0</v>
      </c>
      <c r="I734" s="5">
        <f t="shared" si="3"/>
        <v>0</v>
      </c>
      <c r="J734" s="47">
        <f>VLOOKUP(D734,Assumption!$O$3:$Q$103,IF('Thông tin khách hàng'!$B$3="Nam",2,3),FALSE)/12*P734</f>
        <v>0</v>
      </c>
      <c r="K734" s="5">
        <v>20000.0</v>
      </c>
      <c r="L734" s="46">
        <f t="shared" si="4"/>
        <v>5739964191</v>
      </c>
      <c r="M734" s="46">
        <f t="shared" si="5"/>
        <v>1020917996850</v>
      </c>
      <c r="N734" s="47">
        <f>HLOOKUP(ROUND(AVERAGE(M722:M733)/10^6,0),Assumption!$B$2:$E$3,2,TRUE)*MAX((AVERAGE(M722:M733)-250*10^6),0)</f>
        <v>5697926322</v>
      </c>
      <c r="O734" s="46">
        <f t="shared" si="6"/>
        <v>1026615923172</v>
      </c>
      <c r="P734" s="46">
        <f>IF(A734=1,SA,MAX(0,SA-M733))</f>
        <v>0</v>
      </c>
      <c r="S734" s="5">
        <v>0.0</v>
      </c>
      <c r="T734" s="5">
        <v>0.0</v>
      </c>
      <c r="U734" s="5">
        <v>0.0</v>
      </c>
      <c r="V734" s="48">
        <v>1.0</v>
      </c>
    </row>
    <row r="735" ht="15.75" customHeight="1">
      <c r="A735" s="5">
        <v>733.0</v>
      </c>
      <c r="B735" s="5">
        <v>62.0</v>
      </c>
      <c r="C735" s="5">
        <f t="shared" si="1"/>
        <v>1</v>
      </c>
      <c r="D735" s="5">
        <f>'Thông tin khách hàng'!$B$4+B735-1</f>
        <v>62</v>
      </c>
      <c r="E735" s="46">
        <f t="shared" si="2"/>
        <v>1026615923172</v>
      </c>
      <c r="F735" s="5">
        <f>TP*VLOOKUP('Thông tin khách hàng'!$E$10,$X$2:$Z$5,3,FALSE)*OFFSET($S735,0,VLOOKUP('Thông tin khách hàng'!$E$10,$X$2:$Z$5,2,FALSE))</f>
        <v>15000000</v>
      </c>
      <c r="G735" s="5">
        <f>EP*VLOOKUP('Thông tin khách hàng'!$E$10,$X$2:$Z$5,3,FALSE)*OFFSET($S735,0,VLOOKUP('Thông tin khách hàng'!$E$10,$X$2:$Z$5,2,FALSE))</f>
        <v>15000000</v>
      </c>
      <c r="H735" s="5">
        <f>F735*HLOOKUP(B735,Assumption!$A$10:$G$12,2,TRUE)+G735*HLOOKUP(B735,Assumption!$A$10:$G$12,3,TRUE)</f>
        <v>750000</v>
      </c>
      <c r="I735" s="5">
        <f t="shared" si="3"/>
        <v>29250000</v>
      </c>
      <c r="J735" s="47">
        <f>VLOOKUP(D735,Assumption!$O$3:$Q$103,IF('Thông tin khách hàng'!$B$3="Nam",2,3),FALSE)/12*P735</f>
        <v>0</v>
      </c>
      <c r="K735" s="5">
        <v>20000.0</v>
      </c>
      <c r="L735" s="46">
        <f t="shared" si="4"/>
        <v>5804800957</v>
      </c>
      <c r="M735" s="46">
        <f t="shared" si="5"/>
        <v>1032449954129</v>
      </c>
      <c r="N735" s="47">
        <f>HLOOKUP(ROUND(AVERAGE(M723:M734)/10^6,0),Assumption!$B$2:$E$3,2,TRUE)*MAX((AVERAGE(M723:M734)-250*10^6),0)</f>
        <v>5762169313</v>
      </c>
      <c r="O735" s="46">
        <f t="shared" si="6"/>
        <v>1038212123442</v>
      </c>
      <c r="P735" s="46">
        <f>IF(A735=1,SA,MAX(0,SA-M734))</f>
        <v>0</v>
      </c>
      <c r="S735" s="5">
        <v>1.0</v>
      </c>
      <c r="T735" s="5">
        <v>1.0</v>
      </c>
      <c r="U735" s="5">
        <v>1.0</v>
      </c>
      <c r="V735" s="48">
        <v>1.0</v>
      </c>
    </row>
    <row r="736" ht="15.75" customHeight="1">
      <c r="A736" s="5">
        <v>734.0</v>
      </c>
      <c r="B736" s="5">
        <v>62.0</v>
      </c>
      <c r="C736" s="5">
        <f t="shared" si="1"/>
        <v>2</v>
      </c>
      <c r="D736" s="5">
        <f>'Thông tin khách hàng'!$B$4+B736-1</f>
        <v>62</v>
      </c>
      <c r="E736" s="46">
        <f t="shared" si="2"/>
        <v>1038212123442</v>
      </c>
      <c r="F736" s="5">
        <f>TP*VLOOKUP('Thông tin khách hàng'!$E$10,$X$2:$Z$5,3,FALSE)*OFFSET($S736,0,VLOOKUP('Thông tin khách hàng'!$E$10,$X$2:$Z$5,2,FALSE))</f>
        <v>0</v>
      </c>
      <c r="G736" s="5">
        <f>EP*VLOOKUP('Thông tin khách hàng'!$E$10,$X$2:$Z$5,3,FALSE)*OFFSET($S736,0,VLOOKUP('Thông tin khách hàng'!$E$10,$X$2:$Z$5,2,FALSE))</f>
        <v>0</v>
      </c>
      <c r="H736" s="5">
        <f>F736*HLOOKUP(B736,Assumption!$A$10:$G$12,2,TRUE)+G736*HLOOKUP(B736,Assumption!$A$10:$G$12,3,TRUE)</f>
        <v>0</v>
      </c>
      <c r="I736" s="5">
        <f t="shared" si="3"/>
        <v>0</v>
      </c>
      <c r="J736" s="47">
        <f>VLOOKUP(D736,Assumption!$O$3:$Q$103,IF('Thông tin khách hàng'!$B$3="Nam",2,3),FALSE)/12*P736</f>
        <v>0</v>
      </c>
      <c r="K736" s="5">
        <v>20000.0</v>
      </c>
      <c r="L736" s="46">
        <f t="shared" si="4"/>
        <v>5870202176</v>
      </c>
      <c r="M736" s="46">
        <f t="shared" si="5"/>
        <v>1044082305618</v>
      </c>
      <c r="N736" s="47">
        <f>HLOOKUP(ROUND(AVERAGE(M724:M735)/10^6,0),Assumption!$B$2:$E$3,2,TRUE)*MAX((AVERAGE(M724:M735)-250*10^6),0)</f>
        <v>5827136220</v>
      </c>
      <c r="O736" s="46">
        <f t="shared" si="6"/>
        <v>1049909441838</v>
      </c>
      <c r="P736" s="46">
        <f>IF(A736=1,SA,MAX(0,SA-M735))</f>
        <v>0</v>
      </c>
      <c r="S736" s="5">
        <v>0.0</v>
      </c>
      <c r="T736" s="5">
        <v>0.0</v>
      </c>
      <c r="U736" s="5">
        <v>0.0</v>
      </c>
      <c r="V736" s="48">
        <v>1.0</v>
      </c>
    </row>
    <row r="737" ht="15.75" customHeight="1">
      <c r="A737" s="5">
        <v>735.0</v>
      </c>
      <c r="B737" s="5">
        <v>62.0</v>
      </c>
      <c r="C737" s="5">
        <f t="shared" si="1"/>
        <v>3</v>
      </c>
      <c r="D737" s="5">
        <f>'Thông tin khách hàng'!$B$4+B737-1</f>
        <v>62</v>
      </c>
      <c r="E737" s="46">
        <f t="shared" si="2"/>
        <v>1049909441838</v>
      </c>
      <c r="F737" s="5">
        <f>TP*VLOOKUP('Thông tin khách hàng'!$E$10,$X$2:$Z$5,3,FALSE)*OFFSET($S737,0,VLOOKUP('Thông tin khách hàng'!$E$10,$X$2:$Z$5,2,FALSE))</f>
        <v>0</v>
      </c>
      <c r="G737" s="5">
        <f>EP*VLOOKUP('Thông tin khách hàng'!$E$10,$X$2:$Z$5,3,FALSE)*OFFSET($S737,0,VLOOKUP('Thông tin khách hàng'!$E$10,$X$2:$Z$5,2,FALSE))</f>
        <v>0</v>
      </c>
      <c r="H737" s="5">
        <f>F737*HLOOKUP(B737,Assumption!$A$10:$G$12,2,TRUE)+G737*HLOOKUP(B737,Assumption!$A$10:$G$12,3,TRUE)</f>
        <v>0</v>
      </c>
      <c r="I737" s="5">
        <f t="shared" si="3"/>
        <v>0</v>
      </c>
      <c r="J737" s="47">
        <f>VLOOKUP(D737,Assumption!$O$3:$Q$103,IF('Thông tin khách hàng'!$B$3="Nam",2,3),FALSE)/12*P737</f>
        <v>0</v>
      </c>
      <c r="K737" s="5">
        <v>20000.0</v>
      </c>
      <c r="L737" s="46">
        <f t="shared" si="4"/>
        <v>5936340515</v>
      </c>
      <c r="M737" s="46">
        <f t="shared" si="5"/>
        <v>1055845762353</v>
      </c>
      <c r="N737" s="47">
        <f>HLOOKUP(ROUND(AVERAGE(M725:M736)/10^6,0),Assumption!$B$2:$E$3,2,TRUE)*MAX((AVERAGE(M725:M736)-250*10^6),0)</f>
        <v>5892835201</v>
      </c>
      <c r="O737" s="46">
        <f t="shared" si="6"/>
        <v>1061738597554</v>
      </c>
      <c r="P737" s="46">
        <f>IF(A737=1,SA,MAX(0,SA-M736))</f>
        <v>0</v>
      </c>
      <c r="S737" s="5">
        <v>0.0</v>
      </c>
      <c r="T737" s="5">
        <v>0.0</v>
      </c>
      <c r="U737" s="5">
        <v>0.0</v>
      </c>
      <c r="V737" s="48">
        <v>1.0</v>
      </c>
    </row>
    <row r="738" ht="15.75" customHeight="1">
      <c r="A738" s="5">
        <v>736.0</v>
      </c>
      <c r="B738" s="5">
        <v>62.0</v>
      </c>
      <c r="C738" s="5">
        <f t="shared" si="1"/>
        <v>4</v>
      </c>
      <c r="D738" s="5">
        <f>'Thông tin khách hàng'!$B$4+B738-1</f>
        <v>62</v>
      </c>
      <c r="E738" s="46">
        <f t="shared" si="2"/>
        <v>1061738597554</v>
      </c>
      <c r="F738" s="5">
        <f>TP*VLOOKUP('Thông tin khách hàng'!$E$10,$X$2:$Z$5,3,FALSE)*OFFSET($S738,0,VLOOKUP('Thông tin khách hàng'!$E$10,$X$2:$Z$5,2,FALSE))</f>
        <v>0</v>
      </c>
      <c r="G738" s="5">
        <f>EP*VLOOKUP('Thông tin khách hàng'!$E$10,$X$2:$Z$5,3,FALSE)*OFFSET($S738,0,VLOOKUP('Thông tin khách hàng'!$E$10,$X$2:$Z$5,2,FALSE))</f>
        <v>0</v>
      </c>
      <c r="H738" s="5">
        <f>F738*HLOOKUP(B738,Assumption!$A$10:$G$12,2,TRUE)+G738*HLOOKUP(B738,Assumption!$A$10:$G$12,3,TRUE)</f>
        <v>0</v>
      </c>
      <c r="I738" s="5">
        <f t="shared" si="3"/>
        <v>0</v>
      </c>
      <c r="J738" s="47">
        <f>VLOOKUP(D738,Assumption!$O$3:$Q$103,IF('Thông tin khách hàng'!$B$3="Nam",2,3),FALSE)/12*P738</f>
        <v>0</v>
      </c>
      <c r="K738" s="5">
        <v>20000.0</v>
      </c>
      <c r="L738" s="46">
        <f t="shared" si="4"/>
        <v>6003224281</v>
      </c>
      <c r="M738" s="46">
        <f t="shared" si="5"/>
        <v>1067741801835</v>
      </c>
      <c r="N738" s="47">
        <f>HLOOKUP(ROUND(AVERAGE(M726:M737)/10^6,0),Assumption!$B$2:$E$3,2,TRUE)*MAX((AVERAGE(M726:M737)-250*10^6),0)</f>
        <v>5959274504</v>
      </c>
      <c r="O738" s="46">
        <f t="shared" si="6"/>
        <v>1073701076339</v>
      </c>
      <c r="P738" s="46">
        <f>IF(A738=1,SA,MAX(0,SA-M737))</f>
        <v>0</v>
      </c>
      <c r="S738" s="5">
        <v>0.0</v>
      </c>
      <c r="T738" s="5">
        <v>0.0</v>
      </c>
      <c r="U738" s="5">
        <v>1.0</v>
      </c>
      <c r="V738" s="48">
        <v>1.0</v>
      </c>
    </row>
    <row r="739" ht="15.75" customHeight="1">
      <c r="A739" s="5">
        <v>737.0</v>
      </c>
      <c r="B739" s="5">
        <v>62.0</v>
      </c>
      <c r="C739" s="5">
        <f t="shared" si="1"/>
        <v>5</v>
      </c>
      <c r="D739" s="5">
        <f>'Thông tin khách hàng'!$B$4+B739-1</f>
        <v>62</v>
      </c>
      <c r="E739" s="46">
        <f t="shared" si="2"/>
        <v>1073701076339</v>
      </c>
      <c r="F739" s="5">
        <f>TP*VLOOKUP('Thông tin khách hàng'!$E$10,$X$2:$Z$5,3,FALSE)*OFFSET($S739,0,VLOOKUP('Thông tin khách hàng'!$E$10,$X$2:$Z$5,2,FALSE))</f>
        <v>0</v>
      </c>
      <c r="G739" s="5">
        <f>EP*VLOOKUP('Thông tin khách hàng'!$E$10,$X$2:$Z$5,3,FALSE)*OFFSET($S739,0,VLOOKUP('Thông tin khách hàng'!$E$10,$X$2:$Z$5,2,FALSE))</f>
        <v>0</v>
      </c>
      <c r="H739" s="5">
        <f>F739*HLOOKUP(B739,Assumption!$A$10:$G$12,2,TRUE)+G739*HLOOKUP(B739,Assumption!$A$10:$G$12,3,TRUE)</f>
        <v>0</v>
      </c>
      <c r="I739" s="5">
        <f t="shared" si="3"/>
        <v>0</v>
      </c>
      <c r="J739" s="47">
        <f>VLOOKUP(D739,Assumption!$O$3:$Q$103,IF('Thông tin khách hàng'!$B$3="Nam",2,3),FALSE)/12*P739</f>
        <v>0</v>
      </c>
      <c r="K739" s="5">
        <v>20000.0</v>
      </c>
      <c r="L739" s="46">
        <f t="shared" si="4"/>
        <v>6070861875</v>
      </c>
      <c r="M739" s="46">
        <f t="shared" si="5"/>
        <v>1079771918214</v>
      </c>
      <c r="N739" s="47">
        <f>HLOOKUP(ROUND(AVERAGE(M727:M738)/10^6,0),Assumption!$B$2:$E$3,2,TRUE)*MAX((AVERAGE(M727:M738)-250*10^6),0)</f>
        <v>6026462474</v>
      </c>
      <c r="O739" s="46">
        <f t="shared" si="6"/>
        <v>1085798380688</v>
      </c>
      <c r="P739" s="46">
        <f>IF(A739=1,SA,MAX(0,SA-M738))</f>
        <v>0</v>
      </c>
      <c r="S739" s="5">
        <v>0.0</v>
      </c>
      <c r="T739" s="5">
        <v>0.0</v>
      </c>
      <c r="U739" s="5">
        <v>0.0</v>
      </c>
      <c r="V739" s="48">
        <v>1.0</v>
      </c>
    </row>
    <row r="740" ht="15.75" customHeight="1">
      <c r="A740" s="5">
        <v>738.0</v>
      </c>
      <c r="B740" s="5">
        <v>62.0</v>
      </c>
      <c r="C740" s="5">
        <f t="shared" si="1"/>
        <v>6</v>
      </c>
      <c r="D740" s="5">
        <f>'Thông tin khách hàng'!$B$4+B740-1</f>
        <v>62</v>
      </c>
      <c r="E740" s="46">
        <f t="shared" si="2"/>
        <v>1085798380688</v>
      </c>
      <c r="F740" s="5">
        <f>TP*VLOOKUP('Thông tin khách hàng'!$E$10,$X$2:$Z$5,3,FALSE)*OFFSET($S740,0,VLOOKUP('Thông tin khách hàng'!$E$10,$X$2:$Z$5,2,FALSE))</f>
        <v>0</v>
      </c>
      <c r="G740" s="5">
        <f>EP*VLOOKUP('Thông tin khách hàng'!$E$10,$X$2:$Z$5,3,FALSE)*OFFSET($S740,0,VLOOKUP('Thông tin khách hàng'!$E$10,$X$2:$Z$5,2,FALSE))</f>
        <v>0</v>
      </c>
      <c r="H740" s="5">
        <f>F740*HLOOKUP(B740,Assumption!$A$10:$G$12,2,TRUE)+G740*HLOOKUP(B740,Assumption!$A$10:$G$12,3,TRUE)</f>
        <v>0</v>
      </c>
      <c r="I740" s="5">
        <f t="shared" si="3"/>
        <v>0</v>
      </c>
      <c r="J740" s="47">
        <f>VLOOKUP(D740,Assumption!$O$3:$Q$103,IF('Thông tin khách hàng'!$B$3="Nam",2,3),FALSE)/12*P740</f>
        <v>0</v>
      </c>
      <c r="K740" s="5">
        <v>20000.0</v>
      </c>
      <c r="L740" s="46">
        <f t="shared" si="4"/>
        <v>6139261793</v>
      </c>
      <c r="M740" s="46">
        <f t="shared" si="5"/>
        <v>1091937622481</v>
      </c>
      <c r="N740" s="47">
        <f>HLOOKUP(ROUND(AVERAGE(M728:M739)/10^6,0),Assumption!$B$2:$E$3,2,TRUE)*MAX((AVERAGE(M728:M739)-250*10^6),0)</f>
        <v>6094407544</v>
      </c>
      <c r="O740" s="46">
        <f t="shared" si="6"/>
        <v>1098032030025</v>
      </c>
      <c r="P740" s="46">
        <f>IF(A740=1,SA,MAX(0,SA-M739))</f>
        <v>0</v>
      </c>
      <c r="S740" s="5">
        <v>0.0</v>
      </c>
      <c r="T740" s="5">
        <v>0.0</v>
      </c>
      <c r="U740" s="5">
        <v>0.0</v>
      </c>
      <c r="V740" s="48">
        <v>1.0</v>
      </c>
    </row>
    <row r="741" ht="15.75" customHeight="1">
      <c r="A741" s="5">
        <v>739.0</v>
      </c>
      <c r="B741" s="5">
        <v>62.0</v>
      </c>
      <c r="C741" s="5">
        <f t="shared" si="1"/>
        <v>7</v>
      </c>
      <c r="D741" s="5">
        <f>'Thông tin khách hàng'!$B$4+B741-1</f>
        <v>62</v>
      </c>
      <c r="E741" s="46">
        <f t="shared" si="2"/>
        <v>1098032030025</v>
      </c>
      <c r="F741" s="5">
        <f>TP*VLOOKUP('Thông tin khách hàng'!$E$10,$X$2:$Z$5,3,FALSE)*OFFSET($S741,0,VLOOKUP('Thông tin khách hàng'!$E$10,$X$2:$Z$5,2,FALSE))</f>
        <v>15000000</v>
      </c>
      <c r="G741" s="5">
        <f>EP*VLOOKUP('Thông tin khách hàng'!$E$10,$X$2:$Z$5,3,FALSE)*OFFSET($S741,0,VLOOKUP('Thông tin khách hàng'!$E$10,$X$2:$Z$5,2,FALSE))</f>
        <v>15000000</v>
      </c>
      <c r="H741" s="5">
        <f>F741*HLOOKUP(B741,Assumption!$A$10:$G$12,2,TRUE)+G741*HLOOKUP(B741,Assumption!$A$10:$G$12,3,TRUE)</f>
        <v>750000</v>
      </c>
      <c r="I741" s="5">
        <f t="shared" si="3"/>
        <v>29250000</v>
      </c>
      <c r="J741" s="47">
        <f>VLOOKUP(D741,Assumption!$O$3:$Q$103,IF('Thông tin khách hàng'!$B$3="Nam",2,3),FALSE)/12*P741</f>
        <v>0</v>
      </c>
      <c r="K741" s="5">
        <v>20000.0</v>
      </c>
      <c r="L741" s="46">
        <f t="shared" si="4"/>
        <v>6208598008</v>
      </c>
      <c r="M741" s="46">
        <f t="shared" si="5"/>
        <v>1104269858033</v>
      </c>
      <c r="N741" s="47">
        <f>HLOOKUP(ROUND(AVERAGE(M729:M740)/10^6,0),Assumption!$B$2:$E$3,2,TRUE)*MAX((AVERAGE(M729:M740)-250*10^6),0)</f>
        <v>6163118248</v>
      </c>
      <c r="O741" s="46">
        <f t="shared" si="6"/>
        <v>1110432976281</v>
      </c>
      <c r="P741" s="46">
        <f>IF(A741=1,SA,MAX(0,SA-M740))</f>
        <v>0</v>
      </c>
      <c r="S741" s="5">
        <v>0.0</v>
      </c>
      <c r="T741" s="5">
        <v>1.0</v>
      </c>
      <c r="U741" s="5">
        <v>1.0</v>
      </c>
      <c r="V741" s="48">
        <v>1.0</v>
      </c>
    </row>
    <row r="742" ht="15.75" customHeight="1">
      <c r="A742" s="5">
        <v>740.0</v>
      </c>
      <c r="B742" s="5">
        <v>62.0</v>
      </c>
      <c r="C742" s="5">
        <f t="shared" si="1"/>
        <v>8</v>
      </c>
      <c r="D742" s="5">
        <f>'Thông tin khách hàng'!$B$4+B742-1</f>
        <v>62</v>
      </c>
      <c r="E742" s="46">
        <f t="shared" si="2"/>
        <v>1110432976281</v>
      </c>
      <c r="F742" s="5">
        <f>TP*VLOOKUP('Thông tin khách hàng'!$E$10,$X$2:$Z$5,3,FALSE)*OFFSET($S742,0,VLOOKUP('Thông tin khách hàng'!$E$10,$X$2:$Z$5,2,FALSE))</f>
        <v>0</v>
      </c>
      <c r="G742" s="5">
        <f>EP*VLOOKUP('Thông tin khách hàng'!$E$10,$X$2:$Z$5,3,FALSE)*OFFSET($S742,0,VLOOKUP('Thông tin khách hàng'!$E$10,$X$2:$Z$5,2,FALSE))</f>
        <v>0</v>
      </c>
      <c r="H742" s="5">
        <f>F742*HLOOKUP(B742,Assumption!$A$10:$G$12,2,TRUE)+G742*HLOOKUP(B742,Assumption!$A$10:$G$12,3,TRUE)</f>
        <v>0</v>
      </c>
      <c r="I742" s="5">
        <f t="shared" si="3"/>
        <v>0</v>
      </c>
      <c r="J742" s="47">
        <f>VLOOKUP(D742,Assumption!$O$3:$Q$103,IF('Thông tin khách hàng'!$B$3="Nam",2,3),FALSE)/12*P742</f>
        <v>0</v>
      </c>
      <c r="K742" s="5">
        <v>20000.0</v>
      </c>
      <c r="L742" s="46">
        <f t="shared" si="4"/>
        <v>6278549378</v>
      </c>
      <c r="M742" s="46">
        <f t="shared" si="5"/>
        <v>1116711505659</v>
      </c>
      <c r="N742" s="47">
        <f>HLOOKUP(ROUND(AVERAGE(M730:M741)/10^6,0),Assumption!$B$2:$E$3,2,TRUE)*MAX((AVERAGE(M730:M741)-250*10^6),0)</f>
        <v>6232603212</v>
      </c>
      <c r="O742" s="46">
        <f t="shared" si="6"/>
        <v>1122944108871</v>
      </c>
      <c r="P742" s="46">
        <f>IF(A742=1,SA,MAX(0,SA-M741))</f>
        <v>0</v>
      </c>
      <c r="S742" s="5">
        <v>0.0</v>
      </c>
      <c r="T742" s="5">
        <v>0.0</v>
      </c>
      <c r="U742" s="5">
        <v>0.0</v>
      </c>
      <c r="V742" s="48">
        <v>1.0</v>
      </c>
    </row>
    <row r="743" ht="15.75" customHeight="1">
      <c r="A743" s="5">
        <v>741.0</v>
      </c>
      <c r="B743" s="5">
        <v>62.0</v>
      </c>
      <c r="C743" s="5">
        <f t="shared" si="1"/>
        <v>9</v>
      </c>
      <c r="D743" s="5">
        <f>'Thông tin khách hàng'!$B$4+B743-1</f>
        <v>62</v>
      </c>
      <c r="E743" s="46">
        <f t="shared" si="2"/>
        <v>1122944108871</v>
      </c>
      <c r="F743" s="5">
        <f>TP*VLOOKUP('Thông tin khách hàng'!$E$10,$X$2:$Z$5,3,FALSE)*OFFSET($S743,0,VLOOKUP('Thông tin khách hàng'!$E$10,$X$2:$Z$5,2,FALSE))</f>
        <v>0</v>
      </c>
      <c r="G743" s="5">
        <f>EP*VLOOKUP('Thông tin khách hàng'!$E$10,$X$2:$Z$5,3,FALSE)*OFFSET($S743,0,VLOOKUP('Thông tin khách hàng'!$E$10,$X$2:$Z$5,2,FALSE))</f>
        <v>0</v>
      </c>
      <c r="H743" s="5">
        <f>F743*HLOOKUP(B743,Assumption!$A$10:$G$12,2,TRUE)+G743*HLOOKUP(B743,Assumption!$A$10:$G$12,3,TRUE)</f>
        <v>0</v>
      </c>
      <c r="I743" s="5">
        <f t="shared" si="3"/>
        <v>0</v>
      </c>
      <c r="J743" s="47">
        <f>VLOOKUP(D743,Assumption!$O$3:$Q$103,IF('Thông tin khách hàng'!$B$3="Nam",2,3),FALSE)/12*P743</f>
        <v>0</v>
      </c>
      <c r="K743" s="5">
        <v>20000.0</v>
      </c>
      <c r="L743" s="46">
        <f t="shared" si="4"/>
        <v>6349289140</v>
      </c>
      <c r="M743" s="46">
        <f t="shared" si="5"/>
        <v>1129293378011</v>
      </c>
      <c r="N743" s="47">
        <f>HLOOKUP(ROUND(AVERAGE(M731:M742)/10^6,0),Assumption!$B$2:$E$3,2,TRUE)*MAX((AVERAGE(M731:M742)-250*10^6),0)</f>
        <v>6302871161</v>
      </c>
      <c r="O743" s="46">
        <f t="shared" si="6"/>
        <v>1135596249172</v>
      </c>
      <c r="P743" s="46">
        <f>IF(A743=1,SA,MAX(0,SA-M742))</f>
        <v>0</v>
      </c>
      <c r="S743" s="5">
        <v>0.0</v>
      </c>
      <c r="T743" s="5">
        <v>0.0</v>
      </c>
      <c r="U743" s="5">
        <v>0.0</v>
      </c>
      <c r="V743" s="48">
        <v>1.0</v>
      </c>
    </row>
    <row r="744" ht="15.75" customHeight="1">
      <c r="A744" s="5">
        <v>742.0</v>
      </c>
      <c r="B744" s="5">
        <v>62.0</v>
      </c>
      <c r="C744" s="5">
        <f t="shared" si="1"/>
        <v>10</v>
      </c>
      <c r="D744" s="5">
        <f>'Thông tin khách hàng'!$B$4+B744-1</f>
        <v>62</v>
      </c>
      <c r="E744" s="46">
        <f t="shared" si="2"/>
        <v>1135596249172</v>
      </c>
      <c r="F744" s="5">
        <f>TP*VLOOKUP('Thông tin khách hàng'!$E$10,$X$2:$Z$5,3,FALSE)*OFFSET($S744,0,VLOOKUP('Thông tin khách hàng'!$E$10,$X$2:$Z$5,2,FALSE))</f>
        <v>0</v>
      </c>
      <c r="G744" s="5">
        <f>EP*VLOOKUP('Thông tin khách hàng'!$E$10,$X$2:$Z$5,3,FALSE)*OFFSET($S744,0,VLOOKUP('Thông tin khách hàng'!$E$10,$X$2:$Z$5,2,FALSE))</f>
        <v>0</v>
      </c>
      <c r="H744" s="5">
        <f>F744*HLOOKUP(B744,Assumption!$A$10:$G$12,2,TRUE)+G744*HLOOKUP(B744,Assumption!$A$10:$G$12,3,TRUE)</f>
        <v>0</v>
      </c>
      <c r="I744" s="5">
        <f t="shared" si="3"/>
        <v>0</v>
      </c>
      <c r="J744" s="47">
        <f>VLOOKUP(D744,Assumption!$O$3:$Q$103,IF('Thông tin khách hàng'!$B$3="Nam",2,3),FALSE)/12*P744</f>
        <v>0</v>
      </c>
      <c r="K744" s="5">
        <v>20000.0</v>
      </c>
      <c r="L744" s="46">
        <f t="shared" si="4"/>
        <v>6420826181</v>
      </c>
      <c r="M744" s="46">
        <f t="shared" si="5"/>
        <v>1142017055353</v>
      </c>
      <c r="N744" s="47">
        <f>HLOOKUP(ROUND(AVERAGE(M732:M743)/10^6,0),Assumption!$B$2:$E$3,2,TRUE)*MAX((AVERAGE(M732:M743)-250*10^6),0)</f>
        <v>6373930918</v>
      </c>
      <c r="O744" s="46">
        <f t="shared" si="6"/>
        <v>1148390986272</v>
      </c>
      <c r="P744" s="46">
        <f>IF(A744=1,SA,MAX(0,SA-M743))</f>
        <v>0</v>
      </c>
      <c r="S744" s="5">
        <v>0.0</v>
      </c>
      <c r="T744" s="5">
        <v>0.0</v>
      </c>
      <c r="U744" s="5">
        <v>1.0</v>
      </c>
      <c r="V744" s="48">
        <v>1.0</v>
      </c>
    </row>
    <row r="745" ht="15.75" customHeight="1">
      <c r="A745" s="5">
        <v>743.0</v>
      </c>
      <c r="B745" s="5">
        <v>62.0</v>
      </c>
      <c r="C745" s="5">
        <f t="shared" si="1"/>
        <v>11</v>
      </c>
      <c r="D745" s="5">
        <f>'Thông tin khách hàng'!$B$4+B745-1</f>
        <v>62</v>
      </c>
      <c r="E745" s="46">
        <f t="shared" si="2"/>
        <v>1148390986272</v>
      </c>
      <c r="F745" s="5">
        <f>TP*VLOOKUP('Thông tin khách hàng'!$E$10,$X$2:$Z$5,3,FALSE)*OFFSET($S745,0,VLOOKUP('Thông tin khách hàng'!$E$10,$X$2:$Z$5,2,FALSE))</f>
        <v>0</v>
      </c>
      <c r="G745" s="5">
        <f>EP*VLOOKUP('Thông tin khách hàng'!$E$10,$X$2:$Z$5,3,FALSE)*OFFSET($S745,0,VLOOKUP('Thông tin khách hàng'!$E$10,$X$2:$Z$5,2,FALSE))</f>
        <v>0</v>
      </c>
      <c r="H745" s="5">
        <f>F745*HLOOKUP(B745,Assumption!$A$10:$G$12,2,TRUE)+G745*HLOOKUP(B745,Assumption!$A$10:$G$12,3,TRUE)</f>
        <v>0</v>
      </c>
      <c r="I745" s="5">
        <f t="shared" si="3"/>
        <v>0</v>
      </c>
      <c r="J745" s="47">
        <f>VLOOKUP(D745,Assumption!$O$3:$Q$103,IF('Thông tin khách hàng'!$B$3="Nam",2,3),FALSE)/12*P745</f>
        <v>0</v>
      </c>
      <c r="K745" s="5">
        <v>20000.0</v>
      </c>
      <c r="L745" s="46">
        <f t="shared" si="4"/>
        <v>6493169485</v>
      </c>
      <c r="M745" s="46">
        <f t="shared" si="5"/>
        <v>1154884135757</v>
      </c>
      <c r="N745" s="47">
        <f>HLOOKUP(ROUND(AVERAGE(M733:M744)/10^6,0),Assumption!$B$2:$E$3,2,TRUE)*MAX((AVERAGE(M733:M744)-250*10^6),0)</f>
        <v>6445791406</v>
      </c>
      <c r="O745" s="46">
        <f t="shared" si="6"/>
        <v>1161329927163</v>
      </c>
      <c r="P745" s="46">
        <f>IF(A745=1,SA,MAX(0,SA-M744))</f>
        <v>0</v>
      </c>
      <c r="S745" s="5">
        <v>0.0</v>
      </c>
      <c r="T745" s="5">
        <v>0.0</v>
      </c>
      <c r="U745" s="5">
        <v>0.0</v>
      </c>
      <c r="V745" s="48">
        <v>1.0</v>
      </c>
    </row>
    <row r="746" ht="15.75" customHeight="1">
      <c r="A746" s="5">
        <v>744.0</v>
      </c>
      <c r="B746" s="5">
        <v>62.0</v>
      </c>
      <c r="C746" s="5">
        <f t="shared" si="1"/>
        <v>12</v>
      </c>
      <c r="D746" s="5">
        <f>'Thông tin khách hàng'!$B$4+B746-1</f>
        <v>62</v>
      </c>
      <c r="E746" s="46">
        <f t="shared" si="2"/>
        <v>1161329927163</v>
      </c>
      <c r="F746" s="5">
        <f>TP*VLOOKUP('Thông tin khách hàng'!$E$10,$X$2:$Z$5,3,FALSE)*OFFSET($S746,0,VLOOKUP('Thông tin khách hàng'!$E$10,$X$2:$Z$5,2,FALSE))</f>
        <v>0</v>
      </c>
      <c r="G746" s="5">
        <f>EP*VLOOKUP('Thông tin khách hàng'!$E$10,$X$2:$Z$5,3,FALSE)*OFFSET($S746,0,VLOOKUP('Thông tin khách hàng'!$E$10,$X$2:$Z$5,2,FALSE))</f>
        <v>0</v>
      </c>
      <c r="H746" s="5">
        <f>F746*HLOOKUP(B746,Assumption!$A$10:$G$12,2,TRUE)+G746*HLOOKUP(B746,Assumption!$A$10:$G$12,3,TRUE)</f>
        <v>0</v>
      </c>
      <c r="I746" s="5">
        <f t="shared" si="3"/>
        <v>0</v>
      </c>
      <c r="J746" s="47">
        <f>VLOOKUP(D746,Assumption!$O$3:$Q$103,IF('Thông tin khách hàng'!$B$3="Nam",2,3),FALSE)/12*P746</f>
        <v>0</v>
      </c>
      <c r="K746" s="5">
        <v>20000.0</v>
      </c>
      <c r="L746" s="46">
        <f t="shared" si="4"/>
        <v>6566328138</v>
      </c>
      <c r="M746" s="46">
        <f t="shared" si="5"/>
        <v>1167896235301</v>
      </c>
      <c r="N746" s="47">
        <f>HLOOKUP(ROUND(AVERAGE(M734:M745)/10^6,0),Assumption!$B$2:$E$3,2,TRUE)*MAX((AVERAGE(M734:M745)-250*10^6),0)</f>
        <v>6518461647</v>
      </c>
      <c r="O746" s="46">
        <f t="shared" si="6"/>
        <v>1174414696948</v>
      </c>
      <c r="P746" s="46">
        <f>IF(A746=1,SA,MAX(0,SA-M745))</f>
        <v>0</v>
      </c>
      <c r="S746" s="5">
        <v>0.0</v>
      </c>
      <c r="T746" s="5">
        <v>0.0</v>
      </c>
      <c r="U746" s="5">
        <v>0.0</v>
      </c>
      <c r="V746" s="48">
        <v>1.0</v>
      </c>
    </row>
    <row r="747" ht="15.75" customHeight="1">
      <c r="A747" s="5">
        <v>745.0</v>
      </c>
      <c r="B747" s="5">
        <v>63.0</v>
      </c>
      <c r="C747" s="5">
        <f t="shared" si="1"/>
        <v>1</v>
      </c>
      <c r="D747" s="5">
        <f>'Thông tin khách hàng'!$B$4+B747-1</f>
        <v>63</v>
      </c>
      <c r="E747" s="46">
        <f t="shared" si="2"/>
        <v>1174414696948</v>
      </c>
      <c r="F747" s="5">
        <f>TP*VLOOKUP('Thông tin khách hàng'!$E$10,$X$2:$Z$5,3,FALSE)*OFFSET($S747,0,VLOOKUP('Thông tin khách hàng'!$E$10,$X$2:$Z$5,2,FALSE))</f>
        <v>15000000</v>
      </c>
      <c r="G747" s="5">
        <f>EP*VLOOKUP('Thông tin khách hàng'!$E$10,$X$2:$Z$5,3,FALSE)*OFFSET($S747,0,VLOOKUP('Thông tin khách hàng'!$E$10,$X$2:$Z$5,2,FALSE))</f>
        <v>15000000</v>
      </c>
      <c r="H747" s="5">
        <f>F747*HLOOKUP(B747,Assumption!$A$10:$G$12,2,TRUE)+G747*HLOOKUP(B747,Assumption!$A$10:$G$12,3,TRUE)</f>
        <v>750000</v>
      </c>
      <c r="I747" s="5">
        <f t="shared" si="3"/>
        <v>29250000</v>
      </c>
      <c r="J747" s="47">
        <f>VLOOKUP(D747,Assumption!$O$3:$Q$103,IF('Thông tin khách hàng'!$B$3="Nam",2,3),FALSE)/12*P747</f>
        <v>0</v>
      </c>
      <c r="K747" s="5">
        <v>20000.0</v>
      </c>
      <c r="L747" s="46">
        <f t="shared" si="4"/>
        <v>6640476712</v>
      </c>
      <c r="M747" s="46">
        <f t="shared" si="5"/>
        <v>1181084403660</v>
      </c>
      <c r="N747" s="47">
        <f>HLOOKUP(ROUND(AVERAGE(M735:M746)/10^6,0),Assumption!$B$2:$E$3,2,TRUE)*MAX((AVERAGE(M735:M746)-250*10^6),0)</f>
        <v>6591950766</v>
      </c>
      <c r="O747" s="46">
        <f t="shared" si="6"/>
        <v>1187676354426</v>
      </c>
      <c r="P747" s="46">
        <f>IF(A747=1,SA,MAX(0,SA-M746))</f>
        <v>0</v>
      </c>
      <c r="S747" s="5">
        <v>1.0</v>
      </c>
      <c r="T747" s="5">
        <v>1.0</v>
      </c>
      <c r="U747" s="5">
        <v>1.0</v>
      </c>
      <c r="V747" s="48">
        <v>1.0</v>
      </c>
    </row>
    <row r="748" ht="15.75" customHeight="1">
      <c r="A748" s="5">
        <v>746.0</v>
      </c>
      <c r="B748" s="5">
        <v>63.0</v>
      </c>
      <c r="C748" s="5">
        <f t="shared" si="1"/>
        <v>2</v>
      </c>
      <c r="D748" s="5">
        <f>'Thông tin khách hàng'!$B$4+B748-1</f>
        <v>63</v>
      </c>
      <c r="E748" s="46">
        <f t="shared" si="2"/>
        <v>1187676354426</v>
      </c>
      <c r="F748" s="5">
        <f>TP*VLOOKUP('Thông tin khách hàng'!$E$10,$X$2:$Z$5,3,FALSE)*OFFSET($S748,0,VLOOKUP('Thông tin khách hàng'!$E$10,$X$2:$Z$5,2,FALSE))</f>
        <v>0</v>
      </c>
      <c r="G748" s="5">
        <f>EP*VLOOKUP('Thông tin khách hàng'!$E$10,$X$2:$Z$5,3,FALSE)*OFFSET($S748,0,VLOOKUP('Thông tin khách hàng'!$E$10,$X$2:$Z$5,2,FALSE))</f>
        <v>0</v>
      </c>
      <c r="H748" s="5">
        <f>F748*HLOOKUP(B748,Assumption!$A$10:$G$12,2,TRUE)+G748*HLOOKUP(B748,Assumption!$A$10:$G$12,3,TRUE)</f>
        <v>0</v>
      </c>
      <c r="I748" s="5">
        <f t="shared" si="3"/>
        <v>0</v>
      </c>
      <c r="J748" s="47">
        <f>VLOOKUP(D748,Assumption!$O$3:$Q$103,IF('Thông tin khách hàng'!$B$3="Nam",2,3),FALSE)/12*P748</f>
        <v>0</v>
      </c>
      <c r="K748" s="5">
        <v>20000.0</v>
      </c>
      <c r="L748" s="46">
        <f t="shared" si="4"/>
        <v>6715294668</v>
      </c>
      <c r="M748" s="46">
        <f t="shared" si="5"/>
        <v>1194391629094</v>
      </c>
      <c r="N748" s="47">
        <f>HLOOKUP(ROUND(AVERAGE(M736:M747)/10^6,0),Assumption!$B$2:$E$3,2,TRUE)*MAX((AVERAGE(M736:M747)-250*10^6),0)</f>
        <v>6666267991</v>
      </c>
      <c r="O748" s="46">
        <f t="shared" si="6"/>
        <v>1201057897085</v>
      </c>
      <c r="P748" s="46">
        <f>IF(A748=1,SA,MAX(0,SA-M747))</f>
        <v>0</v>
      </c>
      <c r="S748" s="5">
        <v>0.0</v>
      </c>
      <c r="T748" s="5">
        <v>0.0</v>
      </c>
      <c r="U748" s="5">
        <v>0.0</v>
      </c>
      <c r="V748" s="48">
        <v>1.0</v>
      </c>
    </row>
    <row r="749" ht="15.75" customHeight="1">
      <c r="A749" s="5">
        <v>747.0</v>
      </c>
      <c r="B749" s="5">
        <v>63.0</v>
      </c>
      <c r="C749" s="5">
        <f t="shared" si="1"/>
        <v>3</v>
      </c>
      <c r="D749" s="5">
        <f>'Thông tin khách hàng'!$B$4+B749-1</f>
        <v>63</v>
      </c>
      <c r="E749" s="46">
        <f t="shared" si="2"/>
        <v>1201057897085</v>
      </c>
      <c r="F749" s="5">
        <f>TP*VLOOKUP('Thông tin khách hàng'!$E$10,$X$2:$Z$5,3,FALSE)*OFFSET($S749,0,VLOOKUP('Thông tin khách hàng'!$E$10,$X$2:$Z$5,2,FALSE))</f>
        <v>0</v>
      </c>
      <c r="G749" s="5">
        <f>EP*VLOOKUP('Thông tin khách hàng'!$E$10,$X$2:$Z$5,3,FALSE)*OFFSET($S749,0,VLOOKUP('Thông tin khách hàng'!$E$10,$X$2:$Z$5,2,FALSE))</f>
        <v>0</v>
      </c>
      <c r="H749" s="5">
        <f>F749*HLOOKUP(B749,Assumption!$A$10:$G$12,2,TRUE)+G749*HLOOKUP(B749,Assumption!$A$10:$G$12,3,TRUE)</f>
        <v>0</v>
      </c>
      <c r="I749" s="5">
        <f t="shared" si="3"/>
        <v>0</v>
      </c>
      <c r="J749" s="47">
        <f>VLOOKUP(D749,Assumption!$O$3:$Q$103,IF('Thông tin khách hàng'!$B$3="Nam",2,3),FALSE)/12*P749</f>
        <v>0</v>
      </c>
      <c r="K749" s="5">
        <v>20000.0</v>
      </c>
      <c r="L749" s="46">
        <f t="shared" si="4"/>
        <v>6790955856</v>
      </c>
      <c r="M749" s="46">
        <f t="shared" si="5"/>
        <v>1207848832941</v>
      </c>
      <c r="N749" s="47">
        <f>HLOOKUP(ROUND(AVERAGE(M737:M748)/10^6,0),Assumption!$B$2:$E$3,2,TRUE)*MAX((AVERAGE(M737:M748)-250*10^6),0)</f>
        <v>6741422653</v>
      </c>
      <c r="O749" s="46">
        <f t="shared" si="6"/>
        <v>1214590255594</v>
      </c>
      <c r="P749" s="46">
        <f>IF(A749=1,SA,MAX(0,SA-M748))</f>
        <v>0</v>
      </c>
      <c r="S749" s="5">
        <v>0.0</v>
      </c>
      <c r="T749" s="5">
        <v>0.0</v>
      </c>
      <c r="U749" s="5">
        <v>0.0</v>
      </c>
      <c r="V749" s="48">
        <v>1.0</v>
      </c>
    </row>
    <row r="750" ht="15.75" customHeight="1">
      <c r="A750" s="5">
        <v>748.0</v>
      </c>
      <c r="B750" s="5">
        <v>63.0</v>
      </c>
      <c r="C750" s="5">
        <f t="shared" si="1"/>
        <v>4</v>
      </c>
      <c r="D750" s="5">
        <f>'Thông tin khách hàng'!$B$4+B750-1</f>
        <v>63</v>
      </c>
      <c r="E750" s="46">
        <f t="shared" si="2"/>
        <v>1214590255594</v>
      </c>
      <c r="F750" s="5">
        <f>TP*VLOOKUP('Thông tin khách hàng'!$E$10,$X$2:$Z$5,3,FALSE)*OFFSET($S750,0,VLOOKUP('Thông tin khách hàng'!$E$10,$X$2:$Z$5,2,FALSE))</f>
        <v>0</v>
      </c>
      <c r="G750" s="5">
        <f>EP*VLOOKUP('Thông tin khách hàng'!$E$10,$X$2:$Z$5,3,FALSE)*OFFSET($S750,0,VLOOKUP('Thông tin khách hàng'!$E$10,$X$2:$Z$5,2,FALSE))</f>
        <v>0</v>
      </c>
      <c r="H750" s="5">
        <f>F750*HLOOKUP(B750,Assumption!$A$10:$G$12,2,TRUE)+G750*HLOOKUP(B750,Assumption!$A$10:$G$12,3,TRUE)</f>
        <v>0</v>
      </c>
      <c r="I750" s="5">
        <f t="shared" si="3"/>
        <v>0</v>
      </c>
      <c r="J750" s="47">
        <f>VLOOKUP(D750,Assumption!$O$3:$Q$103,IF('Thông tin khách hàng'!$B$3="Nam",2,3),FALSE)/12*P750</f>
        <v>0</v>
      </c>
      <c r="K750" s="5">
        <v>20000.0</v>
      </c>
      <c r="L750" s="46">
        <f t="shared" si="4"/>
        <v>6867469778</v>
      </c>
      <c r="M750" s="46">
        <f t="shared" si="5"/>
        <v>1221457705372</v>
      </c>
      <c r="N750" s="47">
        <f>HLOOKUP(ROUND(AVERAGE(M738:M749)/10^6,0),Assumption!$B$2:$E$3,2,TRUE)*MAX((AVERAGE(M738:M749)-250*10^6),0)</f>
        <v>6817424188</v>
      </c>
      <c r="O750" s="46">
        <f t="shared" si="6"/>
        <v>1228275129560</v>
      </c>
      <c r="P750" s="46">
        <f>IF(A750=1,SA,MAX(0,SA-M749))</f>
        <v>0</v>
      </c>
      <c r="S750" s="5">
        <v>0.0</v>
      </c>
      <c r="T750" s="5">
        <v>0.0</v>
      </c>
      <c r="U750" s="5">
        <v>1.0</v>
      </c>
      <c r="V750" s="48">
        <v>1.0</v>
      </c>
    </row>
    <row r="751" ht="15.75" customHeight="1">
      <c r="A751" s="5">
        <v>749.0</v>
      </c>
      <c r="B751" s="5">
        <v>63.0</v>
      </c>
      <c r="C751" s="5">
        <f t="shared" si="1"/>
        <v>5</v>
      </c>
      <c r="D751" s="5">
        <f>'Thông tin khách hàng'!$B$4+B751-1</f>
        <v>63</v>
      </c>
      <c r="E751" s="46">
        <f t="shared" si="2"/>
        <v>1228275129560</v>
      </c>
      <c r="F751" s="5">
        <f>TP*VLOOKUP('Thông tin khách hàng'!$E$10,$X$2:$Z$5,3,FALSE)*OFFSET($S751,0,VLOOKUP('Thông tin khách hàng'!$E$10,$X$2:$Z$5,2,FALSE))</f>
        <v>0</v>
      </c>
      <c r="G751" s="5">
        <f>EP*VLOOKUP('Thông tin khách hàng'!$E$10,$X$2:$Z$5,3,FALSE)*OFFSET($S751,0,VLOOKUP('Thông tin khách hàng'!$E$10,$X$2:$Z$5,2,FALSE))</f>
        <v>0</v>
      </c>
      <c r="H751" s="5">
        <f>F751*HLOOKUP(B751,Assumption!$A$10:$G$12,2,TRUE)+G751*HLOOKUP(B751,Assumption!$A$10:$G$12,3,TRUE)</f>
        <v>0</v>
      </c>
      <c r="I751" s="5">
        <f t="shared" si="3"/>
        <v>0</v>
      </c>
      <c r="J751" s="47">
        <f>VLOOKUP(D751,Assumption!$O$3:$Q$103,IF('Thông tin khách hàng'!$B$3="Nam",2,3),FALSE)/12*P751</f>
        <v>0</v>
      </c>
      <c r="K751" s="5">
        <v>20000.0</v>
      </c>
      <c r="L751" s="46">
        <f t="shared" si="4"/>
        <v>6944846045</v>
      </c>
      <c r="M751" s="46">
        <f t="shared" si="5"/>
        <v>1235219955605</v>
      </c>
      <c r="N751" s="47">
        <f>HLOOKUP(ROUND(AVERAGE(M739:M750)/10^6,0),Assumption!$B$2:$E$3,2,TRUE)*MAX((AVERAGE(M739:M750)-250*10^6),0)</f>
        <v>6894282140</v>
      </c>
      <c r="O751" s="46">
        <f t="shared" si="6"/>
        <v>1242114237745</v>
      </c>
      <c r="P751" s="46">
        <f>IF(A751=1,SA,MAX(0,SA-M750))</f>
        <v>0</v>
      </c>
      <c r="S751" s="5">
        <v>0.0</v>
      </c>
      <c r="T751" s="5">
        <v>0.0</v>
      </c>
      <c r="U751" s="5">
        <v>0.0</v>
      </c>
      <c r="V751" s="48">
        <v>1.0</v>
      </c>
    </row>
    <row r="752" ht="15.75" customHeight="1">
      <c r="A752" s="5">
        <v>750.0</v>
      </c>
      <c r="B752" s="5">
        <v>63.0</v>
      </c>
      <c r="C752" s="5">
        <f t="shared" si="1"/>
        <v>6</v>
      </c>
      <c r="D752" s="5">
        <f>'Thông tin khách hàng'!$B$4+B752-1</f>
        <v>63</v>
      </c>
      <c r="E752" s="46">
        <f t="shared" si="2"/>
        <v>1242114237745</v>
      </c>
      <c r="F752" s="5">
        <f>TP*VLOOKUP('Thông tin khách hàng'!$E$10,$X$2:$Z$5,3,FALSE)*OFFSET($S752,0,VLOOKUP('Thông tin khách hàng'!$E$10,$X$2:$Z$5,2,FALSE))</f>
        <v>0</v>
      </c>
      <c r="G752" s="5">
        <f>EP*VLOOKUP('Thông tin khách hàng'!$E$10,$X$2:$Z$5,3,FALSE)*OFFSET($S752,0,VLOOKUP('Thông tin khách hàng'!$E$10,$X$2:$Z$5,2,FALSE))</f>
        <v>0</v>
      </c>
      <c r="H752" s="5">
        <f>F752*HLOOKUP(B752,Assumption!$A$10:$G$12,2,TRUE)+G752*HLOOKUP(B752,Assumption!$A$10:$G$12,3,TRUE)</f>
        <v>0</v>
      </c>
      <c r="I752" s="5">
        <f t="shared" si="3"/>
        <v>0</v>
      </c>
      <c r="J752" s="47">
        <f>VLOOKUP(D752,Assumption!$O$3:$Q$103,IF('Thông tin khách hàng'!$B$3="Nam",2,3),FALSE)/12*P752</f>
        <v>0</v>
      </c>
      <c r="K752" s="5">
        <v>20000.0</v>
      </c>
      <c r="L752" s="46">
        <f t="shared" si="4"/>
        <v>7023094375</v>
      </c>
      <c r="M752" s="46">
        <f t="shared" si="5"/>
        <v>1249137312120</v>
      </c>
      <c r="N752" s="47">
        <f>HLOOKUP(ROUND(AVERAGE(M740:M751)/10^6,0),Assumption!$B$2:$E$3,2,TRUE)*MAX((AVERAGE(M740:M751)-250*10^6),0)</f>
        <v>6972006159</v>
      </c>
      <c r="O752" s="46">
        <f t="shared" si="6"/>
        <v>1256109318279</v>
      </c>
      <c r="P752" s="46">
        <f>IF(A752=1,SA,MAX(0,SA-M751))</f>
        <v>0</v>
      </c>
      <c r="S752" s="5">
        <v>0.0</v>
      </c>
      <c r="T752" s="5">
        <v>0.0</v>
      </c>
      <c r="U752" s="5">
        <v>0.0</v>
      </c>
      <c r="V752" s="48">
        <v>1.0</v>
      </c>
    </row>
    <row r="753" ht="15.75" customHeight="1">
      <c r="A753" s="5">
        <v>751.0</v>
      </c>
      <c r="B753" s="5">
        <v>63.0</v>
      </c>
      <c r="C753" s="5">
        <f t="shared" si="1"/>
        <v>7</v>
      </c>
      <c r="D753" s="5">
        <f>'Thông tin khách hàng'!$B$4+B753-1</f>
        <v>63</v>
      </c>
      <c r="E753" s="46">
        <f t="shared" si="2"/>
        <v>1256109318279</v>
      </c>
      <c r="F753" s="5">
        <f>TP*VLOOKUP('Thông tin khách hàng'!$E$10,$X$2:$Z$5,3,FALSE)*OFFSET($S753,0,VLOOKUP('Thông tin khách hàng'!$E$10,$X$2:$Z$5,2,FALSE))</f>
        <v>15000000</v>
      </c>
      <c r="G753" s="5">
        <f>EP*VLOOKUP('Thông tin khách hàng'!$E$10,$X$2:$Z$5,3,FALSE)*OFFSET($S753,0,VLOOKUP('Thông tin khách hàng'!$E$10,$X$2:$Z$5,2,FALSE))</f>
        <v>15000000</v>
      </c>
      <c r="H753" s="5">
        <f>F753*HLOOKUP(B753,Assumption!$A$10:$G$12,2,TRUE)+G753*HLOOKUP(B753,Assumption!$A$10:$G$12,3,TRUE)</f>
        <v>750000</v>
      </c>
      <c r="I753" s="5">
        <f t="shared" si="3"/>
        <v>29250000</v>
      </c>
      <c r="J753" s="47">
        <f>VLOOKUP(D753,Assumption!$O$3:$Q$103,IF('Thông tin khách hàng'!$B$3="Nam",2,3),FALSE)/12*P753</f>
        <v>0</v>
      </c>
      <c r="K753" s="5">
        <v>20000.0</v>
      </c>
      <c r="L753" s="46">
        <f t="shared" si="4"/>
        <v>7102389979</v>
      </c>
      <c r="M753" s="46">
        <f t="shared" si="5"/>
        <v>1263240938258</v>
      </c>
      <c r="N753" s="47">
        <f>HLOOKUP(ROUND(AVERAGE(M741:M752)/10^6,0),Assumption!$B$2:$E$3,2,TRUE)*MAX((AVERAGE(M741:M752)-250*10^6),0)</f>
        <v>7050606003</v>
      </c>
      <c r="O753" s="46">
        <f t="shared" si="6"/>
        <v>1270291544261</v>
      </c>
      <c r="P753" s="46">
        <f>IF(A753=1,SA,MAX(0,SA-M752))</f>
        <v>0</v>
      </c>
      <c r="S753" s="5">
        <v>0.0</v>
      </c>
      <c r="T753" s="5">
        <v>1.0</v>
      </c>
      <c r="U753" s="5">
        <v>1.0</v>
      </c>
      <c r="V753" s="48">
        <v>1.0</v>
      </c>
    </row>
    <row r="754" ht="15.75" customHeight="1">
      <c r="A754" s="5">
        <v>752.0</v>
      </c>
      <c r="B754" s="5">
        <v>63.0</v>
      </c>
      <c r="C754" s="5">
        <f t="shared" si="1"/>
        <v>8</v>
      </c>
      <c r="D754" s="5">
        <f>'Thông tin khách hàng'!$B$4+B754-1</f>
        <v>63</v>
      </c>
      <c r="E754" s="46">
        <f t="shared" si="2"/>
        <v>1270291544261</v>
      </c>
      <c r="F754" s="5">
        <f>TP*VLOOKUP('Thông tin khách hàng'!$E$10,$X$2:$Z$5,3,FALSE)*OFFSET($S754,0,VLOOKUP('Thông tin khách hàng'!$E$10,$X$2:$Z$5,2,FALSE))</f>
        <v>0</v>
      </c>
      <c r="G754" s="5">
        <f>EP*VLOOKUP('Thông tin khách hàng'!$E$10,$X$2:$Z$5,3,FALSE)*OFFSET($S754,0,VLOOKUP('Thông tin khách hàng'!$E$10,$X$2:$Z$5,2,FALSE))</f>
        <v>0</v>
      </c>
      <c r="H754" s="5">
        <f>F754*HLOOKUP(B754,Assumption!$A$10:$G$12,2,TRUE)+G754*HLOOKUP(B754,Assumption!$A$10:$G$12,3,TRUE)</f>
        <v>0</v>
      </c>
      <c r="I754" s="5">
        <f t="shared" si="3"/>
        <v>0</v>
      </c>
      <c r="J754" s="47">
        <f>VLOOKUP(D754,Assumption!$O$3:$Q$103,IF('Thông tin khách hàng'!$B$3="Nam",2,3),FALSE)/12*P754</f>
        <v>0</v>
      </c>
      <c r="K754" s="5">
        <v>20000.0</v>
      </c>
      <c r="L754" s="46">
        <f t="shared" si="4"/>
        <v>7182412963</v>
      </c>
      <c r="M754" s="46">
        <f t="shared" si="5"/>
        <v>1277473937224</v>
      </c>
      <c r="N754" s="47">
        <f>HLOOKUP(ROUND(AVERAGE(M742:M753)/10^6,0),Assumption!$B$2:$E$3,2,TRUE)*MAX((AVERAGE(M742:M753)-250*10^6),0)</f>
        <v>7130091544</v>
      </c>
      <c r="O754" s="46">
        <f t="shared" si="6"/>
        <v>1284604028768</v>
      </c>
      <c r="P754" s="46">
        <f>IF(A754=1,SA,MAX(0,SA-M753))</f>
        <v>0</v>
      </c>
      <c r="S754" s="5">
        <v>0.0</v>
      </c>
      <c r="T754" s="5">
        <v>0.0</v>
      </c>
      <c r="U754" s="5">
        <v>0.0</v>
      </c>
      <c r="V754" s="48">
        <v>1.0</v>
      </c>
    </row>
    <row r="755" ht="15.75" customHeight="1">
      <c r="A755" s="5">
        <v>753.0</v>
      </c>
      <c r="B755" s="5">
        <v>63.0</v>
      </c>
      <c r="C755" s="5">
        <f t="shared" si="1"/>
        <v>9</v>
      </c>
      <c r="D755" s="5">
        <f>'Thông tin khách hàng'!$B$4+B755-1</f>
        <v>63</v>
      </c>
      <c r="E755" s="46">
        <f t="shared" si="2"/>
        <v>1284604028768</v>
      </c>
      <c r="F755" s="5">
        <f>TP*VLOOKUP('Thông tin khách hàng'!$E$10,$X$2:$Z$5,3,FALSE)*OFFSET($S755,0,VLOOKUP('Thông tin khách hàng'!$E$10,$X$2:$Z$5,2,FALSE))</f>
        <v>0</v>
      </c>
      <c r="G755" s="5">
        <f>EP*VLOOKUP('Thông tin khách hàng'!$E$10,$X$2:$Z$5,3,FALSE)*OFFSET($S755,0,VLOOKUP('Thông tin khách hàng'!$E$10,$X$2:$Z$5,2,FALSE))</f>
        <v>0</v>
      </c>
      <c r="H755" s="5">
        <f>F755*HLOOKUP(B755,Assumption!$A$10:$G$12,2,TRUE)+G755*HLOOKUP(B755,Assumption!$A$10:$G$12,3,TRUE)</f>
        <v>0</v>
      </c>
      <c r="I755" s="5">
        <f t="shared" si="3"/>
        <v>0</v>
      </c>
      <c r="J755" s="47">
        <f>VLOOKUP(D755,Assumption!$O$3:$Q$103,IF('Thông tin khách hàng'!$B$3="Nam",2,3),FALSE)/12*P755</f>
        <v>0</v>
      </c>
      <c r="K755" s="5">
        <v>20000.0</v>
      </c>
      <c r="L755" s="46">
        <f t="shared" si="4"/>
        <v>7263337831</v>
      </c>
      <c r="M755" s="46">
        <f t="shared" si="5"/>
        <v>1291867346599</v>
      </c>
      <c r="N755" s="47">
        <f>HLOOKUP(ROUND(AVERAGE(M743:M754)/10^6,0),Assumption!$B$2:$E$3,2,TRUE)*MAX((AVERAGE(M743:M754)-250*10^6),0)</f>
        <v>7210472759</v>
      </c>
      <c r="O755" s="46">
        <f t="shared" si="6"/>
        <v>1299077819358</v>
      </c>
      <c r="P755" s="46">
        <f>IF(A755=1,SA,MAX(0,SA-M754))</f>
        <v>0</v>
      </c>
      <c r="S755" s="5">
        <v>0.0</v>
      </c>
      <c r="T755" s="5">
        <v>0.0</v>
      </c>
      <c r="U755" s="5">
        <v>0.0</v>
      </c>
      <c r="V755" s="48">
        <v>1.0</v>
      </c>
    </row>
    <row r="756" ht="15.75" customHeight="1">
      <c r="A756" s="5">
        <v>754.0</v>
      </c>
      <c r="B756" s="5">
        <v>63.0</v>
      </c>
      <c r="C756" s="5">
        <f t="shared" si="1"/>
        <v>10</v>
      </c>
      <c r="D756" s="5">
        <f>'Thông tin khách hàng'!$B$4+B756-1</f>
        <v>63</v>
      </c>
      <c r="E756" s="46">
        <f t="shared" si="2"/>
        <v>1299077819358</v>
      </c>
      <c r="F756" s="5">
        <f>TP*VLOOKUP('Thông tin khách hàng'!$E$10,$X$2:$Z$5,3,FALSE)*OFFSET($S756,0,VLOOKUP('Thông tin khách hàng'!$E$10,$X$2:$Z$5,2,FALSE))</f>
        <v>0</v>
      </c>
      <c r="G756" s="5">
        <f>EP*VLOOKUP('Thông tin khách hàng'!$E$10,$X$2:$Z$5,3,FALSE)*OFFSET($S756,0,VLOOKUP('Thông tin khách hàng'!$E$10,$X$2:$Z$5,2,FALSE))</f>
        <v>0</v>
      </c>
      <c r="H756" s="5">
        <f>F756*HLOOKUP(B756,Assumption!$A$10:$G$12,2,TRUE)+G756*HLOOKUP(B756,Assumption!$A$10:$G$12,3,TRUE)</f>
        <v>0</v>
      </c>
      <c r="I756" s="5">
        <f t="shared" si="3"/>
        <v>0</v>
      </c>
      <c r="J756" s="47">
        <f>VLOOKUP(D756,Assumption!$O$3:$Q$103,IF('Thông tin khách hàng'!$B$3="Nam",2,3),FALSE)/12*P756</f>
        <v>0</v>
      </c>
      <c r="K756" s="5">
        <v>20000.0</v>
      </c>
      <c r="L756" s="46">
        <f t="shared" si="4"/>
        <v>7345174747</v>
      </c>
      <c r="M756" s="46">
        <f t="shared" si="5"/>
        <v>1306422974105</v>
      </c>
      <c r="N756" s="47">
        <f>HLOOKUP(ROUND(AVERAGE(M744:M755)/10^6,0),Assumption!$B$2:$E$3,2,TRUE)*MAX((AVERAGE(M744:M755)-250*10^6),0)</f>
        <v>7291759744</v>
      </c>
      <c r="O756" s="46">
        <f t="shared" si="6"/>
        <v>1313714733849</v>
      </c>
      <c r="P756" s="46">
        <f>IF(A756=1,SA,MAX(0,SA-M755))</f>
        <v>0</v>
      </c>
      <c r="S756" s="5">
        <v>0.0</v>
      </c>
      <c r="T756" s="5">
        <v>0.0</v>
      </c>
      <c r="U756" s="5">
        <v>1.0</v>
      </c>
      <c r="V756" s="48">
        <v>1.0</v>
      </c>
    </row>
    <row r="757" ht="15.75" customHeight="1">
      <c r="A757" s="5">
        <v>755.0</v>
      </c>
      <c r="B757" s="5">
        <v>63.0</v>
      </c>
      <c r="C757" s="5">
        <f t="shared" si="1"/>
        <v>11</v>
      </c>
      <c r="D757" s="5">
        <f>'Thông tin khách hàng'!$B$4+B757-1</f>
        <v>63</v>
      </c>
      <c r="E757" s="46">
        <f t="shared" si="2"/>
        <v>1313714733849</v>
      </c>
      <c r="F757" s="5">
        <f>TP*VLOOKUP('Thông tin khách hàng'!$E$10,$X$2:$Z$5,3,FALSE)*OFFSET($S757,0,VLOOKUP('Thông tin khách hàng'!$E$10,$X$2:$Z$5,2,FALSE))</f>
        <v>0</v>
      </c>
      <c r="G757" s="5">
        <f>EP*VLOOKUP('Thông tin khách hàng'!$E$10,$X$2:$Z$5,3,FALSE)*OFFSET($S757,0,VLOOKUP('Thông tin khách hàng'!$E$10,$X$2:$Z$5,2,FALSE))</f>
        <v>0</v>
      </c>
      <c r="H757" s="5">
        <f>F757*HLOOKUP(B757,Assumption!$A$10:$G$12,2,TRUE)+G757*HLOOKUP(B757,Assumption!$A$10:$G$12,3,TRUE)</f>
        <v>0</v>
      </c>
      <c r="I757" s="5">
        <f t="shared" si="3"/>
        <v>0</v>
      </c>
      <c r="J757" s="47">
        <f>VLOOKUP(D757,Assumption!$O$3:$Q$103,IF('Thông tin khách hàng'!$B$3="Nam",2,3),FALSE)/12*P757</f>
        <v>0</v>
      </c>
      <c r="K757" s="5">
        <v>20000.0</v>
      </c>
      <c r="L757" s="46">
        <f t="shared" si="4"/>
        <v>7427933990</v>
      </c>
      <c r="M757" s="46">
        <f t="shared" si="5"/>
        <v>1321142647839</v>
      </c>
      <c r="N757" s="47">
        <f>HLOOKUP(ROUND(AVERAGE(M745:M756)/10^6,0),Assumption!$B$2:$E$3,2,TRUE)*MAX((AVERAGE(M745:M756)-250*10^6),0)</f>
        <v>7373962703</v>
      </c>
      <c r="O757" s="46">
        <f t="shared" si="6"/>
        <v>1328516610542</v>
      </c>
      <c r="P757" s="46">
        <f>IF(A757=1,SA,MAX(0,SA-M756))</f>
        <v>0</v>
      </c>
      <c r="S757" s="5">
        <v>0.0</v>
      </c>
      <c r="T757" s="5">
        <v>0.0</v>
      </c>
      <c r="U757" s="5">
        <v>0.0</v>
      </c>
      <c r="V757" s="48">
        <v>1.0</v>
      </c>
    </row>
    <row r="758" ht="15.75" customHeight="1">
      <c r="A758" s="5">
        <v>756.0</v>
      </c>
      <c r="B758" s="5">
        <v>63.0</v>
      </c>
      <c r="C758" s="5">
        <f t="shared" si="1"/>
        <v>12</v>
      </c>
      <c r="D758" s="5">
        <f>'Thông tin khách hàng'!$B$4+B758-1</f>
        <v>63</v>
      </c>
      <c r="E758" s="46">
        <f t="shared" si="2"/>
        <v>1328516610542</v>
      </c>
      <c r="F758" s="5">
        <f>TP*VLOOKUP('Thông tin khách hàng'!$E$10,$X$2:$Z$5,3,FALSE)*OFFSET($S758,0,VLOOKUP('Thông tin khách hàng'!$E$10,$X$2:$Z$5,2,FALSE))</f>
        <v>0</v>
      </c>
      <c r="G758" s="5">
        <f>EP*VLOOKUP('Thông tin khách hàng'!$E$10,$X$2:$Z$5,3,FALSE)*OFFSET($S758,0,VLOOKUP('Thông tin khách hàng'!$E$10,$X$2:$Z$5,2,FALSE))</f>
        <v>0</v>
      </c>
      <c r="H758" s="5">
        <f>F758*HLOOKUP(B758,Assumption!$A$10:$G$12,2,TRUE)+G758*HLOOKUP(B758,Assumption!$A$10:$G$12,3,TRUE)</f>
        <v>0</v>
      </c>
      <c r="I758" s="5">
        <f t="shared" si="3"/>
        <v>0</v>
      </c>
      <c r="J758" s="47">
        <f>VLOOKUP(D758,Assumption!$O$3:$Q$103,IF('Thông tin khách hàng'!$B$3="Nam",2,3),FALSE)/12*P758</f>
        <v>0</v>
      </c>
      <c r="K758" s="5">
        <v>20000.0</v>
      </c>
      <c r="L758" s="46">
        <f t="shared" si="4"/>
        <v>7511625953</v>
      </c>
      <c r="M758" s="46">
        <f t="shared" si="5"/>
        <v>1336028216495</v>
      </c>
      <c r="N758" s="47">
        <f>HLOOKUP(ROUND(AVERAGE(M746:M757)/10^6,0),Assumption!$B$2:$E$3,2,TRUE)*MAX((AVERAGE(M746:M757)-250*10^6),0)</f>
        <v>7457091959</v>
      </c>
      <c r="O758" s="46">
        <f t="shared" si="6"/>
        <v>1343485308454</v>
      </c>
      <c r="P758" s="46">
        <f>IF(A758=1,SA,MAX(0,SA-M757))</f>
        <v>0</v>
      </c>
      <c r="S758" s="5">
        <v>0.0</v>
      </c>
      <c r="T758" s="5">
        <v>0.0</v>
      </c>
      <c r="U758" s="5">
        <v>0.0</v>
      </c>
      <c r="V758" s="48">
        <v>1.0</v>
      </c>
    </row>
    <row r="759" ht="15.75" customHeight="1">
      <c r="A759" s="5">
        <v>757.0</v>
      </c>
      <c r="B759" s="5">
        <v>64.0</v>
      </c>
      <c r="C759" s="5">
        <f t="shared" si="1"/>
        <v>1</v>
      </c>
      <c r="D759" s="5">
        <f>'Thông tin khách hàng'!$B$4+B759-1</f>
        <v>64</v>
      </c>
      <c r="E759" s="46">
        <f t="shared" si="2"/>
        <v>1343485308454</v>
      </c>
      <c r="F759" s="5">
        <f>TP*VLOOKUP('Thông tin khách hàng'!$E$10,$X$2:$Z$5,3,FALSE)*OFFSET($S759,0,VLOOKUP('Thông tin khách hàng'!$E$10,$X$2:$Z$5,2,FALSE))</f>
        <v>15000000</v>
      </c>
      <c r="G759" s="5">
        <f>EP*VLOOKUP('Thông tin khách hàng'!$E$10,$X$2:$Z$5,3,FALSE)*OFFSET($S759,0,VLOOKUP('Thông tin khách hàng'!$E$10,$X$2:$Z$5,2,FALSE))</f>
        <v>15000000</v>
      </c>
      <c r="H759" s="5">
        <f>F759*HLOOKUP(B759,Assumption!$A$10:$G$12,2,TRUE)+G759*HLOOKUP(B759,Assumption!$A$10:$G$12,3,TRUE)</f>
        <v>750000</v>
      </c>
      <c r="I759" s="5">
        <f t="shared" si="3"/>
        <v>29250000</v>
      </c>
      <c r="J759" s="47">
        <f>VLOOKUP(D759,Assumption!$O$3:$Q$103,IF('Thông tin khách hàng'!$B$3="Nam",2,3),FALSE)/12*P759</f>
        <v>0</v>
      </c>
      <c r="K759" s="5">
        <v>20000.0</v>
      </c>
      <c r="L759" s="46">
        <f t="shared" si="4"/>
        <v>7596426531</v>
      </c>
      <c r="M759" s="46">
        <f t="shared" si="5"/>
        <v>1351110964985</v>
      </c>
      <c r="N759" s="47">
        <f>HLOOKUP(ROUND(AVERAGE(M747:M758)/10^6,0),Assumption!$B$2:$E$3,2,TRUE)*MAX((AVERAGE(M747:M758)-250*10^6),0)</f>
        <v>7541157950</v>
      </c>
      <c r="O759" s="46">
        <f t="shared" si="6"/>
        <v>1358652122935</v>
      </c>
      <c r="P759" s="46">
        <f>IF(A759=1,SA,MAX(0,SA-M758))</f>
        <v>0</v>
      </c>
      <c r="S759" s="5">
        <v>1.0</v>
      </c>
      <c r="T759" s="5">
        <v>1.0</v>
      </c>
      <c r="U759" s="5">
        <v>1.0</v>
      </c>
      <c r="V759" s="48">
        <v>1.0</v>
      </c>
    </row>
    <row r="760" ht="15.75" customHeight="1">
      <c r="A760" s="5">
        <v>758.0</v>
      </c>
      <c r="B760" s="5">
        <v>64.0</v>
      </c>
      <c r="C760" s="5">
        <f t="shared" si="1"/>
        <v>2</v>
      </c>
      <c r="D760" s="5">
        <f>'Thông tin khách hàng'!$B$4+B760-1</f>
        <v>64</v>
      </c>
      <c r="E760" s="46">
        <f t="shared" si="2"/>
        <v>1358652122935</v>
      </c>
      <c r="F760" s="5">
        <f>TP*VLOOKUP('Thông tin khách hàng'!$E$10,$X$2:$Z$5,3,FALSE)*OFFSET($S760,0,VLOOKUP('Thông tin khách hàng'!$E$10,$X$2:$Z$5,2,FALSE))</f>
        <v>0</v>
      </c>
      <c r="G760" s="5">
        <f>EP*VLOOKUP('Thông tin khách hàng'!$E$10,$X$2:$Z$5,3,FALSE)*OFFSET($S760,0,VLOOKUP('Thông tin khách hàng'!$E$10,$X$2:$Z$5,2,FALSE))</f>
        <v>0</v>
      </c>
      <c r="H760" s="5">
        <f>F760*HLOOKUP(B760,Assumption!$A$10:$G$12,2,TRUE)+G760*HLOOKUP(B760,Assumption!$A$10:$G$12,3,TRUE)</f>
        <v>0</v>
      </c>
      <c r="I760" s="5">
        <f t="shared" si="3"/>
        <v>0</v>
      </c>
      <c r="J760" s="47">
        <f>VLOOKUP(D760,Assumption!$O$3:$Q$103,IF('Thông tin khách hàng'!$B$3="Nam",2,3),FALSE)/12*P760</f>
        <v>0</v>
      </c>
      <c r="K760" s="5">
        <v>20000.0</v>
      </c>
      <c r="L760" s="46">
        <f t="shared" si="4"/>
        <v>7682016521</v>
      </c>
      <c r="M760" s="46">
        <f t="shared" si="5"/>
        <v>1366334119456</v>
      </c>
      <c r="N760" s="47">
        <f>HLOOKUP(ROUND(AVERAGE(M748:M759)/10^6,0),Assumption!$B$2:$E$3,2,TRUE)*MAX((AVERAGE(M748:M759)-250*10^6),0)</f>
        <v>7626171230</v>
      </c>
      <c r="O760" s="46">
        <f t="shared" si="6"/>
        <v>1373960290686</v>
      </c>
      <c r="P760" s="46">
        <f>IF(A760=1,SA,MAX(0,SA-M759))</f>
        <v>0</v>
      </c>
      <c r="S760" s="5">
        <v>0.0</v>
      </c>
      <c r="T760" s="5">
        <v>0.0</v>
      </c>
      <c r="U760" s="5">
        <v>0.0</v>
      </c>
      <c r="V760" s="48">
        <v>1.0</v>
      </c>
    </row>
    <row r="761" ht="15.75" customHeight="1">
      <c r="A761" s="5">
        <v>759.0</v>
      </c>
      <c r="B761" s="5">
        <v>64.0</v>
      </c>
      <c r="C761" s="5">
        <f t="shared" si="1"/>
        <v>3</v>
      </c>
      <c r="D761" s="5">
        <f>'Thông tin khách hàng'!$B$4+B761-1</f>
        <v>64</v>
      </c>
      <c r="E761" s="46">
        <f t="shared" si="2"/>
        <v>1373960290686</v>
      </c>
      <c r="F761" s="5">
        <f>TP*VLOOKUP('Thông tin khách hàng'!$E$10,$X$2:$Z$5,3,FALSE)*OFFSET($S761,0,VLOOKUP('Thông tin khách hàng'!$E$10,$X$2:$Z$5,2,FALSE))</f>
        <v>0</v>
      </c>
      <c r="G761" s="5">
        <f>EP*VLOOKUP('Thông tin khách hàng'!$E$10,$X$2:$Z$5,3,FALSE)*OFFSET($S761,0,VLOOKUP('Thông tin khách hàng'!$E$10,$X$2:$Z$5,2,FALSE))</f>
        <v>0</v>
      </c>
      <c r="H761" s="5">
        <f>F761*HLOOKUP(B761,Assumption!$A$10:$G$12,2,TRUE)+G761*HLOOKUP(B761,Assumption!$A$10:$G$12,3,TRUE)</f>
        <v>0</v>
      </c>
      <c r="I761" s="5">
        <f t="shared" si="3"/>
        <v>0</v>
      </c>
      <c r="J761" s="47">
        <f>VLOOKUP(D761,Assumption!$O$3:$Q$103,IF('Thông tin khách hàng'!$B$3="Nam",2,3),FALSE)/12*P761</f>
        <v>0</v>
      </c>
      <c r="K761" s="5">
        <v>20000.0</v>
      </c>
      <c r="L761" s="46">
        <f t="shared" si="4"/>
        <v>7768571127</v>
      </c>
      <c r="M761" s="46">
        <f t="shared" si="5"/>
        <v>1381728841813</v>
      </c>
      <c r="N761" s="47">
        <f>HLOOKUP(ROUND(AVERAGE(M749:M760)/10^6,0),Assumption!$B$2:$E$3,2,TRUE)*MAX((AVERAGE(M749:M760)-250*10^6),0)</f>
        <v>7712142476</v>
      </c>
      <c r="O761" s="46">
        <f t="shared" si="6"/>
        <v>1389440984288</v>
      </c>
      <c r="P761" s="46">
        <f>IF(A761=1,SA,MAX(0,SA-M760))</f>
        <v>0</v>
      </c>
      <c r="S761" s="5">
        <v>0.0</v>
      </c>
      <c r="T761" s="5">
        <v>0.0</v>
      </c>
      <c r="U761" s="5">
        <v>0.0</v>
      </c>
      <c r="V761" s="48">
        <v>1.0</v>
      </c>
    </row>
    <row r="762" ht="15.75" customHeight="1">
      <c r="A762" s="5">
        <v>760.0</v>
      </c>
      <c r="B762" s="5">
        <v>64.0</v>
      </c>
      <c r="C762" s="5">
        <f t="shared" si="1"/>
        <v>4</v>
      </c>
      <c r="D762" s="5">
        <f>'Thông tin khách hàng'!$B$4+B762-1</f>
        <v>64</v>
      </c>
      <c r="E762" s="46">
        <f t="shared" si="2"/>
        <v>1389440984288</v>
      </c>
      <c r="F762" s="5">
        <f>TP*VLOOKUP('Thông tin khách hàng'!$E$10,$X$2:$Z$5,3,FALSE)*OFFSET($S762,0,VLOOKUP('Thông tin khách hàng'!$E$10,$X$2:$Z$5,2,FALSE))</f>
        <v>0</v>
      </c>
      <c r="G762" s="5">
        <f>EP*VLOOKUP('Thông tin khách hàng'!$E$10,$X$2:$Z$5,3,FALSE)*OFFSET($S762,0,VLOOKUP('Thông tin khách hàng'!$E$10,$X$2:$Z$5,2,FALSE))</f>
        <v>0</v>
      </c>
      <c r="H762" s="5">
        <f>F762*HLOOKUP(B762,Assumption!$A$10:$G$12,2,TRUE)+G762*HLOOKUP(B762,Assumption!$A$10:$G$12,3,TRUE)</f>
        <v>0</v>
      </c>
      <c r="I762" s="5">
        <f t="shared" si="3"/>
        <v>0</v>
      </c>
      <c r="J762" s="47">
        <f>VLOOKUP(D762,Assumption!$O$3:$Q$103,IF('Thông tin khách hàng'!$B$3="Nam",2,3),FALSE)/12*P762</f>
        <v>0</v>
      </c>
      <c r="K762" s="5">
        <v>20000.0</v>
      </c>
      <c r="L762" s="46">
        <f t="shared" si="4"/>
        <v>7856101219</v>
      </c>
      <c r="M762" s="46">
        <f t="shared" si="5"/>
        <v>1397297065507</v>
      </c>
      <c r="N762" s="47">
        <f>HLOOKUP(ROUND(AVERAGE(M750:M761)/10^6,0),Assumption!$B$2:$E$3,2,TRUE)*MAX((AVERAGE(M750:M761)-250*10^6),0)</f>
        <v>7799082480</v>
      </c>
      <c r="O762" s="46">
        <f t="shared" si="6"/>
        <v>1405096147987</v>
      </c>
      <c r="P762" s="46">
        <f>IF(A762=1,SA,MAX(0,SA-M761))</f>
        <v>0</v>
      </c>
      <c r="S762" s="5">
        <v>0.0</v>
      </c>
      <c r="T762" s="5">
        <v>0.0</v>
      </c>
      <c r="U762" s="5">
        <v>1.0</v>
      </c>
      <c r="V762" s="48">
        <v>1.0</v>
      </c>
    </row>
    <row r="763" ht="15.75" customHeight="1">
      <c r="A763" s="5">
        <v>761.0</v>
      </c>
      <c r="B763" s="5">
        <v>64.0</v>
      </c>
      <c r="C763" s="5">
        <f t="shared" si="1"/>
        <v>5</v>
      </c>
      <c r="D763" s="5">
        <f>'Thông tin khách hàng'!$B$4+B763-1</f>
        <v>64</v>
      </c>
      <c r="E763" s="46">
        <f t="shared" si="2"/>
        <v>1405096147987</v>
      </c>
      <c r="F763" s="5">
        <f>TP*VLOOKUP('Thông tin khách hàng'!$E$10,$X$2:$Z$5,3,FALSE)*OFFSET($S763,0,VLOOKUP('Thông tin khách hàng'!$E$10,$X$2:$Z$5,2,FALSE))</f>
        <v>0</v>
      </c>
      <c r="G763" s="5">
        <f>EP*VLOOKUP('Thông tin khách hàng'!$E$10,$X$2:$Z$5,3,FALSE)*OFFSET($S763,0,VLOOKUP('Thông tin khách hàng'!$E$10,$X$2:$Z$5,2,FALSE))</f>
        <v>0</v>
      </c>
      <c r="H763" s="5">
        <f>F763*HLOOKUP(B763,Assumption!$A$10:$G$12,2,TRUE)+G763*HLOOKUP(B763,Assumption!$A$10:$G$12,3,TRUE)</f>
        <v>0</v>
      </c>
      <c r="I763" s="5">
        <f t="shared" si="3"/>
        <v>0</v>
      </c>
      <c r="J763" s="47">
        <f>VLOOKUP(D763,Assumption!$O$3:$Q$103,IF('Thông tin khách hàng'!$B$3="Nam",2,3),FALSE)/12*P763</f>
        <v>0</v>
      </c>
      <c r="K763" s="5">
        <v>20000.0</v>
      </c>
      <c r="L763" s="46">
        <f t="shared" si="4"/>
        <v>7944617791</v>
      </c>
      <c r="M763" s="46">
        <f t="shared" si="5"/>
        <v>1413040745778</v>
      </c>
      <c r="N763" s="47">
        <f>HLOOKUP(ROUND(AVERAGE(M751:M762)/10^6,0),Assumption!$B$2:$E$3,2,TRUE)*MAX((AVERAGE(M751:M762)-250*10^6),0)</f>
        <v>7887002160</v>
      </c>
      <c r="O763" s="46">
        <f t="shared" si="6"/>
        <v>1420927747938</v>
      </c>
      <c r="P763" s="46">
        <f>IF(A763=1,SA,MAX(0,SA-M762))</f>
        <v>0</v>
      </c>
      <c r="S763" s="5">
        <v>0.0</v>
      </c>
      <c r="T763" s="5">
        <v>0.0</v>
      </c>
      <c r="U763" s="5">
        <v>0.0</v>
      </c>
      <c r="V763" s="48">
        <v>1.0</v>
      </c>
    </row>
    <row r="764" ht="15.75" customHeight="1">
      <c r="A764" s="5">
        <v>762.0</v>
      </c>
      <c r="B764" s="5">
        <v>64.0</v>
      </c>
      <c r="C764" s="5">
        <f t="shared" si="1"/>
        <v>6</v>
      </c>
      <c r="D764" s="5">
        <f>'Thông tin khách hàng'!$B$4+B764-1</f>
        <v>64</v>
      </c>
      <c r="E764" s="46">
        <f t="shared" si="2"/>
        <v>1420927747938</v>
      </c>
      <c r="F764" s="5">
        <f>TP*VLOOKUP('Thông tin khách hàng'!$E$10,$X$2:$Z$5,3,FALSE)*OFFSET($S764,0,VLOOKUP('Thông tin khách hàng'!$E$10,$X$2:$Z$5,2,FALSE))</f>
        <v>0</v>
      </c>
      <c r="G764" s="5">
        <f>EP*VLOOKUP('Thông tin khách hàng'!$E$10,$X$2:$Z$5,3,FALSE)*OFFSET($S764,0,VLOOKUP('Thông tin khách hàng'!$E$10,$X$2:$Z$5,2,FALSE))</f>
        <v>0</v>
      </c>
      <c r="H764" s="5">
        <f>F764*HLOOKUP(B764,Assumption!$A$10:$G$12,2,TRUE)+G764*HLOOKUP(B764,Assumption!$A$10:$G$12,3,TRUE)</f>
        <v>0</v>
      </c>
      <c r="I764" s="5">
        <f t="shared" si="3"/>
        <v>0</v>
      </c>
      <c r="J764" s="47">
        <f>VLOOKUP(D764,Assumption!$O$3:$Q$103,IF('Thông tin khách hàng'!$B$3="Nam",2,3),FALSE)/12*P764</f>
        <v>0</v>
      </c>
      <c r="K764" s="5">
        <v>20000.0</v>
      </c>
      <c r="L764" s="46">
        <f t="shared" si="4"/>
        <v>8034131959</v>
      </c>
      <c r="M764" s="46">
        <f t="shared" si="5"/>
        <v>1428961859897</v>
      </c>
      <c r="N764" s="47">
        <f>HLOOKUP(ROUND(AVERAGE(M752:M763)/10^6,0),Assumption!$B$2:$E$3,2,TRUE)*MAX((AVERAGE(M752:M763)-250*10^6),0)</f>
        <v>7975912555</v>
      </c>
      <c r="O764" s="46">
        <f t="shared" si="6"/>
        <v>1436937772453</v>
      </c>
      <c r="P764" s="46">
        <f>IF(A764=1,SA,MAX(0,SA-M763))</f>
        <v>0</v>
      </c>
      <c r="S764" s="5">
        <v>0.0</v>
      </c>
      <c r="T764" s="5">
        <v>0.0</v>
      </c>
      <c r="U764" s="5">
        <v>0.0</v>
      </c>
      <c r="V764" s="48">
        <v>1.0</v>
      </c>
    </row>
    <row r="765" ht="15.75" customHeight="1">
      <c r="A765" s="5">
        <v>763.0</v>
      </c>
      <c r="B765" s="5">
        <v>64.0</v>
      </c>
      <c r="C765" s="5">
        <f t="shared" si="1"/>
        <v>7</v>
      </c>
      <c r="D765" s="5">
        <f>'Thông tin khách hàng'!$B$4+B765-1</f>
        <v>64</v>
      </c>
      <c r="E765" s="46">
        <f t="shared" si="2"/>
        <v>1436937772453</v>
      </c>
      <c r="F765" s="5">
        <f>TP*VLOOKUP('Thông tin khách hàng'!$E$10,$X$2:$Z$5,3,FALSE)*OFFSET($S765,0,VLOOKUP('Thông tin khách hàng'!$E$10,$X$2:$Z$5,2,FALSE))</f>
        <v>15000000</v>
      </c>
      <c r="G765" s="5">
        <f>EP*VLOOKUP('Thông tin khách hàng'!$E$10,$X$2:$Z$5,3,FALSE)*OFFSET($S765,0,VLOOKUP('Thông tin khách hàng'!$E$10,$X$2:$Z$5,2,FALSE))</f>
        <v>15000000</v>
      </c>
      <c r="H765" s="5">
        <f>F765*HLOOKUP(B765,Assumption!$A$10:$G$12,2,TRUE)+G765*HLOOKUP(B765,Assumption!$A$10:$G$12,3,TRUE)</f>
        <v>750000</v>
      </c>
      <c r="I765" s="5">
        <f t="shared" si="3"/>
        <v>29250000</v>
      </c>
      <c r="J765" s="47">
        <f>VLOOKUP(D765,Assumption!$O$3:$Q$103,IF('Thông tin khách hàng'!$B$3="Nam",2,3),FALSE)/12*P765</f>
        <v>0</v>
      </c>
      <c r="K765" s="5">
        <v>20000.0</v>
      </c>
      <c r="L765" s="46">
        <f t="shared" si="4"/>
        <v>8124820349</v>
      </c>
      <c r="M765" s="46">
        <f t="shared" si="5"/>
        <v>1445091822802</v>
      </c>
      <c r="N765" s="47">
        <f>HLOOKUP(ROUND(AVERAGE(M753:M764)/10^6,0),Assumption!$B$2:$E$3,2,TRUE)*MAX((AVERAGE(M753:M764)-250*10^6),0)</f>
        <v>8065824829</v>
      </c>
      <c r="O765" s="46">
        <f t="shared" si="6"/>
        <v>1453157647630</v>
      </c>
      <c r="P765" s="46">
        <f>IF(A765=1,SA,MAX(0,SA-M764))</f>
        <v>0</v>
      </c>
      <c r="S765" s="5">
        <v>0.0</v>
      </c>
      <c r="T765" s="5">
        <v>1.0</v>
      </c>
      <c r="U765" s="5">
        <v>1.0</v>
      </c>
      <c r="V765" s="48">
        <v>1.0</v>
      </c>
    </row>
    <row r="766" ht="15.75" customHeight="1">
      <c r="A766" s="5">
        <v>764.0</v>
      </c>
      <c r="B766" s="5">
        <v>64.0</v>
      </c>
      <c r="C766" s="5">
        <f t="shared" si="1"/>
        <v>8</v>
      </c>
      <c r="D766" s="5">
        <f>'Thông tin khách hàng'!$B$4+B766-1</f>
        <v>64</v>
      </c>
      <c r="E766" s="46">
        <f t="shared" si="2"/>
        <v>1453157647630</v>
      </c>
      <c r="F766" s="5">
        <f>TP*VLOOKUP('Thông tin khách hàng'!$E$10,$X$2:$Z$5,3,FALSE)*OFFSET($S766,0,VLOOKUP('Thông tin khách hàng'!$E$10,$X$2:$Z$5,2,FALSE))</f>
        <v>0</v>
      </c>
      <c r="G766" s="5">
        <f>EP*VLOOKUP('Thông tin khách hàng'!$E$10,$X$2:$Z$5,3,FALSE)*OFFSET($S766,0,VLOOKUP('Thông tin khách hàng'!$E$10,$X$2:$Z$5,2,FALSE))</f>
        <v>0</v>
      </c>
      <c r="H766" s="5">
        <f>F766*HLOOKUP(B766,Assumption!$A$10:$G$12,2,TRUE)+G766*HLOOKUP(B766,Assumption!$A$10:$G$12,3,TRUE)</f>
        <v>0</v>
      </c>
      <c r="I766" s="5">
        <f t="shared" si="3"/>
        <v>0</v>
      </c>
      <c r="J766" s="47">
        <f>VLOOKUP(D766,Assumption!$O$3:$Q$103,IF('Thông tin khách hàng'!$B$3="Nam",2,3),FALSE)/12*P766</f>
        <v>0</v>
      </c>
      <c r="K766" s="5">
        <v>20000.0</v>
      </c>
      <c r="L766" s="46">
        <f t="shared" si="4"/>
        <v>8216364497</v>
      </c>
      <c r="M766" s="46">
        <f t="shared" si="5"/>
        <v>1461373992127</v>
      </c>
      <c r="N766" s="47">
        <f>HLOOKUP(ROUND(AVERAGE(M754:M765)/10^6,0),Assumption!$B$2:$E$3,2,TRUE)*MAX((AVERAGE(M754:M765)-250*10^6),0)</f>
        <v>8156750271</v>
      </c>
      <c r="O766" s="46">
        <f t="shared" si="6"/>
        <v>1469530742399</v>
      </c>
      <c r="P766" s="46">
        <f>IF(A766=1,SA,MAX(0,SA-M765))</f>
        <v>0</v>
      </c>
      <c r="S766" s="5">
        <v>0.0</v>
      </c>
      <c r="T766" s="5">
        <v>0.0</v>
      </c>
      <c r="U766" s="5">
        <v>0.0</v>
      </c>
      <c r="V766" s="48">
        <v>1.0</v>
      </c>
    </row>
    <row r="767" ht="15.75" customHeight="1">
      <c r="A767" s="5">
        <v>765.0</v>
      </c>
      <c r="B767" s="5">
        <v>64.0</v>
      </c>
      <c r="C767" s="5">
        <f t="shared" si="1"/>
        <v>9</v>
      </c>
      <c r="D767" s="5">
        <f>'Thông tin khách hàng'!$B$4+B767-1</f>
        <v>64</v>
      </c>
      <c r="E767" s="46">
        <f t="shared" si="2"/>
        <v>1469530742399</v>
      </c>
      <c r="F767" s="5">
        <f>TP*VLOOKUP('Thông tin khách hàng'!$E$10,$X$2:$Z$5,3,FALSE)*OFFSET($S767,0,VLOOKUP('Thông tin khách hàng'!$E$10,$X$2:$Z$5,2,FALSE))</f>
        <v>0</v>
      </c>
      <c r="G767" s="5">
        <f>EP*VLOOKUP('Thông tin khách hàng'!$E$10,$X$2:$Z$5,3,FALSE)*OFFSET($S767,0,VLOOKUP('Thông tin khách hàng'!$E$10,$X$2:$Z$5,2,FALSE))</f>
        <v>0</v>
      </c>
      <c r="H767" s="5">
        <f>F767*HLOOKUP(B767,Assumption!$A$10:$G$12,2,TRUE)+G767*HLOOKUP(B767,Assumption!$A$10:$G$12,3,TRUE)</f>
        <v>0</v>
      </c>
      <c r="I767" s="5">
        <f t="shared" si="3"/>
        <v>0</v>
      </c>
      <c r="J767" s="47">
        <f>VLOOKUP(D767,Assumption!$O$3:$Q$103,IF('Thông tin khách hàng'!$B$3="Nam",2,3),FALSE)/12*P767</f>
        <v>0</v>
      </c>
      <c r="K767" s="5">
        <v>20000.0</v>
      </c>
      <c r="L767" s="46">
        <f t="shared" si="4"/>
        <v>8308940356</v>
      </c>
      <c r="M767" s="46">
        <f t="shared" si="5"/>
        <v>1477839662755</v>
      </c>
      <c r="N767" s="47">
        <f>HLOOKUP(ROUND(AVERAGE(M755:M766)/10^6,0),Assumption!$B$2:$E$3,2,TRUE)*MAX((AVERAGE(M755:M766)-250*10^6),0)</f>
        <v>8248700299</v>
      </c>
      <c r="O767" s="46">
        <f t="shared" si="6"/>
        <v>1486088363053</v>
      </c>
      <c r="P767" s="46">
        <f>IF(A767=1,SA,MAX(0,SA-M766))</f>
        <v>0</v>
      </c>
      <c r="S767" s="5">
        <v>0.0</v>
      </c>
      <c r="T767" s="5">
        <v>0.0</v>
      </c>
      <c r="U767" s="5">
        <v>0.0</v>
      </c>
      <c r="V767" s="48">
        <v>1.0</v>
      </c>
    </row>
    <row r="768" ht="15.75" customHeight="1">
      <c r="A768" s="5">
        <v>766.0</v>
      </c>
      <c r="B768" s="5">
        <v>64.0</v>
      </c>
      <c r="C768" s="5">
        <f t="shared" si="1"/>
        <v>10</v>
      </c>
      <c r="D768" s="5">
        <f>'Thông tin khách hàng'!$B$4+B768-1</f>
        <v>64</v>
      </c>
      <c r="E768" s="46">
        <f t="shared" si="2"/>
        <v>1486088363053</v>
      </c>
      <c r="F768" s="5">
        <f>TP*VLOOKUP('Thông tin khách hàng'!$E$10,$X$2:$Z$5,3,FALSE)*OFFSET($S768,0,VLOOKUP('Thông tin khách hàng'!$E$10,$X$2:$Z$5,2,FALSE))</f>
        <v>0</v>
      </c>
      <c r="G768" s="5">
        <f>EP*VLOOKUP('Thông tin khách hàng'!$E$10,$X$2:$Z$5,3,FALSE)*OFFSET($S768,0,VLOOKUP('Thông tin khách hàng'!$E$10,$X$2:$Z$5,2,FALSE))</f>
        <v>0</v>
      </c>
      <c r="H768" s="5">
        <f>F768*HLOOKUP(B768,Assumption!$A$10:$G$12,2,TRUE)+G768*HLOOKUP(B768,Assumption!$A$10:$G$12,3,TRUE)</f>
        <v>0</v>
      </c>
      <c r="I768" s="5">
        <f t="shared" si="3"/>
        <v>0</v>
      </c>
      <c r="J768" s="47">
        <f>VLOOKUP(D768,Assumption!$O$3:$Q$103,IF('Thông tin khách hàng'!$B$3="Nam",2,3),FALSE)/12*P768</f>
        <v>0</v>
      </c>
      <c r="K768" s="5">
        <v>20000.0</v>
      </c>
      <c r="L768" s="46">
        <f t="shared" si="4"/>
        <v>8402559550</v>
      </c>
      <c r="M768" s="46">
        <f t="shared" si="5"/>
        <v>1494490902603</v>
      </c>
      <c r="N768" s="47">
        <f>HLOOKUP(ROUND(AVERAGE(M756:M767)/10^6,0),Assumption!$B$2:$E$3,2,TRUE)*MAX((AVERAGE(M756:M767)-250*10^6),0)</f>
        <v>8341686457</v>
      </c>
      <c r="O768" s="46">
        <f t="shared" si="6"/>
        <v>1502832589060</v>
      </c>
      <c r="P768" s="46">
        <f>IF(A768=1,SA,MAX(0,SA-M767))</f>
        <v>0</v>
      </c>
      <c r="S768" s="5">
        <v>0.0</v>
      </c>
      <c r="T768" s="5">
        <v>0.0</v>
      </c>
      <c r="U768" s="5">
        <v>1.0</v>
      </c>
      <c r="V768" s="48">
        <v>1.0</v>
      </c>
    </row>
    <row r="769" ht="15.75" customHeight="1">
      <c r="A769" s="5">
        <v>767.0</v>
      </c>
      <c r="B769" s="5">
        <v>64.0</v>
      </c>
      <c r="C769" s="5">
        <f t="shared" si="1"/>
        <v>11</v>
      </c>
      <c r="D769" s="5">
        <f>'Thông tin khách hàng'!$B$4+B769-1</f>
        <v>64</v>
      </c>
      <c r="E769" s="46">
        <f t="shared" si="2"/>
        <v>1502832589060</v>
      </c>
      <c r="F769" s="5">
        <f>TP*VLOOKUP('Thông tin khách hàng'!$E$10,$X$2:$Z$5,3,FALSE)*OFFSET($S769,0,VLOOKUP('Thông tin khách hàng'!$E$10,$X$2:$Z$5,2,FALSE))</f>
        <v>0</v>
      </c>
      <c r="G769" s="5">
        <f>EP*VLOOKUP('Thông tin khách hàng'!$E$10,$X$2:$Z$5,3,FALSE)*OFFSET($S769,0,VLOOKUP('Thông tin khách hàng'!$E$10,$X$2:$Z$5,2,FALSE))</f>
        <v>0</v>
      </c>
      <c r="H769" s="5">
        <f>F769*HLOOKUP(B769,Assumption!$A$10:$G$12,2,TRUE)+G769*HLOOKUP(B769,Assumption!$A$10:$G$12,3,TRUE)</f>
        <v>0</v>
      </c>
      <c r="I769" s="5">
        <f t="shared" si="3"/>
        <v>0</v>
      </c>
      <c r="J769" s="47">
        <f>VLOOKUP(D769,Assumption!$O$3:$Q$103,IF('Thông tin khách hàng'!$B$3="Nam",2,3),FALSE)/12*P769</f>
        <v>0</v>
      </c>
      <c r="K769" s="5">
        <v>20000.0</v>
      </c>
      <c r="L769" s="46">
        <f t="shared" si="4"/>
        <v>8497233838</v>
      </c>
      <c r="M769" s="46">
        <f t="shared" si="5"/>
        <v>1511329802898</v>
      </c>
      <c r="N769" s="47">
        <f>HLOOKUP(ROUND(AVERAGE(M757:M768)/10^6,0),Assumption!$B$2:$E$3,2,TRUE)*MAX((AVERAGE(M757:M768)-250*10^6),0)</f>
        <v>8435720421</v>
      </c>
      <c r="O769" s="46">
        <f t="shared" si="6"/>
        <v>1519765523319</v>
      </c>
      <c r="P769" s="46">
        <f>IF(A769=1,SA,MAX(0,SA-M768))</f>
        <v>0</v>
      </c>
      <c r="S769" s="5">
        <v>0.0</v>
      </c>
      <c r="T769" s="5">
        <v>0.0</v>
      </c>
      <c r="U769" s="5">
        <v>0.0</v>
      </c>
      <c r="V769" s="48">
        <v>1.0</v>
      </c>
    </row>
    <row r="770" ht="15.75" customHeight="1">
      <c r="A770" s="5">
        <v>768.0</v>
      </c>
      <c r="B770" s="5">
        <v>64.0</v>
      </c>
      <c r="C770" s="5">
        <f t="shared" si="1"/>
        <v>12</v>
      </c>
      <c r="D770" s="5">
        <f>'Thông tin khách hàng'!$B$4+B770-1</f>
        <v>64</v>
      </c>
      <c r="E770" s="46">
        <f t="shared" si="2"/>
        <v>1519765523319</v>
      </c>
      <c r="F770" s="5">
        <f>TP*VLOOKUP('Thông tin khách hàng'!$E$10,$X$2:$Z$5,3,FALSE)*OFFSET($S770,0,VLOOKUP('Thông tin khách hàng'!$E$10,$X$2:$Z$5,2,FALSE))</f>
        <v>0</v>
      </c>
      <c r="G770" s="5">
        <f>EP*VLOOKUP('Thông tin khách hàng'!$E$10,$X$2:$Z$5,3,FALSE)*OFFSET($S770,0,VLOOKUP('Thông tin khách hàng'!$E$10,$X$2:$Z$5,2,FALSE))</f>
        <v>0</v>
      </c>
      <c r="H770" s="5">
        <f>F770*HLOOKUP(B770,Assumption!$A$10:$G$12,2,TRUE)+G770*HLOOKUP(B770,Assumption!$A$10:$G$12,3,TRUE)</f>
        <v>0</v>
      </c>
      <c r="I770" s="5">
        <f t="shared" si="3"/>
        <v>0</v>
      </c>
      <c r="J770" s="47">
        <f>VLOOKUP(D770,Assumption!$O$3:$Q$103,IF('Thông tin khách hàng'!$B$3="Nam",2,3),FALSE)/12*P770</f>
        <v>0</v>
      </c>
      <c r="K770" s="5">
        <v>20000.0</v>
      </c>
      <c r="L770" s="46">
        <f t="shared" si="4"/>
        <v>8592975111</v>
      </c>
      <c r="M770" s="46">
        <f t="shared" si="5"/>
        <v>1528358478430</v>
      </c>
      <c r="N770" s="47">
        <f>HLOOKUP(ROUND(AVERAGE(M758:M769)/10^6,0),Assumption!$B$2:$E$3,2,TRUE)*MAX((AVERAGE(M758:M769)-250*10^6),0)</f>
        <v>8530813999</v>
      </c>
      <c r="O770" s="46">
        <f t="shared" si="6"/>
        <v>1536889292429</v>
      </c>
      <c r="P770" s="46">
        <f>IF(A770=1,SA,MAX(0,SA-M769))</f>
        <v>0</v>
      </c>
      <c r="S770" s="5">
        <v>0.0</v>
      </c>
      <c r="T770" s="5">
        <v>0.0</v>
      </c>
      <c r="U770" s="5">
        <v>0.0</v>
      </c>
      <c r="V770" s="48">
        <v>1.0</v>
      </c>
    </row>
    <row r="771" ht="15.75" customHeight="1">
      <c r="A771" s="5">
        <v>769.0</v>
      </c>
      <c r="B771" s="5">
        <v>65.0</v>
      </c>
      <c r="C771" s="5">
        <f t="shared" si="1"/>
        <v>1</v>
      </c>
      <c r="D771" s="5">
        <f>'Thông tin khách hàng'!$B$4+B771-1</f>
        <v>65</v>
      </c>
      <c r="E771" s="46">
        <f t="shared" si="2"/>
        <v>1536889292429</v>
      </c>
      <c r="F771" s="5">
        <f>TP*VLOOKUP('Thông tin khách hàng'!$E$10,$X$2:$Z$5,3,FALSE)*OFFSET($S771,0,VLOOKUP('Thông tin khách hàng'!$E$10,$X$2:$Z$5,2,FALSE))</f>
        <v>15000000</v>
      </c>
      <c r="G771" s="5">
        <f>EP*VLOOKUP('Thông tin khách hàng'!$E$10,$X$2:$Z$5,3,FALSE)*OFFSET($S771,0,VLOOKUP('Thông tin khách hàng'!$E$10,$X$2:$Z$5,2,FALSE))</f>
        <v>15000000</v>
      </c>
      <c r="H771" s="5">
        <f>F771*HLOOKUP(B771,Assumption!$A$10:$G$12,2,TRUE)+G771*HLOOKUP(B771,Assumption!$A$10:$G$12,3,TRUE)</f>
        <v>750000</v>
      </c>
      <c r="I771" s="5">
        <f t="shared" si="3"/>
        <v>29250000</v>
      </c>
      <c r="J771" s="47">
        <f>VLOOKUP(D771,Assumption!$O$3:$Q$103,IF('Thông tin khách hàng'!$B$3="Nam",2,3),FALSE)/12*P771</f>
        <v>0</v>
      </c>
      <c r="K771" s="5">
        <v>20000.0</v>
      </c>
      <c r="L771" s="46">
        <f t="shared" si="4"/>
        <v>8689960774</v>
      </c>
      <c r="M771" s="46">
        <f t="shared" si="5"/>
        <v>1545608483203</v>
      </c>
      <c r="N771" s="47">
        <f>HLOOKUP(ROUND(AVERAGE(M759:M770)/10^6,0),Assumption!$B$2:$E$3,2,TRUE)*MAX((AVERAGE(M759:M770)-250*10^6),0)</f>
        <v>8626979130</v>
      </c>
      <c r="O771" s="46">
        <f t="shared" si="6"/>
        <v>1554235462332</v>
      </c>
      <c r="P771" s="46">
        <f>IF(A771=1,SA,MAX(0,SA-M770))</f>
        <v>0</v>
      </c>
      <c r="S771" s="5">
        <v>1.0</v>
      </c>
      <c r="T771" s="5">
        <v>1.0</v>
      </c>
      <c r="U771" s="5">
        <v>1.0</v>
      </c>
      <c r="V771" s="48">
        <v>1.0</v>
      </c>
    </row>
    <row r="772" ht="15.75" customHeight="1">
      <c r="A772" s="5">
        <v>770.0</v>
      </c>
      <c r="B772" s="5">
        <v>65.0</v>
      </c>
      <c r="C772" s="5">
        <f t="shared" si="1"/>
        <v>2</v>
      </c>
      <c r="D772" s="5">
        <f>'Thông tin khách hàng'!$B$4+B772-1</f>
        <v>65</v>
      </c>
      <c r="E772" s="46">
        <f t="shared" si="2"/>
        <v>1554235462332</v>
      </c>
      <c r="F772" s="5">
        <f>TP*VLOOKUP('Thông tin khách hàng'!$E$10,$X$2:$Z$5,3,FALSE)*OFFSET($S772,0,VLOOKUP('Thông tin khách hàng'!$E$10,$X$2:$Z$5,2,FALSE))</f>
        <v>0</v>
      </c>
      <c r="G772" s="5">
        <f>EP*VLOOKUP('Thông tin khách hàng'!$E$10,$X$2:$Z$5,3,FALSE)*OFFSET($S772,0,VLOOKUP('Thông tin khách hàng'!$E$10,$X$2:$Z$5,2,FALSE))</f>
        <v>0</v>
      </c>
      <c r="H772" s="5">
        <f>F772*HLOOKUP(B772,Assumption!$A$10:$G$12,2,TRUE)+G772*HLOOKUP(B772,Assumption!$A$10:$G$12,3,TRUE)</f>
        <v>0</v>
      </c>
      <c r="I772" s="5">
        <f t="shared" si="3"/>
        <v>0</v>
      </c>
      <c r="J772" s="47">
        <f>VLOOKUP(D772,Assumption!$O$3:$Q$103,IF('Thông tin khách hàng'!$B$3="Nam",2,3),FALSE)/12*P772</f>
        <v>0</v>
      </c>
      <c r="K772" s="5">
        <v>20000.0</v>
      </c>
      <c r="L772" s="46">
        <f t="shared" si="4"/>
        <v>8787873157</v>
      </c>
      <c r="M772" s="46">
        <f t="shared" si="5"/>
        <v>1563023315489</v>
      </c>
      <c r="N772" s="47">
        <f>HLOOKUP(ROUND(AVERAGE(M760:M771)/10^6,0),Assumption!$B$2:$E$3,2,TRUE)*MAX((AVERAGE(M760:M771)-250*10^6),0)</f>
        <v>8724227889</v>
      </c>
      <c r="O772" s="46">
        <f t="shared" si="6"/>
        <v>1571747543378</v>
      </c>
      <c r="P772" s="46">
        <f>IF(A772=1,SA,MAX(0,SA-M771))</f>
        <v>0</v>
      </c>
      <c r="S772" s="5">
        <v>0.0</v>
      </c>
      <c r="T772" s="5">
        <v>0.0</v>
      </c>
      <c r="U772" s="5">
        <v>0.0</v>
      </c>
      <c r="V772" s="48">
        <v>1.0</v>
      </c>
    </row>
    <row r="773" ht="15.75" customHeight="1">
      <c r="A773" s="5">
        <v>771.0</v>
      </c>
      <c r="B773" s="5">
        <v>65.0</v>
      </c>
      <c r="C773" s="5">
        <f t="shared" si="1"/>
        <v>3</v>
      </c>
      <c r="D773" s="5">
        <f>'Thông tin khách hàng'!$B$4+B773-1</f>
        <v>65</v>
      </c>
      <c r="E773" s="46">
        <f t="shared" si="2"/>
        <v>1571747543378</v>
      </c>
      <c r="F773" s="5">
        <f>TP*VLOOKUP('Thông tin khách hàng'!$E$10,$X$2:$Z$5,3,FALSE)*OFFSET($S773,0,VLOOKUP('Thông tin khách hàng'!$E$10,$X$2:$Z$5,2,FALSE))</f>
        <v>0</v>
      </c>
      <c r="G773" s="5">
        <f>EP*VLOOKUP('Thông tin khách hàng'!$E$10,$X$2:$Z$5,3,FALSE)*OFFSET($S773,0,VLOOKUP('Thông tin khách hàng'!$E$10,$X$2:$Z$5,2,FALSE))</f>
        <v>0</v>
      </c>
      <c r="H773" s="5">
        <f>F773*HLOOKUP(B773,Assumption!$A$10:$G$12,2,TRUE)+G773*HLOOKUP(B773,Assumption!$A$10:$G$12,3,TRUE)</f>
        <v>0</v>
      </c>
      <c r="I773" s="5">
        <f t="shared" si="3"/>
        <v>0</v>
      </c>
      <c r="J773" s="47">
        <f>VLOOKUP(D773,Assumption!$O$3:$Q$103,IF('Thông tin khách hàng'!$B$3="Nam",2,3),FALSE)/12*P773</f>
        <v>0</v>
      </c>
      <c r="K773" s="5">
        <v>20000.0</v>
      </c>
      <c r="L773" s="46">
        <f t="shared" si="4"/>
        <v>8886889009</v>
      </c>
      <c r="M773" s="46">
        <f t="shared" si="5"/>
        <v>1580634412387</v>
      </c>
      <c r="N773" s="47">
        <f>HLOOKUP(ROUND(AVERAGE(M761:M772)/10^6,0),Assumption!$B$2:$E$3,2,TRUE)*MAX((AVERAGE(M761:M772)-250*10^6),0)</f>
        <v>8822572487</v>
      </c>
      <c r="O773" s="46">
        <f t="shared" si="6"/>
        <v>1589456984874</v>
      </c>
      <c r="P773" s="46">
        <f>IF(A773=1,SA,MAX(0,SA-M772))</f>
        <v>0</v>
      </c>
      <c r="S773" s="5">
        <v>0.0</v>
      </c>
      <c r="T773" s="5">
        <v>0.0</v>
      </c>
      <c r="U773" s="5">
        <v>0.0</v>
      </c>
      <c r="V773" s="48">
        <v>1.0</v>
      </c>
    </row>
    <row r="774" ht="15.75" customHeight="1">
      <c r="A774" s="5">
        <v>772.0</v>
      </c>
      <c r="B774" s="5">
        <v>65.0</v>
      </c>
      <c r="C774" s="5">
        <f t="shared" si="1"/>
        <v>4</v>
      </c>
      <c r="D774" s="5">
        <f>'Thông tin khách hàng'!$B$4+B774-1</f>
        <v>65</v>
      </c>
      <c r="E774" s="46">
        <f t="shared" si="2"/>
        <v>1589456984874</v>
      </c>
      <c r="F774" s="5">
        <f>TP*VLOOKUP('Thông tin khách hàng'!$E$10,$X$2:$Z$5,3,FALSE)*OFFSET($S774,0,VLOOKUP('Thông tin khách hàng'!$E$10,$X$2:$Z$5,2,FALSE))</f>
        <v>0</v>
      </c>
      <c r="G774" s="5">
        <f>EP*VLOOKUP('Thông tin khách hàng'!$E$10,$X$2:$Z$5,3,FALSE)*OFFSET($S774,0,VLOOKUP('Thông tin khách hàng'!$E$10,$X$2:$Z$5,2,FALSE))</f>
        <v>0</v>
      </c>
      <c r="H774" s="5">
        <f>F774*HLOOKUP(B774,Assumption!$A$10:$G$12,2,TRUE)+G774*HLOOKUP(B774,Assumption!$A$10:$G$12,3,TRUE)</f>
        <v>0</v>
      </c>
      <c r="I774" s="5">
        <f t="shared" si="3"/>
        <v>0</v>
      </c>
      <c r="J774" s="47">
        <f>VLOOKUP(D774,Assumption!$O$3:$Q$103,IF('Thông tin khách hàng'!$B$3="Nam",2,3),FALSE)/12*P774</f>
        <v>0</v>
      </c>
      <c r="K774" s="5">
        <v>20000.0</v>
      </c>
      <c r="L774" s="46">
        <f t="shared" si="4"/>
        <v>8987020766</v>
      </c>
      <c r="M774" s="46">
        <f t="shared" si="5"/>
        <v>1598443985640</v>
      </c>
      <c r="N774" s="47">
        <f>HLOOKUP(ROUND(AVERAGE(M762:M773)/10^6,0),Assumption!$B$2:$E$3,2,TRUE)*MAX((AVERAGE(M762:M773)-250*10^6),0)</f>
        <v>8922025272</v>
      </c>
      <c r="O774" s="46">
        <f t="shared" si="6"/>
        <v>1607366010912</v>
      </c>
      <c r="P774" s="46">
        <f>IF(A774=1,SA,MAX(0,SA-M773))</f>
        <v>0</v>
      </c>
      <c r="S774" s="5">
        <v>0.0</v>
      </c>
      <c r="T774" s="5">
        <v>0.0</v>
      </c>
      <c r="U774" s="5">
        <v>1.0</v>
      </c>
      <c r="V774" s="48">
        <v>1.0</v>
      </c>
    </row>
    <row r="775" ht="15.75" customHeight="1">
      <c r="A775" s="5">
        <v>773.0</v>
      </c>
      <c r="B775" s="5">
        <v>65.0</v>
      </c>
      <c r="C775" s="5">
        <f t="shared" si="1"/>
        <v>5</v>
      </c>
      <c r="D775" s="5">
        <f>'Thông tin khách hàng'!$B$4+B775-1</f>
        <v>65</v>
      </c>
      <c r="E775" s="46">
        <f t="shared" si="2"/>
        <v>1607366010912</v>
      </c>
      <c r="F775" s="5">
        <f>TP*VLOOKUP('Thông tin khách hàng'!$E$10,$X$2:$Z$5,3,FALSE)*OFFSET($S775,0,VLOOKUP('Thông tin khách hàng'!$E$10,$X$2:$Z$5,2,FALSE))</f>
        <v>0</v>
      </c>
      <c r="G775" s="5">
        <f>EP*VLOOKUP('Thông tin khách hàng'!$E$10,$X$2:$Z$5,3,FALSE)*OFFSET($S775,0,VLOOKUP('Thông tin khách hàng'!$E$10,$X$2:$Z$5,2,FALSE))</f>
        <v>0</v>
      </c>
      <c r="H775" s="5">
        <f>F775*HLOOKUP(B775,Assumption!$A$10:$G$12,2,TRUE)+G775*HLOOKUP(B775,Assumption!$A$10:$G$12,3,TRUE)</f>
        <v>0</v>
      </c>
      <c r="I775" s="5">
        <f t="shared" si="3"/>
        <v>0</v>
      </c>
      <c r="J775" s="47">
        <f>VLOOKUP(D775,Assumption!$O$3:$Q$103,IF('Thông tin khách hàng'!$B$3="Nam",2,3),FALSE)/12*P775</f>
        <v>0</v>
      </c>
      <c r="K775" s="5">
        <v>20000.0</v>
      </c>
      <c r="L775" s="46">
        <f t="shared" si="4"/>
        <v>9088281003</v>
      </c>
      <c r="M775" s="46">
        <f t="shared" si="5"/>
        <v>1616454271915</v>
      </c>
      <c r="N775" s="47">
        <f>HLOOKUP(ROUND(AVERAGE(M763:M774)/10^6,0),Assumption!$B$2:$E$3,2,TRUE)*MAX((AVERAGE(M763:M774)-250*10^6),0)</f>
        <v>9022598732</v>
      </c>
      <c r="O775" s="46">
        <f t="shared" si="6"/>
        <v>1625476870647</v>
      </c>
      <c r="P775" s="46">
        <f>IF(A775=1,SA,MAX(0,SA-M774))</f>
        <v>0</v>
      </c>
      <c r="S775" s="5">
        <v>0.0</v>
      </c>
      <c r="T775" s="5">
        <v>0.0</v>
      </c>
      <c r="U775" s="5">
        <v>0.0</v>
      </c>
      <c r="V775" s="48">
        <v>1.0</v>
      </c>
    </row>
    <row r="776" ht="15.75" customHeight="1">
      <c r="A776" s="5">
        <v>774.0</v>
      </c>
      <c r="B776" s="5">
        <v>65.0</v>
      </c>
      <c r="C776" s="5">
        <f t="shared" si="1"/>
        <v>6</v>
      </c>
      <c r="D776" s="5">
        <f>'Thông tin khách hàng'!$B$4+B776-1</f>
        <v>65</v>
      </c>
      <c r="E776" s="46">
        <f t="shared" si="2"/>
        <v>1625476870647</v>
      </c>
      <c r="F776" s="5">
        <f>TP*VLOOKUP('Thông tin khách hàng'!$E$10,$X$2:$Z$5,3,FALSE)*OFFSET($S776,0,VLOOKUP('Thông tin khách hàng'!$E$10,$X$2:$Z$5,2,FALSE))</f>
        <v>0</v>
      </c>
      <c r="G776" s="5">
        <f>EP*VLOOKUP('Thông tin khách hàng'!$E$10,$X$2:$Z$5,3,FALSE)*OFFSET($S776,0,VLOOKUP('Thông tin khách hàng'!$E$10,$X$2:$Z$5,2,FALSE))</f>
        <v>0</v>
      </c>
      <c r="H776" s="5">
        <f>F776*HLOOKUP(B776,Assumption!$A$10:$G$12,2,TRUE)+G776*HLOOKUP(B776,Assumption!$A$10:$G$12,3,TRUE)</f>
        <v>0</v>
      </c>
      <c r="I776" s="5">
        <f t="shared" si="3"/>
        <v>0</v>
      </c>
      <c r="J776" s="47">
        <f>VLOOKUP(D776,Assumption!$O$3:$Q$103,IF('Thông tin khách hàng'!$B$3="Nam",2,3),FALSE)/12*P776</f>
        <v>0</v>
      </c>
      <c r="K776" s="5">
        <v>20000.0</v>
      </c>
      <c r="L776" s="46">
        <f t="shared" si="4"/>
        <v>9190682437</v>
      </c>
      <c r="M776" s="46">
        <f t="shared" si="5"/>
        <v>1634667533084</v>
      </c>
      <c r="N776" s="47">
        <f>HLOOKUP(ROUND(AVERAGE(M764:M775)/10^6,0),Assumption!$B$2:$E$3,2,TRUE)*MAX((AVERAGE(M764:M775)-250*10^6),0)</f>
        <v>9124305495</v>
      </c>
      <c r="O776" s="46">
        <f t="shared" si="6"/>
        <v>1643791838579</v>
      </c>
      <c r="P776" s="46">
        <f>IF(A776=1,SA,MAX(0,SA-M775))</f>
        <v>0</v>
      </c>
      <c r="S776" s="5">
        <v>0.0</v>
      </c>
      <c r="T776" s="5">
        <v>0.0</v>
      </c>
      <c r="U776" s="5">
        <v>0.0</v>
      </c>
      <c r="V776" s="48">
        <v>1.0</v>
      </c>
    </row>
    <row r="777" ht="15.75" customHeight="1">
      <c r="A777" s="5">
        <v>775.0</v>
      </c>
      <c r="B777" s="5">
        <v>65.0</v>
      </c>
      <c r="C777" s="5">
        <f t="shared" si="1"/>
        <v>7</v>
      </c>
      <c r="D777" s="5">
        <f>'Thông tin khách hàng'!$B$4+B777-1</f>
        <v>65</v>
      </c>
      <c r="E777" s="46">
        <f t="shared" si="2"/>
        <v>1643791838579</v>
      </c>
      <c r="F777" s="5">
        <f>TP*VLOOKUP('Thông tin khách hàng'!$E$10,$X$2:$Z$5,3,FALSE)*OFFSET($S777,0,VLOOKUP('Thông tin khách hàng'!$E$10,$X$2:$Z$5,2,FALSE))</f>
        <v>15000000</v>
      </c>
      <c r="G777" s="5">
        <f>EP*VLOOKUP('Thông tin khách hàng'!$E$10,$X$2:$Z$5,3,FALSE)*OFFSET($S777,0,VLOOKUP('Thông tin khách hàng'!$E$10,$X$2:$Z$5,2,FALSE))</f>
        <v>15000000</v>
      </c>
      <c r="H777" s="5">
        <f>F777*HLOOKUP(B777,Assumption!$A$10:$G$12,2,TRUE)+G777*HLOOKUP(B777,Assumption!$A$10:$G$12,3,TRUE)</f>
        <v>750000</v>
      </c>
      <c r="I777" s="5">
        <f t="shared" si="3"/>
        <v>29250000</v>
      </c>
      <c r="J777" s="47">
        <f>VLOOKUP(D777,Assumption!$O$3:$Q$103,IF('Thông tin khách hàng'!$B$3="Nam",2,3),FALSE)/12*P777</f>
        <v>0</v>
      </c>
      <c r="K777" s="5">
        <v>20000.0</v>
      </c>
      <c r="L777" s="46">
        <f t="shared" si="4"/>
        <v>9294403313</v>
      </c>
      <c r="M777" s="46">
        <f t="shared" si="5"/>
        <v>1653115471892</v>
      </c>
      <c r="N777" s="47">
        <f>HLOOKUP(ROUND(AVERAGE(M765:M776)/10^6,0),Assumption!$B$2:$E$3,2,TRUE)*MAX((AVERAGE(M765:M776)-250*10^6),0)</f>
        <v>9227158332</v>
      </c>
      <c r="O777" s="46">
        <f t="shared" si="6"/>
        <v>1662342630223</v>
      </c>
      <c r="P777" s="46">
        <f>IF(A777=1,SA,MAX(0,SA-M776))</f>
        <v>0</v>
      </c>
      <c r="S777" s="5">
        <v>0.0</v>
      </c>
      <c r="T777" s="5">
        <v>1.0</v>
      </c>
      <c r="U777" s="5">
        <v>1.0</v>
      </c>
      <c r="V777" s="48">
        <v>1.0</v>
      </c>
    </row>
    <row r="778" ht="15.75" customHeight="1">
      <c r="A778" s="5">
        <v>776.0</v>
      </c>
      <c r="B778" s="5">
        <v>65.0</v>
      </c>
      <c r="C778" s="5">
        <f t="shared" si="1"/>
        <v>8</v>
      </c>
      <c r="D778" s="5">
        <f>'Thông tin khách hàng'!$B$4+B778-1</f>
        <v>65</v>
      </c>
      <c r="E778" s="46">
        <f t="shared" si="2"/>
        <v>1662342630223</v>
      </c>
      <c r="F778" s="5">
        <f>TP*VLOOKUP('Thông tin khách hàng'!$E$10,$X$2:$Z$5,3,FALSE)*OFFSET($S778,0,VLOOKUP('Thông tin khách hàng'!$E$10,$X$2:$Z$5,2,FALSE))</f>
        <v>0</v>
      </c>
      <c r="G778" s="5">
        <f>EP*VLOOKUP('Thông tin khách hàng'!$E$10,$X$2:$Z$5,3,FALSE)*OFFSET($S778,0,VLOOKUP('Thông tin khách hàng'!$E$10,$X$2:$Z$5,2,FALSE))</f>
        <v>0</v>
      </c>
      <c r="H778" s="5">
        <f>F778*HLOOKUP(B778,Assumption!$A$10:$G$12,2,TRUE)+G778*HLOOKUP(B778,Assumption!$A$10:$G$12,3,TRUE)</f>
        <v>0</v>
      </c>
      <c r="I778" s="5">
        <f t="shared" si="3"/>
        <v>0</v>
      </c>
      <c r="J778" s="47">
        <f>VLOOKUP(D778,Assumption!$O$3:$Q$103,IF('Thông tin khách hàng'!$B$3="Nam",2,3),FALSE)/12*P778</f>
        <v>0</v>
      </c>
      <c r="K778" s="5">
        <v>20000.0</v>
      </c>
      <c r="L778" s="46">
        <f t="shared" si="4"/>
        <v>9399126802</v>
      </c>
      <c r="M778" s="46">
        <f t="shared" si="5"/>
        <v>1671741737025</v>
      </c>
      <c r="N778" s="47">
        <f>HLOOKUP(ROUND(AVERAGE(M766:M777)/10^6,0),Assumption!$B$2:$E$3,2,TRUE)*MAX((AVERAGE(M766:M777)-250*10^6),0)</f>
        <v>9331170156</v>
      </c>
      <c r="O778" s="46">
        <f t="shared" si="6"/>
        <v>1681072907182</v>
      </c>
      <c r="P778" s="46">
        <f>IF(A778=1,SA,MAX(0,SA-M777))</f>
        <v>0</v>
      </c>
      <c r="S778" s="5">
        <v>0.0</v>
      </c>
      <c r="T778" s="5">
        <v>0.0</v>
      </c>
      <c r="U778" s="5">
        <v>0.0</v>
      </c>
      <c r="V778" s="48">
        <v>1.0</v>
      </c>
    </row>
    <row r="779" ht="15.75" customHeight="1">
      <c r="A779" s="5">
        <v>777.0</v>
      </c>
      <c r="B779" s="5">
        <v>65.0</v>
      </c>
      <c r="C779" s="5">
        <f t="shared" si="1"/>
        <v>9</v>
      </c>
      <c r="D779" s="5">
        <f>'Thông tin khách hàng'!$B$4+B779-1</f>
        <v>65</v>
      </c>
      <c r="E779" s="46">
        <f t="shared" si="2"/>
        <v>1681072907182</v>
      </c>
      <c r="F779" s="5">
        <f>TP*VLOOKUP('Thông tin khách hàng'!$E$10,$X$2:$Z$5,3,FALSE)*OFFSET($S779,0,VLOOKUP('Thông tin khách hàng'!$E$10,$X$2:$Z$5,2,FALSE))</f>
        <v>0</v>
      </c>
      <c r="G779" s="5">
        <f>EP*VLOOKUP('Thông tin khách hàng'!$E$10,$X$2:$Z$5,3,FALSE)*OFFSET($S779,0,VLOOKUP('Thông tin khách hàng'!$E$10,$X$2:$Z$5,2,FALSE))</f>
        <v>0</v>
      </c>
      <c r="H779" s="5">
        <f>F779*HLOOKUP(B779,Assumption!$A$10:$G$12,2,TRUE)+G779*HLOOKUP(B779,Assumption!$A$10:$G$12,3,TRUE)</f>
        <v>0</v>
      </c>
      <c r="I779" s="5">
        <f t="shared" si="3"/>
        <v>0</v>
      </c>
      <c r="J779" s="47">
        <f>VLOOKUP(D779,Assumption!$O$3:$Q$103,IF('Thông tin khách hàng'!$B$3="Nam",2,3),FALSE)/12*P779</f>
        <v>0</v>
      </c>
      <c r="K779" s="5">
        <v>20000.0</v>
      </c>
      <c r="L779" s="46">
        <f t="shared" si="4"/>
        <v>9505030511</v>
      </c>
      <c r="M779" s="46">
        <f t="shared" si="5"/>
        <v>1690577917693</v>
      </c>
      <c r="N779" s="47">
        <f>HLOOKUP(ROUND(AVERAGE(M767:M778)/10^6,0),Assumption!$B$2:$E$3,2,TRUE)*MAX((AVERAGE(M767:M778)-250*10^6),0)</f>
        <v>9436354029</v>
      </c>
      <c r="O779" s="46">
        <f t="shared" si="6"/>
        <v>1700014271721</v>
      </c>
      <c r="P779" s="46">
        <f>IF(A779=1,SA,MAX(0,SA-M778))</f>
        <v>0</v>
      </c>
      <c r="S779" s="5">
        <v>0.0</v>
      </c>
      <c r="T779" s="5">
        <v>0.0</v>
      </c>
      <c r="U779" s="5">
        <v>0.0</v>
      </c>
      <c r="V779" s="48">
        <v>1.0</v>
      </c>
    </row>
    <row r="780" ht="15.75" customHeight="1">
      <c r="A780" s="5">
        <v>778.0</v>
      </c>
      <c r="B780" s="5">
        <v>65.0</v>
      </c>
      <c r="C780" s="5">
        <f t="shared" si="1"/>
        <v>10</v>
      </c>
      <c r="D780" s="5">
        <f>'Thông tin khách hàng'!$B$4+B780-1</f>
        <v>65</v>
      </c>
      <c r="E780" s="46">
        <f t="shared" si="2"/>
        <v>1700014271721</v>
      </c>
      <c r="F780" s="5">
        <f>TP*VLOOKUP('Thông tin khách hàng'!$E$10,$X$2:$Z$5,3,FALSE)*OFFSET($S780,0,VLOOKUP('Thông tin khách hàng'!$E$10,$X$2:$Z$5,2,FALSE))</f>
        <v>0</v>
      </c>
      <c r="G780" s="5">
        <f>EP*VLOOKUP('Thông tin khách hàng'!$E$10,$X$2:$Z$5,3,FALSE)*OFFSET($S780,0,VLOOKUP('Thông tin khách hàng'!$E$10,$X$2:$Z$5,2,FALSE))</f>
        <v>0</v>
      </c>
      <c r="H780" s="5">
        <f>F780*HLOOKUP(B780,Assumption!$A$10:$G$12,2,TRUE)+G780*HLOOKUP(B780,Assumption!$A$10:$G$12,3,TRUE)</f>
        <v>0</v>
      </c>
      <c r="I780" s="5">
        <f t="shared" si="3"/>
        <v>0</v>
      </c>
      <c r="J780" s="47">
        <f>VLOOKUP(D780,Assumption!$O$3:$Q$103,IF('Thông tin khách hàng'!$B$3="Nam",2,3),FALSE)/12*P780</f>
        <v>0</v>
      </c>
      <c r="K780" s="5">
        <v>20000.0</v>
      </c>
      <c r="L780" s="46">
        <f t="shared" si="4"/>
        <v>9612127740</v>
      </c>
      <c r="M780" s="46">
        <f t="shared" si="5"/>
        <v>1709626379461</v>
      </c>
      <c r="N780" s="47">
        <f>HLOOKUP(ROUND(AVERAGE(M768:M779)/10^6,0),Assumption!$B$2:$E$3,2,TRUE)*MAX((AVERAGE(M768:M779)-250*10^6),0)</f>
        <v>9542723156</v>
      </c>
      <c r="O780" s="46">
        <f t="shared" si="6"/>
        <v>1719169102617</v>
      </c>
      <c r="P780" s="46">
        <f>IF(A780=1,SA,MAX(0,SA-M779))</f>
        <v>0</v>
      </c>
      <c r="S780" s="5">
        <v>0.0</v>
      </c>
      <c r="T780" s="5">
        <v>0.0</v>
      </c>
      <c r="U780" s="5">
        <v>1.0</v>
      </c>
      <c r="V780" s="48">
        <v>1.0</v>
      </c>
    </row>
    <row r="781" ht="15.75" customHeight="1">
      <c r="A781" s="5">
        <v>779.0</v>
      </c>
      <c r="B781" s="5">
        <v>65.0</v>
      </c>
      <c r="C781" s="5">
        <f t="shared" si="1"/>
        <v>11</v>
      </c>
      <c r="D781" s="5">
        <f>'Thông tin khách hàng'!$B$4+B781-1</f>
        <v>65</v>
      </c>
      <c r="E781" s="46">
        <f t="shared" si="2"/>
        <v>1719169102617</v>
      </c>
      <c r="F781" s="5">
        <f>TP*VLOOKUP('Thông tin khách hàng'!$E$10,$X$2:$Z$5,3,FALSE)*OFFSET($S781,0,VLOOKUP('Thông tin khách hàng'!$E$10,$X$2:$Z$5,2,FALSE))</f>
        <v>0</v>
      </c>
      <c r="G781" s="5">
        <f>EP*VLOOKUP('Thông tin khách hàng'!$E$10,$X$2:$Z$5,3,FALSE)*OFFSET($S781,0,VLOOKUP('Thông tin khách hàng'!$E$10,$X$2:$Z$5,2,FALSE))</f>
        <v>0</v>
      </c>
      <c r="H781" s="5">
        <f>F781*HLOOKUP(B781,Assumption!$A$10:$G$12,2,TRUE)+G781*HLOOKUP(B781,Assumption!$A$10:$G$12,3,TRUE)</f>
        <v>0</v>
      </c>
      <c r="I781" s="5">
        <f t="shared" si="3"/>
        <v>0</v>
      </c>
      <c r="J781" s="47">
        <f>VLOOKUP(D781,Assumption!$O$3:$Q$103,IF('Thông tin khách hàng'!$B$3="Nam",2,3),FALSE)/12*P781</f>
        <v>0</v>
      </c>
      <c r="K781" s="5">
        <v>20000.0</v>
      </c>
      <c r="L781" s="46">
        <f t="shared" si="4"/>
        <v>9720431939</v>
      </c>
      <c r="M781" s="46">
        <f t="shared" si="5"/>
        <v>1728889514556</v>
      </c>
      <c r="N781" s="47">
        <f>HLOOKUP(ROUND(AVERAGE(M769:M780)/10^6,0),Assumption!$B$2:$E$3,2,TRUE)*MAX((AVERAGE(M769:M780)-250*10^6),0)</f>
        <v>9650290895</v>
      </c>
      <c r="O781" s="46">
        <f t="shared" si="6"/>
        <v>1738539805451</v>
      </c>
      <c r="P781" s="46">
        <f>IF(A781=1,SA,MAX(0,SA-M780))</f>
        <v>0</v>
      </c>
      <c r="S781" s="5">
        <v>0.0</v>
      </c>
      <c r="T781" s="5">
        <v>0.0</v>
      </c>
      <c r="U781" s="5">
        <v>0.0</v>
      </c>
      <c r="V781" s="48">
        <v>1.0</v>
      </c>
    </row>
    <row r="782" ht="15.75" customHeight="1">
      <c r="A782" s="5">
        <v>780.0</v>
      </c>
      <c r="B782" s="5">
        <v>65.0</v>
      </c>
      <c r="C782" s="5">
        <f t="shared" si="1"/>
        <v>12</v>
      </c>
      <c r="D782" s="5">
        <f>'Thông tin khách hàng'!$B$4+B782-1</f>
        <v>65</v>
      </c>
      <c r="E782" s="46">
        <f t="shared" si="2"/>
        <v>1738539805451</v>
      </c>
      <c r="F782" s="5">
        <f>TP*VLOOKUP('Thông tin khách hàng'!$E$10,$X$2:$Z$5,3,FALSE)*OFFSET($S782,0,VLOOKUP('Thông tin khách hàng'!$E$10,$X$2:$Z$5,2,FALSE))</f>
        <v>0</v>
      </c>
      <c r="G782" s="5">
        <f>EP*VLOOKUP('Thông tin khách hàng'!$E$10,$X$2:$Z$5,3,FALSE)*OFFSET($S782,0,VLOOKUP('Thông tin khách hàng'!$E$10,$X$2:$Z$5,2,FALSE))</f>
        <v>0</v>
      </c>
      <c r="H782" s="5">
        <f>F782*HLOOKUP(B782,Assumption!$A$10:$G$12,2,TRUE)+G782*HLOOKUP(B782,Assumption!$A$10:$G$12,3,TRUE)</f>
        <v>0</v>
      </c>
      <c r="I782" s="5">
        <f t="shared" si="3"/>
        <v>0</v>
      </c>
      <c r="J782" s="47">
        <f>VLOOKUP(D782,Assumption!$O$3:$Q$103,IF('Thông tin khách hàng'!$B$3="Nam",2,3),FALSE)/12*P782</f>
        <v>0</v>
      </c>
      <c r="K782" s="5">
        <v>20000.0</v>
      </c>
      <c r="L782" s="46">
        <f t="shared" si="4"/>
        <v>9829956709</v>
      </c>
      <c r="M782" s="46">
        <f t="shared" si="5"/>
        <v>1748369742160</v>
      </c>
      <c r="N782" s="47">
        <f>HLOOKUP(ROUND(AVERAGE(M770:M781)/10^6,0),Assumption!$B$2:$E$3,2,TRUE)*MAX((AVERAGE(M770:M781)-250*10^6),0)</f>
        <v>9759070750</v>
      </c>
      <c r="O782" s="46">
        <f t="shared" si="6"/>
        <v>1758128812910</v>
      </c>
      <c r="P782" s="46">
        <f>IF(A782=1,SA,MAX(0,SA-M781))</f>
        <v>0</v>
      </c>
      <c r="S782" s="5">
        <v>0.0</v>
      </c>
      <c r="T782" s="5">
        <v>0.0</v>
      </c>
      <c r="U782" s="5">
        <v>0.0</v>
      </c>
      <c r="V782" s="48">
        <v>1.0</v>
      </c>
    </row>
    <row r="783" ht="15.75" customHeight="1">
      <c r="A783" s="5">
        <v>781.0</v>
      </c>
      <c r="B783" s="5">
        <v>66.0</v>
      </c>
      <c r="C783" s="5">
        <f t="shared" si="1"/>
        <v>1</v>
      </c>
      <c r="D783" s="5">
        <f>'Thông tin khách hàng'!$B$4+B783-1</f>
        <v>66</v>
      </c>
      <c r="E783" s="46">
        <f t="shared" si="2"/>
        <v>1758128812910</v>
      </c>
      <c r="F783" s="5">
        <f>TP*VLOOKUP('Thông tin khách hàng'!$E$10,$X$2:$Z$5,3,FALSE)*OFFSET($S783,0,VLOOKUP('Thông tin khách hàng'!$E$10,$X$2:$Z$5,2,FALSE))</f>
        <v>15000000</v>
      </c>
      <c r="G783" s="5">
        <f>EP*VLOOKUP('Thông tin khách hàng'!$E$10,$X$2:$Z$5,3,FALSE)*OFFSET($S783,0,VLOOKUP('Thông tin khách hàng'!$E$10,$X$2:$Z$5,2,FALSE))</f>
        <v>15000000</v>
      </c>
      <c r="H783" s="5">
        <f>F783*HLOOKUP(B783,Assumption!$A$10:$G$12,2,TRUE)+G783*HLOOKUP(B783,Assumption!$A$10:$G$12,3,TRUE)</f>
        <v>750000</v>
      </c>
      <c r="I783" s="5">
        <f t="shared" si="3"/>
        <v>29250000</v>
      </c>
      <c r="J783" s="47">
        <f>VLOOKUP(D783,Assumption!$O$3:$Q$103,IF('Thông tin khách hàng'!$B$3="Nam",2,3),FALSE)/12*P783</f>
        <v>0</v>
      </c>
      <c r="K783" s="5">
        <v>20000.0</v>
      </c>
      <c r="L783" s="46">
        <f t="shared" si="4"/>
        <v>9940881189</v>
      </c>
      <c r="M783" s="46">
        <f t="shared" si="5"/>
        <v>1768098924099</v>
      </c>
      <c r="N783" s="47">
        <f>HLOOKUP(ROUND(AVERAGE(M771:M782)/10^6,0),Assumption!$B$2:$E$3,2,TRUE)*MAX((AVERAGE(M771:M782)-250*10^6),0)</f>
        <v>9869076382</v>
      </c>
      <c r="O783" s="46">
        <f t="shared" si="6"/>
        <v>1777968000482</v>
      </c>
      <c r="P783" s="46">
        <f>IF(A783=1,SA,MAX(0,SA-M782))</f>
        <v>0</v>
      </c>
      <c r="S783" s="5">
        <v>1.0</v>
      </c>
      <c r="T783" s="5">
        <v>1.0</v>
      </c>
      <c r="U783" s="5">
        <v>1.0</v>
      </c>
      <c r="V783" s="48">
        <v>1.0</v>
      </c>
    </row>
    <row r="784" ht="15.75" customHeight="1">
      <c r="A784" s="5">
        <v>782.0</v>
      </c>
      <c r="B784" s="5">
        <v>66.0</v>
      </c>
      <c r="C784" s="5">
        <f t="shared" si="1"/>
        <v>2</v>
      </c>
      <c r="D784" s="5">
        <f>'Thông tin khách hàng'!$B$4+B784-1</f>
        <v>66</v>
      </c>
      <c r="E784" s="46">
        <f t="shared" si="2"/>
        <v>1777968000482</v>
      </c>
      <c r="F784" s="5">
        <f>TP*VLOOKUP('Thông tin khách hàng'!$E$10,$X$2:$Z$5,3,FALSE)*OFFSET($S784,0,VLOOKUP('Thông tin khách hàng'!$E$10,$X$2:$Z$5,2,FALSE))</f>
        <v>0</v>
      </c>
      <c r="G784" s="5">
        <f>EP*VLOOKUP('Thông tin khách hàng'!$E$10,$X$2:$Z$5,3,FALSE)*OFFSET($S784,0,VLOOKUP('Thông tin khách hàng'!$E$10,$X$2:$Z$5,2,FALSE))</f>
        <v>0</v>
      </c>
      <c r="H784" s="5">
        <f>F784*HLOOKUP(B784,Assumption!$A$10:$G$12,2,TRUE)+G784*HLOOKUP(B784,Assumption!$A$10:$G$12,3,TRUE)</f>
        <v>0</v>
      </c>
      <c r="I784" s="5">
        <f t="shared" si="3"/>
        <v>0</v>
      </c>
      <c r="J784" s="47">
        <f>VLOOKUP(D784,Assumption!$O$3:$Q$103,IF('Thông tin khách hàng'!$B$3="Nam",2,3),FALSE)/12*P784</f>
        <v>0</v>
      </c>
      <c r="K784" s="5">
        <v>20000.0</v>
      </c>
      <c r="L784" s="46">
        <f t="shared" si="4"/>
        <v>10052889456</v>
      </c>
      <c r="M784" s="46">
        <f t="shared" si="5"/>
        <v>1788020869938</v>
      </c>
      <c r="N784" s="47">
        <f>HLOOKUP(ROUND(AVERAGE(M772:M783)/10^6,0),Assumption!$B$2:$E$3,2,TRUE)*MAX((AVERAGE(M772:M783)-250*10^6),0)</f>
        <v>9980321603</v>
      </c>
      <c r="O784" s="46">
        <f t="shared" si="6"/>
        <v>1798001191540</v>
      </c>
      <c r="P784" s="46">
        <f>IF(A784=1,SA,MAX(0,SA-M783))</f>
        <v>0</v>
      </c>
      <c r="S784" s="5">
        <v>0.0</v>
      </c>
      <c r="T784" s="5">
        <v>0.0</v>
      </c>
      <c r="U784" s="5">
        <v>0.0</v>
      </c>
      <c r="V784" s="48">
        <v>1.0</v>
      </c>
    </row>
    <row r="785" ht="15.75" customHeight="1">
      <c r="A785" s="5">
        <v>783.0</v>
      </c>
      <c r="B785" s="5">
        <v>66.0</v>
      </c>
      <c r="C785" s="5">
        <f t="shared" si="1"/>
        <v>3</v>
      </c>
      <c r="D785" s="5">
        <f>'Thông tin khách hàng'!$B$4+B785-1</f>
        <v>66</v>
      </c>
      <c r="E785" s="46">
        <f t="shared" si="2"/>
        <v>1798001191540</v>
      </c>
      <c r="F785" s="5">
        <f>TP*VLOOKUP('Thông tin khách hàng'!$E$10,$X$2:$Z$5,3,FALSE)*OFFSET($S785,0,VLOOKUP('Thông tin khách hàng'!$E$10,$X$2:$Z$5,2,FALSE))</f>
        <v>0</v>
      </c>
      <c r="G785" s="5">
        <f>EP*VLOOKUP('Thông tin khách hàng'!$E$10,$X$2:$Z$5,3,FALSE)*OFFSET($S785,0,VLOOKUP('Thông tin khách hàng'!$E$10,$X$2:$Z$5,2,FALSE))</f>
        <v>0</v>
      </c>
      <c r="H785" s="5">
        <f>F785*HLOOKUP(B785,Assumption!$A$10:$G$12,2,TRUE)+G785*HLOOKUP(B785,Assumption!$A$10:$G$12,3,TRUE)</f>
        <v>0</v>
      </c>
      <c r="I785" s="5">
        <f t="shared" si="3"/>
        <v>0</v>
      </c>
      <c r="J785" s="47">
        <f>VLOOKUP(D785,Assumption!$O$3:$Q$103,IF('Thông tin khách hàng'!$B$3="Nam",2,3),FALSE)/12*P785</f>
        <v>0</v>
      </c>
      <c r="K785" s="5">
        <v>20000.0</v>
      </c>
      <c r="L785" s="46">
        <f t="shared" si="4"/>
        <v>10166160031</v>
      </c>
      <c r="M785" s="46">
        <f t="shared" si="5"/>
        <v>1808167331571</v>
      </c>
      <c r="N785" s="47">
        <f>HLOOKUP(ROUND(AVERAGE(M773:M784)/10^6,0),Assumption!$B$2:$E$3,2,TRUE)*MAX((AVERAGE(M773:M784)-250*10^6),0)</f>
        <v>10092820380</v>
      </c>
      <c r="O785" s="46">
        <f t="shared" si="6"/>
        <v>1818260151951</v>
      </c>
      <c r="P785" s="46">
        <f>IF(A785=1,SA,MAX(0,SA-M784))</f>
        <v>0</v>
      </c>
      <c r="S785" s="5">
        <v>0.0</v>
      </c>
      <c r="T785" s="5">
        <v>0.0</v>
      </c>
      <c r="U785" s="5">
        <v>0.0</v>
      </c>
      <c r="V785" s="48">
        <v>1.0</v>
      </c>
    </row>
    <row r="786" ht="15.75" customHeight="1">
      <c r="A786" s="5">
        <v>784.0</v>
      </c>
      <c r="B786" s="5">
        <v>66.0</v>
      </c>
      <c r="C786" s="5">
        <f t="shared" si="1"/>
        <v>4</v>
      </c>
      <c r="D786" s="5">
        <f>'Thông tin khách hàng'!$B$4+B786-1</f>
        <v>66</v>
      </c>
      <c r="E786" s="46">
        <f t="shared" si="2"/>
        <v>1818260151951</v>
      </c>
      <c r="F786" s="5">
        <f>TP*VLOOKUP('Thông tin khách hàng'!$E$10,$X$2:$Z$5,3,FALSE)*OFFSET($S786,0,VLOOKUP('Thông tin khách hàng'!$E$10,$X$2:$Z$5,2,FALSE))</f>
        <v>0</v>
      </c>
      <c r="G786" s="5">
        <f>EP*VLOOKUP('Thông tin khách hàng'!$E$10,$X$2:$Z$5,3,FALSE)*OFFSET($S786,0,VLOOKUP('Thông tin khách hàng'!$E$10,$X$2:$Z$5,2,FALSE))</f>
        <v>0</v>
      </c>
      <c r="H786" s="5">
        <f>F786*HLOOKUP(B786,Assumption!$A$10:$G$12,2,TRUE)+G786*HLOOKUP(B786,Assumption!$A$10:$G$12,3,TRUE)</f>
        <v>0</v>
      </c>
      <c r="I786" s="5">
        <f t="shared" si="3"/>
        <v>0</v>
      </c>
      <c r="J786" s="47">
        <f>VLOOKUP(D786,Assumption!$O$3:$Q$103,IF('Thông tin khách hàng'!$B$3="Nam",2,3),FALSE)/12*P786</f>
        <v>0</v>
      </c>
      <c r="K786" s="5">
        <v>20000.0</v>
      </c>
      <c r="L786" s="46">
        <f t="shared" si="4"/>
        <v>10280707138</v>
      </c>
      <c r="M786" s="46">
        <f t="shared" si="5"/>
        <v>1828540839089</v>
      </c>
      <c r="N786" s="47">
        <f>HLOOKUP(ROUND(AVERAGE(M774:M785)/10^6,0),Assumption!$B$2:$E$3,2,TRUE)*MAX((AVERAGE(M774:M785)-250*10^6),0)</f>
        <v>10206586840</v>
      </c>
      <c r="O786" s="46">
        <f t="shared" si="6"/>
        <v>1838747425929</v>
      </c>
      <c r="P786" s="46">
        <f>IF(A786=1,SA,MAX(0,SA-M785))</f>
        <v>0</v>
      </c>
      <c r="S786" s="5">
        <v>0.0</v>
      </c>
      <c r="T786" s="5">
        <v>0.0</v>
      </c>
      <c r="U786" s="5">
        <v>1.0</v>
      </c>
      <c r="V786" s="48">
        <v>1.0</v>
      </c>
    </row>
    <row r="787" ht="15.75" customHeight="1">
      <c r="A787" s="5">
        <v>785.0</v>
      </c>
      <c r="B787" s="5">
        <v>66.0</v>
      </c>
      <c r="C787" s="5">
        <f t="shared" si="1"/>
        <v>5</v>
      </c>
      <c r="D787" s="5">
        <f>'Thông tin khách hàng'!$B$4+B787-1</f>
        <v>66</v>
      </c>
      <c r="E787" s="46">
        <f t="shared" si="2"/>
        <v>1838747425929</v>
      </c>
      <c r="F787" s="5">
        <f>TP*VLOOKUP('Thông tin khách hàng'!$E$10,$X$2:$Z$5,3,FALSE)*OFFSET($S787,0,VLOOKUP('Thông tin khách hàng'!$E$10,$X$2:$Z$5,2,FALSE))</f>
        <v>0</v>
      </c>
      <c r="G787" s="5">
        <f>EP*VLOOKUP('Thông tin khách hàng'!$E$10,$X$2:$Z$5,3,FALSE)*OFFSET($S787,0,VLOOKUP('Thông tin khách hàng'!$E$10,$X$2:$Z$5,2,FALSE))</f>
        <v>0</v>
      </c>
      <c r="H787" s="5">
        <f>F787*HLOOKUP(B787,Assumption!$A$10:$G$12,2,TRUE)+G787*HLOOKUP(B787,Assumption!$A$10:$G$12,3,TRUE)</f>
        <v>0</v>
      </c>
      <c r="I787" s="5">
        <f t="shared" si="3"/>
        <v>0</v>
      </c>
      <c r="J787" s="47">
        <f>VLOOKUP(D787,Assumption!$O$3:$Q$103,IF('Thông tin khách hàng'!$B$3="Nam",2,3),FALSE)/12*P787</f>
        <v>0</v>
      </c>
      <c r="K787" s="5">
        <v>20000.0</v>
      </c>
      <c r="L787" s="46">
        <f t="shared" si="4"/>
        <v>10396545164</v>
      </c>
      <c r="M787" s="46">
        <f t="shared" si="5"/>
        <v>1849143951093</v>
      </c>
      <c r="N787" s="47">
        <f>HLOOKUP(ROUND(AVERAGE(M775:M786)/10^6,0),Assumption!$B$2:$E$3,2,TRUE)*MAX((AVERAGE(M775:M786)-250*10^6),0)</f>
        <v>10321635266</v>
      </c>
      <c r="O787" s="46">
        <f t="shared" si="6"/>
        <v>1859465586359</v>
      </c>
      <c r="P787" s="46">
        <f>IF(A787=1,SA,MAX(0,SA-M786))</f>
        <v>0</v>
      </c>
      <c r="S787" s="5">
        <v>0.0</v>
      </c>
      <c r="T787" s="5">
        <v>0.0</v>
      </c>
      <c r="U787" s="5">
        <v>0.0</v>
      </c>
      <c r="V787" s="48">
        <v>1.0</v>
      </c>
    </row>
    <row r="788" ht="15.75" customHeight="1">
      <c r="A788" s="5">
        <v>786.0</v>
      </c>
      <c r="B788" s="5">
        <v>66.0</v>
      </c>
      <c r="C788" s="5">
        <f t="shared" si="1"/>
        <v>6</v>
      </c>
      <c r="D788" s="5">
        <f>'Thông tin khách hàng'!$B$4+B788-1</f>
        <v>66</v>
      </c>
      <c r="E788" s="46">
        <f t="shared" si="2"/>
        <v>1859465586359</v>
      </c>
      <c r="F788" s="5">
        <f>TP*VLOOKUP('Thông tin khách hàng'!$E$10,$X$2:$Z$5,3,FALSE)*OFFSET($S788,0,VLOOKUP('Thông tin khách hàng'!$E$10,$X$2:$Z$5,2,FALSE))</f>
        <v>0</v>
      </c>
      <c r="G788" s="5">
        <f>EP*VLOOKUP('Thông tin khách hàng'!$E$10,$X$2:$Z$5,3,FALSE)*OFFSET($S788,0,VLOOKUP('Thông tin khách hàng'!$E$10,$X$2:$Z$5,2,FALSE))</f>
        <v>0</v>
      </c>
      <c r="H788" s="5">
        <f>F788*HLOOKUP(B788,Assumption!$A$10:$G$12,2,TRUE)+G788*HLOOKUP(B788,Assumption!$A$10:$G$12,3,TRUE)</f>
        <v>0</v>
      </c>
      <c r="I788" s="5">
        <f t="shared" si="3"/>
        <v>0</v>
      </c>
      <c r="J788" s="47">
        <f>VLOOKUP(D788,Assumption!$O$3:$Q$103,IF('Thông tin khách hàng'!$B$3="Nam",2,3),FALSE)/12*P788</f>
        <v>0</v>
      </c>
      <c r="K788" s="5">
        <v>20000.0</v>
      </c>
      <c r="L788" s="46">
        <f t="shared" si="4"/>
        <v>10513688655</v>
      </c>
      <c r="M788" s="46">
        <f t="shared" si="5"/>
        <v>1869979255014</v>
      </c>
      <c r="N788" s="47">
        <f>HLOOKUP(ROUND(AVERAGE(M776:M787)/10^6,0),Assumption!$B$2:$E$3,2,TRUE)*MAX((AVERAGE(M776:M787)-250*10^6),0)</f>
        <v>10437980106</v>
      </c>
      <c r="O788" s="46">
        <f t="shared" si="6"/>
        <v>1880417235120</v>
      </c>
      <c r="P788" s="46">
        <f>IF(A788=1,SA,MAX(0,SA-M787))</f>
        <v>0</v>
      </c>
      <c r="S788" s="5">
        <v>0.0</v>
      </c>
      <c r="T788" s="5">
        <v>0.0</v>
      </c>
      <c r="U788" s="5">
        <v>0.0</v>
      </c>
      <c r="V788" s="48">
        <v>1.0</v>
      </c>
    </row>
    <row r="789" ht="15.75" customHeight="1">
      <c r="A789" s="5">
        <v>787.0</v>
      </c>
      <c r="B789" s="5">
        <v>66.0</v>
      </c>
      <c r="C789" s="5">
        <f t="shared" si="1"/>
        <v>7</v>
      </c>
      <c r="D789" s="5">
        <f>'Thông tin khách hàng'!$B$4+B789-1</f>
        <v>66</v>
      </c>
      <c r="E789" s="46">
        <f t="shared" si="2"/>
        <v>1880417235120</v>
      </c>
      <c r="F789" s="5">
        <f>TP*VLOOKUP('Thông tin khách hàng'!$E$10,$X$2:$Z$5,3,FALSE)*OFFSET($S789,0,VLOOKUP('Thông tin khách hàng'!$E$10,$X$2:$Z$5,2,FALSE))</f>
        <v>15000000</v>
      </c>
      <c r="G789" s="5">
        <f>EP*VLOOKUP('Thông tin khách hàng'!$E$10,$X$2:$Z$5,3,FALSE)*OFFSET($S789,0,VLOOKUP('Thông tin khách hàng'!$E$10,$X$2:$Z$5,2,FALSE))</f>
        <v>15000000</v>
      </c>
      <c r="H789" s="5">
        <f>F789*HLOOKUP(B789,Assumption!$A$10:$G$12,2,TRUE)+G789*HLOOKUP(B789,Assumption!$A$10:$G$12,3,TRUE)</f>
        <v>750000</v>
      </c>
      <c r="I789" s="5">
        <f t="shared" si="3"/>
        <v>29250000</v>
      </c>
      <c r="J789" s="47">
        <f>VLOOKUP(D789,Assumption!$O$3:$Q$103,IF('Thông tin khách hàng'!$B$3="Nam",2,3),FALSE)/12*P789</f>
        <v>0</v>
      </c>
      <c r="K789" s="5">
        <v>20000.0</v>
      </c>
      <c r="L789" s="46">
        <f t="shared" si="4"/>
        <v>10632317707</v>
      </c>
      <c r="M789" s="46">
        <f t="shared" si="5"/>
        <v>1891078782827</v>
      </c>
      <c r="N789" s="47">
        <f>HLOOKUP(ROUND(AVERAGE(M777:M788)/10^6,0),Assumption!$B$2:$E$3,2,TRUE)*MAX((AVERAGE(M777:M788)-250*10^6),0)</f>
        <v>10555635967</v>
      </c>
      <c r="O789" s="46">
        <f t="shared" si="6"/>
        <v>1901634418794</v>
      </c>
      <c r="P789" s="46">
        <f>IF(A789=1,SA,MAX(0,SA-M788))</f>
        <v>0</v>
      </c>
      <c r="S789" s="5">
        <v>0.0</v>
      </c>
      <c r="T789" s="5">
        <v>1.0</v>
      </c>
      <c r="U789" s="5">
        <v>1.0</v>
      </c>
      <c r="V789" s="48">
        <v>1.0</v>
      </c>
    </row>
    <row r="790" ht="15.75" customHeight="1">
      <c r="A790" s="5">
        <v>788.0</v>
      </c>
      <c r="B790" s="5">
        <v>66.0</v>
      </c>
      <c r="C790" s="5">
        <f t="shared" si="1"/>
        <v>8</v>
      </c>
      <c r="D790" s="5">
        <f>'Thông tin khách hàng'!$B$4+B790-1</f>
        <v>66</v>
      </c>
      <c r="E790" s="46">
        <f t="shared" si="2"/>
        <v>1901634418794</v>
      </c>
      <c r="F790" s="5">
        <f>TP*VLOOKUP('Thông tin khách hàng'!$E$10,$X$2:$Z$5,3,FALSE)*OFFSET($S790,0,VLOOKUP('Thông tin khách hàng'!$E$10,$X$2:$Z$5,2,FALSE))</f>
        <v>0</v>
      </c>
      <c r="G790" s="5">
        <f>EP*VLOOKUP('Thông tin khách hàng'!$E$10,$X$2:$Z$5,3,FALSE)*OFFSET($S790,0,VLOOKUP('Thông tin khách hàng'!$E$10,$X$2:$Z$5,2,FALSE))</f>
        <v>0</v>
      </c>
      <c r="H790" s="5">
        <f>F790*HLOOKUP(B790,Assumption!$A$10:$G$12,2,TRUE)+G790*HLOOKUP(B790,Assumption!$A$10:$G$12,3,TRUE)</f>
        <v>0</v>
      </c>
      <c r="I790" s="5">
        <f t="shared" si="3"/>
        <v>0</v>
      </c>
      <c r="J790" s="47">
        <f>VLOOKUP(D790,Assumption!$O$3:$Q$103,IF('Thông tin khách hàng'!$B$3="Nam",2,3),FALSE)/12*P790</f>
        <v>0</v>
      </c>
      <c r="K790" s="5">
        <v>20000.0</v>
      </c>
      <c r="L790" s="46">
        <f t="shared" si="4"/>
        <v>10752117364</v>
      </c>
      <c r="M790" s="46">
        <f t="shared" si="5"/>
        <v>1912386516158</v>
      </c>
      <c r="N790" s="47">
        <f>HLOOKUP(ROUND(AVERAGE(M778:M789)/10^6,0),Assumption!$B$2:$E$3,2,TRUE)*MAX((AVERAGE(M778:M789)-250*10^6),0)</f>
        <v>10674617622</v>
      </c>
      <c r="O790" s="46">
        <f t="shared" si="6"/>
        <v>1923061133780</v>
      </c>
      <c r="P790" s="46">
        <f>IF(A790=1,SA,MAX(0,SA-M789))</f>
        <v>0</v>
      </c>
      <c r="S790" s="5">
        <v>0.0</v>
      </c>
      <c r="T790" s="5">
        <v>0.0</v>
      </c>
      <c r="U790" s="5">
        <v>0.0</v>
      </c>
      <c r="V790" s="48">
        <v>1.0</v>
      </c>
    </row>
    <row r="791" ht="15.75" customHeight="1">
      <c r="A791" s="5">
        <v>789.0</v>
      </c>
      <c r="B791" s="5">
        <v>66.0</v>
      </c>
      <c r="C791" s="5">
        <f t="shared" si="1"/>
        <v>9</v>
      </c>
      <c r="D791" s="5">
        <f>'Thông tin khách hàng'!$B$4+B791-1</f>
        <v>66</v>
      </c>
      <c r="E791" s="46">
        <f t="shared" si="2"/>
        <v>1923061133780</v>
      </c>
      <c r="F791" s="5">
        <f>TP*VLOOKUP('Thông tin khách hàng'!$E$10,$X$2:$Z$5,3,FALSE)*OFFSET($S791,0,VLOOKUP('Thông tin khách hàng'!$E$10,$X$2:$Z$5,2,FALSE))</f>
        <v>0</v>
      </c>
      <c r="G791" s="5">
        <f>EP*VLOOKUP('Thông tin khách hàng'!$E$10,$X$2:$Z$5,3,FALSE)*OFFSET($S791,0,VLOOKUP('Thông tin khách hàng'!$E$10,$X$2:$Z$5,2,FALSE))</f>
        <v>0</v>
      </c>
      <c r="H791" s="5">
        <f>F791*HLOOKUP(B791,Assumption!$A$10:$G$12,2,TRUE)+G791*HLOOKUP(B791,Assumption!$A$10:$G$12,3,TRUE)</f>
        <v>0</v>
      </c>
      <c r="I791" s="5">
        <f t="shared" si="3"/>
        <v>0</v>
      </c>
      <c r="J791" s="47">
        <f>VLOOKUP(D791,Assumption!$O$3:$Q$103,IF('Thông tin khách hàng'!$B$3="Nam",2,3),FALSE)/12*P791</f>
        <v>0</v>
      </c>
      <c r="K791" s="5">
        <v>20000.0</v>
      </c>
      <c r="L791" s="46">
        <f t="shared" si="4"/>
        <v>10873267126</v>
      </c>
      <c r="M791" s="46">
        <f t="shared" si="5"/>
        <v>1933934380906</v>
      </c>
      <c r="N791" s="47">
        <f>HLOOKUP(ROUND(AVERAGE(M779:M790)/10^6,0),Assumption!$B$2:$E$3,2,TRUE)*MAX((AVERAGE(M779:M790)-250*10^6),0)</f>
        <v>10794940012</v>
      </c>
      <c r="O791" s="46">
        <f t="shared" si="6"/>
        <v>1944729320918</v>
      </c>
      <c r="P791" s="46">
        <f>IF(A791=1,SA,MAX(0,SA-M790))</f>
        <v>0</v>
      </c>
      <c r="S791" s="5">
        <v>0.0</v>
      </c>
      <c r="T791" s="5">
        <v>0.0</v>
      </c>
      <c r="U791" s="5">
        <v>0.0</v>
      </c>
      <c r="V791" s="48">
        <v>1.0</v>
      </c>
    </row>
    <row r="792" ht="15.75" customHeight="1">
      <c r="A792" s="5">
        <v>790.0</v>
      </c>
      <c r="B792" s="5">
        <v>66.0</v>
      </c>
      <c r="C792" s="5">
        <f t="shared" si="1"/>
        <v>10</v>
      </c>
      <c r="D792" s="5">
        <f>'Thông tin khách hàng'!$B$4+B792-1</f>
        <v>66</v>
      </c>
      <c r="E792" s="46">
        <f t="shared" si="2"/>
        <v>1944729320918</v>
      </c>
      <c r="F792" s="5">
        <f>TP*VLOOKUP('Thông tin khách hàng'!$E$10,$X$2:$Z$5,3,FALSE)*OFFSET($S792,0,VLOOKUP('Thông tin khách hàng'!$E$10,$X$2:$Z$5,2,FALSE))</f>
        <v>0</v>
      </c>
      <c r="G792" s="5">
        <f>EP*VLOOKUP('Thông tin khách hàng'!$E$10,$X$2:$Z$5,3,FALSE)*OFFSET($S792,0,VLOOKUP('Thông tin khách hàng'!$E$10,$X$2:$Z$5,2,FALSE))</f>
        <v>0</v>
      </c>
      <c r="H792" s="5">
        <f>F792*HLOOKUP(B792,Assumption!$A$10:$G$12,2,TRUE)+G792*HLOOKUP(B792,Assumption!$A$10:$G$12,3,TRUE)</f>
        <v>0</v>
      </c>
      <c r="I792" s="5">
        <f t="shared" si="3"/>
        <v>0</v>
      </c>
      <c r="J792" s="47">
        <f>VLOOKUP(D792,Assumption!$O$3:$Q$103,IF('Thông tin khách hàng'!$B$3="Nam",2,3),FALSE)/12*P792</f>
        <v>0</v>
      </c>
      <c r="K792" s="5">
        <v>20000.0</v>
      </c>
      <c r="L792" s="46">
        <f t="shared" si="4"/>
        <v>10995782207</v>
      </c>
      <c r="M792" s="46">
        <f t="shared" si="5"/>
        <v>1955725083125</v>
      </c>
      <c r="N792" s="47">
        <f>HLOOKUP(ROUND(AVERAGE(M780:M791)/10^6,0),Assumption!$B$2:$E$3,2,TRUE)*MAX((AVERAGE(M780:M791)-250*10^6),0)</f>
        <v>10916618243</v>
      </c>
      <c r="O792" s="46">
        <f t="shared" si="6"/>
        <v>1966641701368</v>
      </c>
      <c r="P792" s="46">
        <f>IF(A792=1,SA,MAX(0,SA-M791))</f>
        <v>0</v>
      </c>
      <c r="S792" s="5">
        <v>0.0</v>
      </c>
      <c r="T792" s="5">
        <v>0.0</v>
      </c>
      <c r="U792" s="5">
        <v>1.0</v>
      </c>
      <c r="V792" s="48">
        <v>1.0</v>
      </c>
    </row>
    <row r="793" ht="15.75" customHeight="1">
      <c r="A793" s="5">
        <v>791.0</v>
      </c>
      <c r="B793" s="5">
        <v>66.0</v>
      </c>
      <c r="C793" s="5">
        <f t="shared" si="1"/>
        <v>11</v>
      </c>
      <c r="D793" s="5">
        <f>'Thông tin khách hàng'!$B$4+B793-1</f>
        <v>66</v>
      </c>
      <c r="E793" s="46">
        <f t="shared" si="2"/>
        <v>1966641701368</v>
      </c>
      <c r="F793" s="5">
        <f>TP*VLOOKUP('Thông tin khách hàng'!$E$10,$X$2:$Z$5,3,FALSE)*OFFSET($S793,0,VLOOKUP('Thông tin khách hàng'!$E$10,$X$2:$Z$5,2,FALSE))</f>
        <v>0</v>
      </c>
      <c r="G793" s="5">
        <f>EP*VLOOKUP('Thông tin khách hàng'!$E$10,$X$2:$Z$5,3,FALSE)*OFFSET($S793,0,VLOOKUP('Thông tin khách hàng'!$E$10,$X$2:$Z$5,2,FALSE))</f>
        <v>0</v>
      </c>
      <c r="H793" s="5">
        <f>F793*HLOOKUP(B793,Assumption!$A$10:$G$12,2,TRUE)+G793*HLOOKUP(B793,Assumption!$A$10:$G$12,3,TRUE)</f>
        <v>0</v>
      </c>
      <c r="I793" s="5">
        <f t="shared" si="3"/>
        <v>0</v>
      </c>
      <c r="J793" s="47">
        <f>VLOOKUP(D793,Assumption!$O$3:$Q$103,IF('Thông tin khách hàng'!$B$3="Nam",2,3),FALSE)/12*P793</f>
        <v>0</v>
      </c>
      <c r="K793" s="5">
        <v>20000.0</v>
      </c>
      <c r="L793" s="46">
        <f t="shared" si="4"/>
        <v>11119677991</v>
      </c>
      <c r="M793" s="46">
        <f t="shared" si="5"/>
        <v>1977761359359</v>
      </c>
      <c r="N793" s="47">
        <f>HLOOKUP(ROUND(AVERAGE(M781:M792)/10^6,0),Assumption!$B$2:$E$3,2,TRUE)*MAX((AVERAGE(M781:M792)-250*10^6),0)</f>
        <v>11039667595</v>
      </c>
      <c r="O793" s="46">
        <f t="shared" si="6"/>
        <v>1988801026954</v>
      </c>
      <c r="P793" s="46">
        <f>IF(A793=1,SA,MAX(0,SA-M792))</f>
        <v>0</v>
      </c>
      <c r="S793" s="5">
        <v>0.0</v>
      </c>
      <c r="T793" s="5">
        <v>0.0</v>
      </c>
      <c r="U793" s="5">
        <v>0.0</v>
      </c>
      <c r="V793" s="48">
        <v>1.0</v>
      </c>
    </row>
    <row r="794" ht="15.75" customHeight="1">
      <c r="A794" s="5">
        <v>792.0</v>
      </c>
      <c r="B794" s="5">
        <v>66.0</v>
      </c>
      <c r="C794" s="5">
        <f t="shared" si="1"/>
        <v>12</v>
      </c>
      <c r="D794" s="5">
        <f>'Thông tin khách hàng'!$B$4+B794-1</f>
        <v>66</v>
      </c>
      <c r="E794" s="46">
        <f t="shared" si="2"/>
        <v>1988801026954</v>
      </c>
      <c r="F794" s="5">
        <f>TP*VLOOKUP('Thông tin khách hàng'!$E$10,$X$2:$Z$5,3,FALSE)*OFFSET($S794,0,VLOOKUP('Thông tin khách hàng'!$E$10,$X$2:$Z$5,2,FALSE))</f>
        <v>0</v>
      </c>
      <c r="G794" s="5">
        <f>EP*VLOOKUP('Thông tin khách hàng'!$E$10,$X$2:$Z$5,3,FALSE)*OFFSET($S794,0,VLOOKUP('Thông tin khách hàng'!$E$10,$X$2:$Z$5,2,FALSE))</f>
        <v>0</v>
      </c>
      <c r="H794" s="5">
        <f>F794*HLOOKUP(B794,Assumption!$A$10:$G$12,2,TRUE)+G794*HLOOKUP(B794,Assumption!$A$10:$G$12,3,TRUE)</f>
        <v>0</v>
      </c>
      <c r="I794" s="5">
        <f t="shared" si="3"/>
        <v>0</v>
      </c>
      <c r="J794" s="47">
        <f>VLOOKUP(D794,Assumption!$O$3:$Q$103,IF('Thông tin khách hàng'!$B$3="Nam",2,3),FALSE)/12*P794</f>
        <v>0</v>
      </c>
      <c r="K794" s="5">
        <v>20000.0</v>
      </c>
      <c r="L794" s="46">
        <f t="shared" si="4"/>
        <v>11244970040</v>
      </c>
      <c r="M794" s="46">
        <f t="shared" si="5"/>
        <v>2000045976994</v>
      </c>
      <c r="N794" s="47">
        <f>HLOOKUP(ROUND(AVERAGE(M782:M793)/10^6,0),Assumption!$B$2:$E$3,2,TRUE)*MAX((AVERAGE(M782:M793)-250*10^6),0)</f>
        <v>11164103518</v>
      </c>
      <c r="O794" s="46">
        <f t="shared" si="6"/>
        <v>2011210080512</v>
      </c>
      <c r="P794" s="46">
        <f>IF(A794=1,SA,MAX(0,SA-M793))</f>
        <v>0</v>
      </c>
      <c r="S794" s="5">
        <v>0.0</v>
      </c>
      <c r="T794" s="5">
        <v>0.0</v>
      </c>
      <c r="U794" s="5">
        <v>0.0</v>
      </c>
      <c r="V794" s="48">
        <v>1.0</v>
      </c>
    </row>
    <row r="795" ht="15.75" customHeight="1">
      <c r="A795" s="5">
        <v>793.0</v>
      </c>
      <c r="B795" s="5">
        <v>67.0</v>
      </c>
      <c r="C795" s="5">
        <f t="shared" si="1"/>
        <v>1</v>
      </c>
      <c r="D795" s="5">
        <f>'Thông tin khách hàng'!$B$4+B795-1</f>
        <v>67</v>
      </c>
      <c r="E795" s="46">
        <f t="shared" si="2"/>
        <v>2011210080512</v>
      </c>
      <c r="F795" s="5">
        <f>TP*VLOOKUP('Thông tin khách hàng'!$E$10,$X$2:$Z$5,3,FALSE)*OFFSET($S795,0,VLOOKUP('Thông tin khách hàng'!$E$10,$X$2:$Z$5,2,FALSE))</f>
        <v>15000000</v>
      </c>
      <c r="G795" s="5">
        <f>EP*VLOOKUP('Thông tin khách hàng'!$E$10,$X$2:$Z$5,3,FALSE)*OFFSET($S795,0,VLOOKUP('Thông tin khách hàng'!$E$10,$X$2:$Z$5,2,FALSE))</f>
        <v>15000000</v>
      </c>
      <c r="H795" s="5">
        <f>F795*HLOOKUP(B795,Assumption!$A$10:$G$12,2,TRUE)+G795*HLOOKUP(B795,Assumption!$A$10:$G$12,3,TRUE)</f>
        <v>750000</v>
      </c>
      <c r="I795" s="5">
        <f t="shared" si="3"/>
        <v>29250000</v>
      </c>
      <c r="J795" s="47">
        <f>VLOOKUP(D795,Assumption!$O$3:$Q$103,IF('Thông tin khách hàng'!$B$3="Nam",2,3),FALSE)/12*P795</f>
        <v>0</v>
      </c>
      <c r="K795" s="5">
        <v>20000.0</v>
      </c>
      <c r="L795" s="46">
        <f t="shared" si="4"/>
        <v>11371839470</v>
      </c>
      <c r="M795" s="46">
        <f t="shared" si="5"/>
        <v>2022611149982</v>
      </c>
      <c r="N795" s="47">
        <f>HLOOKUP(ROUND(AVERAGE(M783:M794)/10^6,0),Assumption!$B$2:$E$3,2,TRUE)*MAX((AVERAGE(M783:M794)-250*10^6),0)</f>
        <v>11289941635</v>
      </c>
      <c r="O795" s="46">
        <f t="shared" si="6"/>
        <v>2033901091617</v>
      </c>
      <c r="P795" s="46">
        <f>IF(A795=1,SA,MAX(0,SA-M794))</f>
        <v>0</v>
      </c>
      <c r="S795" s="5">
        <v>1.0</v>
      </c>
      <c r="T795" s="5">
        <v>1.0</v>
      </c>
      <c r="U795" s="5">
        <v>1.0</v>
      </c>
      <c r="V795" s="48">
        <v>1.0</v>
      </c>
    </row>
    <row r="796" ht="15.75" customHeight="1">
      <c r="A796" s="5">
        <v>794.0</v>
      </c>
      <c r="B796" s="5">
        <v>67.0</v>
      </c>
      <c r="C796" s="5">
        <f t="shared" si="1"/>
        <v>2</v>
      </c>
      <c r="D796" s="5">
        <f>'Thông tin khách hàng'!$B$4+B796-1</f>
        <v>67</v>
      </c>
      <c r="E796" s="46">
        <f t="shared" si="2"/>
        <v>2033901091617</v>
      </c>
      <c r="F796" s="5">
        <f>TP*VLOOKUP('Thông tin khách hàng'!$E$10,$X$2:$Z$5,3,FALSE)*OFFSET($S796,0,VLOOKUP('Thông tin khách hàng'!$E$10,$X$2:$Z$5,2,FALSE))</f>
        <v>0</v>
      </c>
      <c r="G796" s="5">
        <f>EP*VLOOKUP('Thông tin khách hàng'!$E$10,$X$2:$Z$5,3,FALSE)*OFFSET($S796,0,VLOOKUP('Thông tin khách hàng'!$E$10,$X$2:$Z$5,2,FALSE))</f>
        <v>0</v>
      </c>
      <c r="H796" s="5">
        <f>F796*HLOOKUP(B796,Assumption!$A$10:$G$12,2,TRUE)+G796*HLOOKUP(B796,Assumption!$A$10:$G$12,3,TRUE)</f>
        <v>0</v>
      </c>
      <c r="I796" s="5">
        <f t="shared" si="3"/>
        <v>0</v>
      </c>
      <c r="J796" s="47">
        <f>VLOOKUP(D796,Assumption!$O$3:$Q$103,IF('Thông tin khách hàng'!$B$3="Nam",2,3),FALSE)/12*P796</f>
        <v>0</v>
      </c>
      <c r="K796" s="5">
        <v>20000.0</v>
      </c>
      <c r="L796" s="46">
        <f t="shared" si="4"/>
        <v>11499972363</v>
      </c>
      <c r="M796" s="46">
        <f t="shared" si="5"/>
        <v>2045401043980</v>
      </c>
      <c r="N796" s="47">
        <f>HLOOKUP(ROUND(AVERAGE(M784:M795)/10^6,0),Assumption!$B$2:$E$3,2,TRUE)*MAX((AVERAGE(M784:M795)-250*10^6),0)</f>
        <v>11417197748</v>
      </c>
      <c r="O796" s="46">
        <f t="shared" si="6"/>
        <v>2056818241728</v>
      </c>
      <c r="P796" s="46">
        <f>IF(A796=1,SA,MAX(0,SA-M795))</f>
        <v>0</v>
      </c>
      <c r="S796" s="5">
        <v>0.0</v>
      </c>
      <c r="T796" s="5">
        <v>0.0</v>
      </c>
      <c r="U796" s="5">
        <v>0.0</v>
      </c>
      <c r="V796" s="48">
        <v>1.0</v>
      </c>
    </row>
    <row r="797" ht="15.75" customHeight="1">
      <c r="A797" s="5">
        <v>795.0</v>
      </c>
      <c r="B797" s="5">
        <v>67.0</v>
      </c>
      <c r="C797" s="5">
        <f t="shared" si="1"/>
        <v>3</v>
      </c>
      <c r="D797" s="5">
        <f>'Thông tin khách hàng'!$B$4+B797-1</f>
        <v>67</v>
      </c>
      <c r="E797" s="46">
        <f t="shared" si="2"/>
        <v>2056818241728</v>
      </c>
      <c r="F797" s="5">
        <f>TP*VLOOKUP('Thông tin khách hàng'!$E$10,$X$2:$Z$5,3,FALSE)*OFFSET($S797,0,VLOOKUP('Thông tin khách hàng'!$E$10,$X$2:$Z$5,2,FALSE))</f>
        <v>0</v>
      </c>
      <c r="G797" s="5">
        <f>EP*VLOOKUP('Thông tin khách hàng'!$E$10,$X$2:$Z$5,3,FALSE)*OFFSET($S797,0,VLOOKUP('Thông tin khách hàng'!$E$10,$X$2:$Z$5,2,FALSE))</f>
        <v>0</v>
      </c>
      <c r="H797" s="5">
        <f>F797*HLOOKUP(B797,Assumption!$A$10:$G$12,2,TRUE)+G797*HLOOKUP(B797,Assumption!$A$10:$G$12,3,TRUE)</f>
        <v>0</v>
      </c>
      <c r="I797" s="5">
        <f t="shared" si="3"/>
        <v>0</v>
      </c>
      <c r="J797" s="47">
        <f>VLOOKUP(D797,Assumption!$O$3:$Q$103,IF('Thông tin khách hàng'!$B$3="Nam",2,3),FALSE)/12*P797</f>
        <v>0</v>
      </c>
      <c r="K797" s="5">
        <v>20000.0</v>
      </c>
      <c r="L797" s="46">
        <f t="shared" si="4"/>
        <v>11629549261</v>
      </c>
      <c r="M797" s="46">
        <f t="shared" si="5"/>
        <v>2068447770989</v>
      </c>
      <c r="N797" s="47">
        <f>HLOOKUP(ROUND(AVERAGE(M785:M796)/10^6,0),Assumption!$B$2:$E$3,2,TRUE)*MAX((AVERAGE(M785:M796)-250*10^6),0)</f>
        <v>11545887835</v>
      </c>
      <c r="O797" s="46">
        <f t="shared" si="6"/>
        <v>2079993658824</v>
      </c>
      <c r="P797" s="46">
        <f>IF(A797=1,SA,MAX(0,SA-M796))</f>
        <v>0</v>
      </c>
      <c r="S797" s="5">
        <v>0.0</v>
      </c>
      <c r="T797" s="5">
        <v>0.0</v>
      </c>
      <c r="U797" s="5">
        <v>0.0</v>
      </c>
      <c r="V797" s="48">
        <v>1.0</v>
      </c>
    </row>
    <row r="798" ht="15.75" customHeight="1">
      <c r="A798" s="5">
        <v>796.0</v>
      </c>
      <c r="B798" s="5">
        <v>67.0</v>
      </c>
      <c r="C798" s="5">
        <f t="shared" si="1"/>
        <v>4</v>
      </c>
      <c r="D798" s="5">
        <f>'Thông tin khách hàng'!$B$4+B798-1</f>
        <v>67</v>
      </c>
      <c r="E798" s="46">
        <f t="shared" si="2"/>
        <v>2079993658824</v>
      </c>
      <c r="F798" s="5">
        <f>TP*VLOOKUP('Thông tin khách hàng'!$E$10,$X$2:$Z$5,3,FALSE)*OFFSET($S798,0,VLOOKUP('Thông tin khách hàng'!$E$10,$X$2:$Z$5,2,FALSE))</f>
        <v>0</v>
      </c>
      <c r="G798" s="5">
        <f>EP*VLOOKUP('Thông tin khách hàng'!$E$10,$X$2:$Z$5,3,FALSE)*OFFSET($S798,0,VLOOKUP('Thông tin khách hàng'!$E$10,$X$2:$Z$5,2,FALSE))</f>
        <v>0</v>
      </c>
      <c r="H798" s="5">
        <f>F798*HLOOKUP(B798,Assumption!$A$10:$G$12,2,TRUE)+G798*HLOOKUP(B798,Assumption!$A$10:$G$12,3,TRUE)</f>
        <v>0</v>
      </c>
      <c r="I798" s="5">
        <f t="shared" si="3"/>
        <v>0</v>
      </c>
      <c r="J798" s="47">
        <f>VLOOKUP(D798,Assumption!$O$3:$Q$103,IF('Thông tin khách hàng'!$B$3="Nam",2,3),FALSE)/12*P798</f>
        <v>0</v>
      </c>
      <c r="K798" s="5">
        <v>20000.0</v>
      </c>
      <c r="L798" s="46">
        <f t="shared" si="4"/>
        <v>11760586439</v>
      </c>
      <c r="M798" s="46">
        <f t="shared" si="5"/>
        <v>2091754225263</v>
      </c>
      <c r="N798" s="47">
        <f>HLOOKUP(ROUND(AVERAGE(M786:M797)/10^6,0),Assumption!$B$2:$E$3,2,TRUE)*MAX((AVERAGE(M786:M797)-250*10^6),0)</f>
        <v>11676028055</v>
      </c>
      <c r="O798" s="46">
        <f t="shared" si="6"/>
        <v>2103430253318</v>
      </c>
      <c r="P798" s="46">
        <f>IF(A798=1,SA,MAX(0,SA-M797))</f>
        <v>0</v>
      </c>
      <c r="S798" s="5">
        <v>0.0</v>
      </c>
      <c r="T798" s="5">
        <v>0.0</v>
      </c>
      <c r="U798" s="5">
        <v>1.0</v>
      </c>
      <c r="V798" s="48">
        <v>1.0</v>
      </c>
    </row>
    <row r="799" ht="15.75" customHeight="1">
      <c r="A799" s="5">
        <v>797.0</v>
      </c>
      <c r="B799" s="5">
        <v>67.0</v>
      </c>
      <c r="C799" s="5">
        <f t="shared" si="1"/>
        <v>5</v>
      </c>
      <c r="D799" s="5">
        <f>'Thông tin khách hàng'!$B$4+B799-1</f>
        <v>67</v>
      </c>
      <c r="E799" s="46">
        <f t="shared" si="2"/>
        <v>2103430253318</v>
      </c>
      <c r="F799" s="5">
        <f>TP*VLOOKUP('Thông tin khách hàng'!$E$10,$X$2:$Z$5,3,FALSE)*OFFSET($S799,0,VLOOKUP('Thông tin khách hàng'!$E$10,$X$2:$Z$5,2,FALSE))</f>
        <v>0</v>
      </c>
      <c r="G799" s="5">
        <f>EP*VLOOKUP('Thông tin khách hàng'!$E$10,$X$2:$Z$5,3,FALSE)*OFFSET($S799,0,VLOOKUP('Thông tin khách hàng'!$E$10,$X$2:$Z$5,2,FALSE))</f>
        <v>0</v>
      </c>
      <c r="H799" s="5">
        <f>F799*HLOOKUP(B799,Assumption!$A$10:$G$12,2,TRUE)+G799*HLOOKUP(B799,Assumption!$A$10:$G$12,3,TRUE)</f>
        <v>0</v>
      </c>
      <c r="I799" s="5">
        <f t="shared" si="3"/>
        <v>0</v>
      </c>
      <c r="J799" s="47">
        <f>VLOOKUP(D799,Assumption!$O$3:$Q$103,IF('Thông tin khách hàng'!$B$3="Nam",2,3),FALSE)/12*P799</f>
        <v>0</v>
      </c>
      <c r="K799" s="5">
        <v>20000.0</v>
      </c>
      <c r="L799" s="46">
        <f t="shared" si="4"/>
        <v>11893100351</v>
      </c>
      <c r="M799" s="46">
        <f t="shared" si="5"/>
        <v>2115323333669</v>
      </c>
      <c r="N799" s="47">
        <f>HLOOKUP(ROUND(AVERAGE(M787:M798)/10^6,0),Assumption!$B$2:$E$3,2,TRUE)*MAX((AVERAGE(M787:M798)-250*10^6),0)</f>
        <v>11807634748</v>
      </c>
      <c r="O799" s="46">
        <f t="shared" si="6"/>
        <v>2127130968417</v>
      </c>
      <c r="P799" s="46">
        <f>IF(A799=1,SA,MAX(0,SA-M798))</f>
        <v>0</v>
      </c>
      <c r="S799" s="5">
        <v>0.0</v>
      </c>
      <c r="T799" s="5">
        <v>0.0</v>
      </c>
      <c r="U799" s="5">
        <v>0.0</v>
      </c>
      <c r="V799" s="48">
        <v>1.0</v>
      </c>
    </row>
    <row r="800" ht="15.75" customHeight="1">
      <c r="A800" s="5">
        <v>798.0</v>
      </c>
      <c r="B800" s="5">
        <v>67.0</v>
      </c>
      <c r="C800" s="5">
        <f t="shared" si="1"/>
        <v>6</v>
      </c>
      <c r="D800" s="5">
        <f>'Thông tin khách hàng'!$B$4+B800-1</f>
        <v>67</v>
      </c>
      <c r="E800" s="46">
        <f t="shared" si="2"/>
        <v>2127130968417</v>
      </c>
      <c r="F800" s="5">
        <f>TP*VLOOKUP('Thông tin khách hàng'!$E$10,$X$2:$Z$5,3,FALSE)*OFFSET($S800,0,VLOOKUP('Thông tin khách hàng'!$E$10,$X$2:$Z$5,2,FALSE))</f>
        <v>0</v>
      </c>
      <c r="G800" s="5">
        <f>EP*VLOOKUP('Thông tin khách hàng'!$E$10,$X$2:$Z$5,3,FALSE)*OFFSET($S800,0,VLOOKUP('Thông tin khách hàng'!$E$10,$X$2:$Z$5,2,FALSE))</f>
        <v>0</v>
      </c>
      <c r="H800" s="5">
        <f>F800*HLOOKUP(B800,Assumption!$A$10:$G$12,2,TRUE)+G800*HLOOKUP(B800,Assumption!$A$10:$G$12,3,TRUE)</f>
        <v>0</v>
      </c>
      <c r="I800" s="5">
        <f t="shared" si="3"/>
        <v>0</v>
      </c>
      <c r="J800" s="47">
        <f>VLOOKUP(D800,Assumption!$O$3:$Q$103,IF('Thông tin khách hàng'!$B$3="Nam",2,3),FALSE)/12*P800</f>
        <v>0</v>
      </c>
      <c r="K800" s="5">
        <v>20000.0</v>
      </c>
      <c r="L800" s="46">
        <f t="shared" si="4"/>
        <v>12027107640</v>
      </c>
      <c r="M800" s="46">
        <f t="shared" si="5"/>
        <v>2139158056057</v>
      </c>
      <c r="N800" s="47">
        <f>HLOOKUP(ROUND(AVERAGE(M788:M799)/10^6,0),Assumption!$B$2:$E$3,2,TRUE)*MAX((AVERAGE(M788:M799)-250*10^6),0)</f>
        <v>11940724439</v>
      </c>
      <c r="O800" s="46">
        <f t="shared" si="6"/>
        <v>2151098780496</v>
      </c>
      <c r="P800" s="46">
        <f>IF(A800=1,SA,MAX(0,SA-M799))</f>
        <v>0</v>
      </c>
      <c r="S800" s="5">
        <v>0.0</v>
      </c>
      <c r="T800" s="5">
        <v>0.0</v>
      </c>
      <c r="U800" s="5">
        <v>0.0</v>
      </c>
      <c r="V800" s="48">
        <v>1.0</v>
      </c>
    </row>
    <row r="801" ht="15.75" customHeight="1">
      <c r="A801" s="5">
        <v>799.0</v>
      </c>
      <c r="B801" s="5">
        <v>67.0</v>
      </c>
      <c r="C801" s="5">
        <f t="shared" si="1"/>
        <v>7</v>
      </c>
      <c r="D801" s="5">
        <f>'Thông tin khách hàng'!$B$4+B801-1</f>
        <v>67</v>
      </c>
      <c r="E801" s="46">
        <f t="shared" si="2"/>
        <v>2151098780496</v>
      </c>
      <c r="F801" s="5">
        <f>TP*VLOOKUP('Thông tin khách hàng'!$E$10,$X$2:$Z$5,3,FALSE)*OFFSET($S801,0,VLOOKUP('Thông tin khách hàng'!$E$10,$X$2:$Z$5,2,FALSE))</f>
        <v>15000000</v>
      </c>
      <c r="G801" s="5">
        <f>EP*VLOOKUP('Thông tin khách hàng'!$E$10,$X$2:$Z$5,3,FALSE)*OFFSET($S801,0,VLOOKUP('Thông tin khách hàng'!$E$10,$X$2:$Z$5,2,FALSE))</f>
        <v>15000000</v>
      </c>
      <c r="H801" s="5">
        <f>F801*HLOOKUP(B801,Assumption!$A$10:$G$12,2,TRUE)+G801*HLOOKUP(B801,Assumption!$A$10:$G$12,3,TRUE)</f>
        <v>750000</v>
      </c>
      <c r="I801" s="5">
        <f t="shared" si="3"/>
        <v>29250000</v>
      </c>
      <c r="J801" s="47">
        <f>VLOOKUP(D801,Assumption!$O$3:$Q$103,IF('Thông tin khách hàng'!$B$3="Nam",2,3),FALSE)/12*P801</f>
        <v>0</v>
      </c>
      <c r="K801" s="5">
        <v>20000.0</v>
      </c>
      <c r="L801" s="46">
        <f t="shared" si="4"/>
        <v>12162790518</v>
      </c>
      <c r="M801" s="46">
        <f t="shared" si="5"/>
        <v>2163290801014</v>
      </c>
      <c r="N801" s="47">
        <f>HLOOKUP(ROUND(AVERAGE(M789:M800)/10^6,0),Assumption!$B$2:$E$3,2,TRUE)*MAX((AVERAGE(M789:M800)-250*10^6),0)</f>
        <v>12075313840</v>
      </c>
      <c r="O801" s="46">
        <f t="shared" si="6"/>
        <v>2175366114854</v>
      </c>
      <c r="P801" s="46">
        <f>IF(A801=1,SA,MAX(0,SA-M800))</f>
        <v>0</v>
      </c>
      <c r="S801" s="5">
        <v>0.0</v>
      </c>
      <c r="T801" s="5">
        <v>1.0</v>
      </c>
      <c r="U801" s="5">
        <v>1.0</v>
      </c>
      <c r="V801" s="48">
        <v>1.0</v>
      </c>
    </row>
    <row r="802" ht="15.75" customHeight="1">
      <c r="A802" s="5">
        <v>800.0</v>
      </c>
      <c r="B802" s="5">
        <v>67.0</v>
      </c>
      <c r="C802" s="5">
        <f t="shared" si="1"/>
        <v>8</v>
      </c>
      <c r="D802" s="5">
        <f>'Thông tin khách hàng'!$B$4+B802-1</f>
        <v>67</v>
      </c>
      <c r="E802" s="46">
        <f t="shared" si="2"/>
        <v>2175366114854</v>
      </c>
      <c r="F802" s="5">
        <f>TP*VLOOKUP('Thông tin khách hàng'!$E$10,$X$2:$Z$5,3,FALSE)*OFFSET($S802,0,VLOOKUP('Thông tin khách hàng'!$E$10,$X$2:$Z$5,2,FALSE))</f>
        <v>0</v>
      </c>
      <c r="G802" s="5">
        <f>EP*VLOOKUP('Thông tin khách hàng'!$E$10,$X$2:$Z$5,3,FALSE)*OFFSET($S802,0,VLOOKUP('Thông tin khách hàng'!$E$10,$X$2:$Z$5,2,FALSE))</f>
        <v>0</v>
      </c>
      <c r="H802" s="5">
        <f>F802*HLOOKUP(B802,Assumption!$A$10:$G$12,2,TRUE)+G802*HLOOKUP(B802,Assumption!$A$10:$G$12,3,TRUE)</f>
        <v>0</v>
      </c>
      <c r="I802" s="5">
        <f t="shared" si="3"/>
        <v>0</v>
      </c>
      <c r="J802" s="47">
        <f>VLOOKUP(D802,Assumption!$O$3:$Q$103,IF('Thông tin khách hàng'!$B$3="Nam",2,3),FALSE)/12*P802</f>
        <v>0</v>
      </c>
      <c r="K802" s="5">
        <v>20000.0</v>
      </c>
      <c r="L802" s="46">
        <f t="shared" si="4"/>
        <v>12299836171</v>
      </c>
      <c r="M802" s="46">
        <f t="shared" si="5"/>
        <v>2187665931025</v>
      </c>
      <c r="N802" s="47">
        <f>HLOOKUP(ROUND(AVERAGE(M790:M801)/10^6,0),Assumption!$B$2:$E$3,2,TRUE)*MAX((AVERAGE(M790:M801)-250*10^6),0)</f>
        <v>12211419849</v>
      </c>
      <c r="O802" s="46">
        <f t="shared" si="6"/>
        <v>2199877350873</v>
      </c>
      <c r="P802" s="46">
        <f>IF(A802=1,SA,MAX(0,SA-M801))</f>
        <v>0</v>
      </c>
      <c r="S802" s="5">
        <v>0.0</v>
      </c>
      <c r="T802" s="5">
        <v>0.0</v>
      </c>
      <c r="U802" s="5">
        <v>0.0</v>
      </c>
      <c r="V802" s="48">
        <v>1.0</v>
      </c>
    </row>
    <row r="803" ht="15.75" customHeight="1">
      <c r="A803" s="5">
        <v>801.0</v>
      </c>
      <c r="B803" s="5">
        <v>67.0</v>
      </c>
      <c r="C803" s="5">
        <f t="shared" si="1"/>
        <v>9</v>
      </c>
      <c r="D803" s="5">
        <f>'Thông tin khách hàng'!$B$4+B803-1</f>
        <v>67</v>
      </c>
      <c r="E803" s="46">
        <f t="shared" si="2"/>
        <v>2199877350873</v>
      </c>
      <c r="F803" s="5">
        <f>TP*VLOOKUP('Thông tin khách hàng'!$E$10,$X$2:$Z$5,3,FALSE)*OFFSET($S803,0,VLOOKUP('Thông tin khách hàng'!$E$10,$X$2:$Z$5,2,FALSE))</f>
        <v>0</v>
      </c>
      <c r="G803" s="5">
        <f>EP*VLOOKUP('Thông tin khách hàng'!$E$10,$X$2:$Z$5,3,FALSE)*OFFSET($S803,0,VLOOKUP('Thông tin khách hàng'!$E$10,$X$2:$Z$5,2,FALSE))</f>
        <v>0</v>
      </c>
      <c r="H803" s="5">
        <f>F803*HLOOKUP(B803,Assumption!$A$10:$G$12,2,TRUE)+G803*HLOOKUP(B803,Assumption!$A$10:$G$12,3,TRUE)</f>
        <v>0</v>
      </c>
      <c r="I803" s="5">
        <f t="shared" si="3"/>
        <v>0</v>
      </c>
      <c r="J803" s="47">
        <f>VLOOKUP(D803,Assumption!$O$3:$Q$103,IF('Thông tin khách hàng'!$B$3="Nam",2,3),FALSE)/12*P803</f>
        <v>0</v>
      </c>
      <c r="K803" s="5">
        <v>20000.0</v>
      </c>
      <c r="L803" s="46">
        <f t="shared" si="4"/>
        <v>12438426263</v>
      </c>
      <c r="M803" s="46">
        <f t="shared" si="5"/>
        <v>2212315757136</v>
      </c>
      <c r="N803" s="47">
        <f>HLOOKUP(ROUND(AVERAGE(M791:M802)/10^6,0),Assumption!$B$2:$E$3,2,TRUE)*MAX((AVERAGE(M791:M802)-250*10^6),0)</f>
        <v>12349059556</v>
      </c>
      <c r="O803" s="46">
        <f t="shared" si="6"/>
        <v>2224664816692</v>
      </c>
      <c r="P803" s="46">
        <f>IF(A803=1,SA,MAX(0,SA-M802))</f>
        <v>0</v>
      </c>
      <c r="S803" s="5">
        <v>0.0</v>
      </c>
      <c r="T803" s="5">
        <v>0.0</v>
      </c>
      <c r="U803" s="5">
        <v>0.0</v>
      </c>
      <c r="V803" s="48">
        <v>1.0</v>
      </c>
    </row>
    <row r="804" ht="15.75" customHeight="1">
      <c r="A804" s="5">
        <v>802.0</v>
      </c>
      <c r="B804" s="5">
        <v>67.0</v>
      </c>
      <c r="C804" s="5">
        <f t="shared" si="1"/>
        <v>10</v>
      </c>
      <c r="D804" s="5">
        <f>'Thông tin khách hàng'!$B$4+B804-1</f>
        <v>67</v>
      </c>
      <c r="E804" s="46">
        <f t="shared" si="2"/>
        <v>2224664816692</v>
      </c>
      <c r="F804" s="5">
        <f>TP*VLOOKUP('Thông tin khách hàng'!$E$10,$X$2:$Z$5,3,FALSE)*OFFSET($S804,0,VLOOKUP('Thông tin khách hàng'!$E$10,$X$2:$Z$5,2,FALSE))</f>
        <v>0</v>
      </c>
      <c r="G804" s="5">
        <f>EP*VLOOKUP('Thông tin khách hàng'!$E$10,$X$2:$Z$5,3,FALSE)*OFFSET($S804,0,VLOOKUP('Thông tin khách hàng'!$E$10,$X$2:$Z$5,2,FALSE))</f>
        <v>0</v>
      </c>
      <c r="H804" s="5">
        <f>F804*HLOOKUP(B804,Assumption!$A$10:$G$12,2,TRUE)+G804*HLOOKUP(B804,Assumption!$A$10:$G$12,3,TRUE)</f>
        <v>0</v>
      </c>
      <c r="I804" s="5">
        <f t="shared" si="3"/>
        <v>0</v>
      </c>
      <c r="J804" s="47">
        <f>VLOOKUP(D804,Assumption!$O$3:$Q$103,IF('Thông tin khách hàng'!$B$3="Nam",2,3),FALSE)/12*P804</f>
        <v>0</v>
      </c>
      <c r="K804" s="5">
        <v>20000.0</v>
      </c>
      <c r="L804" s="46">
        <f t="shared" si="4"/>
        <v>12578578199</v>
      </c>
      <c r="M804" s="46">
        <f t="shared" si="5"/>
        <v>2237243374891</v>
      </c>
      <c r="N804" s="47">
        <f>HLOOKUP(ROUND(AVERAGE(M792:M803)/10^6,0),Assumption!$B$2:$E$3,2,TRUE)*MAX((AVERAGE(M792:M803)-250*10^6),0)</f>
        <v>12488250244</v>
      </c>
      <c r="O804" s="46">
        <f t="shared" si="6"/>
        <v>2249731625136</v>
      </c>
      <c r="P804" s="46">
        <f>IF(A804=1,SA,MAX(0,SA-M803))</f>
        <v>0</v>
      </c>
      <c r="S804" s="5">
        <v>0.0</v>
      </c>
      <c r="T804" s="5">
        <v>0.0</v>
      </c>
      <c r="U804" s="5">
        <v>1.0</v>
      </c>
      <c r="V804" s="48">
        <v>1.0</v>
      </c>
    </row>
    <row r="805" ht="15.75" customHeight="1">
      <c r="A805" s="5">
        <v>803.0</v>
      </c>
      <c r="B805" s="5">
        <v>67.0</v>
      </c>
      <c r="C805" s="5">
        <f t="shared" si="1"/>
        <v>11</v>
      </c>
      <c r="D805" s="5">
        <f>'Thông tin khách hàng'!$B$4+B805-1</f>
        <v>67</v>
      </c>
      <c r="E805" s="46">
        <f t="shared" si="2"/>
        <v>2249731625136</v>
      </c>
      <c r="F805" s="5">
        <f>TP*VLOOKUP('Thông tin khách hàng'!$E$10,$X$2:$Z$5,3,FALSE)*OFFSET($S805,0,VLOOKUP('Thông tin khách hàng'!$E$10,$X$2:$Z$5,2,FALSE))</f>
        <v>0</v>
      </c>
      <c r="G805" s="5">
        <f>EP*VLOOKUP('Thông tin khách hàng'!$E$10,$X$2:$Z$5,3,FALSE)*OFFSET($S805,0,VLOOKUP('Thông tin khách hàng'!$E$10,$X$2:$Z$5,2,FALSE))</f>
        <v>0</v>
      </c>
      <c r="H805" s="5">
        <f>F805*HLOOKUP(B805,Assumption!$A$10:$G$12,2,TRUE)+G805*HLOOKUP(B805,Assumption!$A$10:$G$12,3,TRUE)</f>
        <v>0</v>
      </c>
      <c r="I805" s="5">
        <f t="shared" si="3"/>
        <v>0</v>
      </c>
      <c r="J805" s="47">
        <f>VLOOKUP(D805,Assumption!$O$3:$Q$103,IF('Thông tin khách hàng'!$B$3="Nam",2,3),FALSE)/12*P805</f>
        <v>0</v>
      </c>
      <c r="K805" s="5">
        <v>20000.0</v>
      </c>
      <c r="L805" s="46">
        <f t="shared" si="4"/>
        <v>12720309578</v>
      </c>
      <c r="M805" s="46">
        <f t="shared" si="5"/>
        <v>2262451914714</v>
      </c>
      <c r="N805" s="47">
        <f>HLOOKUP(ROUND(AVERAGE(M793:M804)/10^6,0),Assumption!$B$2:$E$3,2,TRUE)*MAX((AVERAGE(M793:M804)-250*10^6),0)</f>
        <v>12629009390</v>
      </c>
      <c r="O805" s="46">
        <f t="shared" si="6"/>
        <v>2275080924104</v>
      </c>
      <c r="P805" s="46">
        <f>IF(A805=1,SA,MAX(0,SA-M804))</f>
        <v>0</v>
      </c>
      <c r="S805" s="5">
        <v>0.0</v>
      </c>
      <c r="T805" s="5">
        <v>0.0</v>
      </c>
      <c r="U805" s="5">
        <v>0.0</v>
      </c>
      <c r="V805" s="48">
        <v>1.0</v>
      </c>
    </row>
    <row r="806" ht="15.75" customHeight="1">
      <c r="A806" s="5">
        <v>804.0</v>
      </c>
      <c r="B806" s="5">
        <v>67.0</v>
      </c>
      <c r="C806" s="5">
        <f t="shared" si="1"/>
        <v>12</v>
      </c>
      <c r="D806" s="5">
        <f>'Thông tin khách hàng'!$B$4+B806-1</f>
        <v>67</v>
      </c>
      <c r="E806" s="46">
        <f t="shared" si="2"/>
        <v>2275080924104</v>
      </c>
      <c r="F806" s="5">
        <f>TP*VLOOKUP('Thông tin khách hàng'!$E$10,$X$2:$Z$5,3,FALSE)*OFFSET($S806,0,VLOOKUP('Thông tin khách hàng'!$E$10,$X$2:$Z$5,2,FALSE))</f>
        <v>0</v>
      </c>
      <c r="G806" s="5">
        <f>EP*VLOOKUP('Thông tin khách hàng'!$E$10,$X$2:$Z$5,3,FALSE)*OFFSET($S806,0,VLOOKUP('Thông tin khách hàng'!$E$10,$X$2:$Z$5,2,FALSE))</f>
        <v>0</v>
      </c>
      <c r="H806" s="5">
        <f>F806*HLOOKUP(B806,Assumption!$A$10:$G$12,2,TRUE)+G806*HLOOKUP(B806,Assumption!$A$10:$G$12,3,TRUE)</f>
        <v>0</v>
      </c>
      <c r="I806" s="5">
        <f t="shared" si="3"/>
        <v>0</v>
      </c>
      <c r="J806" s="47">
        <f>VLOOKUP(D806,Assumption!$O$3:$Q$103,IF('Thông tin khách hàng'!$B$3="Nam",2,3),FALSE)/12*P806</f>
        <v>0</v>
      </c>
      <c r="K806" s="5">
        <v>20000.0</v>
      </c>
      <c r="L806" s="46">
        <f t="shared" si="4"/>
        <v>12863638200</v>
      </c>
      <c r="M806" s="46">
        <f t="shared" si="5"/>
        <v>2287944542304</v>
      </c>
      <c r="N806" s="47">
        <f>HLOOKUP(ROUND(AVERAGE(M794:M805)/10^6,0),Assumption!$B$2:$E$3,2,TRUE)*MAX((AVERAGE(M794:M805)-250*10^6),0)</f>
        <v>12771354668</v>
      </c>
      <c r="O806" s="46">
        <f t="shared" si="6"/>
        <v>2300715896972</v>
      </c>
      <c r="P806" s="46">
        <f>IF(A806=1,SA,MAX(0,SA-M805))</f>
        <v>0</v>
      </c>
      <c r="S806" s="5">
        <v>0.0</v>
      </c>
      <c r="T806" s="5">
        <v>0.0</v>
      </c>
      <c r="U806" s="5">
        <v>0.0</v>
      </c>
      <c r="V806" s="48">
        <v>1.0</v>
      </c>
    </row>
    <row r="807" ht="15.75" customHeight="1">
      <c r="A807" s="5">
        <v>805.0</v>
      </c>
      <c r="B807" s="5">
        <v>68.0</v>
      </c>
      <c r="C807" s="5">
        <f t="shared" si="1"/>
        <v>1</v>
      </c>
      <c r="D807" s="5">
        <f>'Thông tin khách hàng'!$B$4+B807-1</f>
        <v>68</v>
      </c>
      <c r="E807" s="46">
        <f t="shared" si="2"/>
        <v>2300715896972</v>
      </c>
      <c r="F807" s="5">
        <f>TP*VLOOKUP('Thông tin khách hàng'!$E$10,$X$2:$Z$5,3,FALSE)*OFFSET($S807,0,VLOOKUP('Thông tin khách hàng'!$E$10,$X$2:$Z$5,2,FALSE))</f>
        <v>15000000</v>
      </c>
      <c r="G807" s="5">
        <f>EP*VLOOKUP('Thông tin khách hàng'!$E$10,$X$2:$Z$5,3,FALSE)*OFFSET($S807,0,VLOOKUP('Thông tin khách hàng'!$E$10,$X$2:$Z$5,2,FALSE))</f>
        <v>15000000</v>
      </c>
      <c r="H807" s="5">
        <f>F807*HLOOKUP(B807,Assumption!$A$10:$G$12,2,TRUE)+G807*HLOOKUP(B807,Assumption!$A$10:$G$12,3,TRUE)</f>
        <v>750000</v>
      </c>
      <c r="I807" s="5">
        <f t="shared" si="3"/>
        <v>29250000</v>
      </c>
      <c r="J807" s="47">
        <f>VLOOKUP(D807,Assumption!$O$3:$Q$103,IF('Thông tin khách hàng'!$B$3="Nam",2,3),FALSE)/12*P807</f>
        <v>0</v>
      </c>
      <c r="K807" s="5">
        <v>20000.0</v>
      </c>
      <c r="L807" s="46">
        <f t="shared" si="4"/>
        <v>13008747447</v>
      </c>
      <c r="M807" s="46">
        <f t="shared" si="5"/>
        <v>2313753874419</v>
      </c>
      <c r="N807" s="47">
        <f>HLOOKUP(ROUND(AVERAGE(M795:M806)/10^6,0),Assumption!$B$2:$E$3,2,TRUE)*MAX((AVERAGE(M795:M806)-250*10^6),0)</f>
        <v>12915303951</v>
      </c>
      <c r="O807" s="46">
        <f t="shared" si="6"/>
        <v>2326669178369</v>
      </c>
      <c r="P807" s="46">
        <f>IF(A807=1,SA,MAX(0,SA-M806))</f>
        <v>0</v>
      </c>
      <c r="S807" s="5">
        <v>1.0</v>
      </c>
      <c r="T807" s="5">
        <v>1.0</v>
      </c>
      <c r="U807" s="5">
        <v>1.0</v>
      </c>
      <c r="V807" s="48">
        <v>1.0</v>
      </c>
    </row>
    <row r="808" ht="15.75" customHeight="1">
      <c r="A808" s="5">
        <v>806.0</v>
      </c>
      <c r="B808" s="5">
        <v>68.0</v>
      </c>
      <c r="C808" s="5">
        <f t="shared" si="1"/>
        <v>2</v>
      </c>
      <c r="D808" s="5">
        <f>'Thông tin khách hàng'!$B$4+B808-1</f>
        <v>68</v>
      </c>
      <c r="E808" s="46">
        <f t="shared" si="2"/>
        <v>2326669178369</v>
      </c>
      <c r="F808" s="5">
        <f>TP*VLOOKUP('Thông tin khách hàng'!$E$10,$X$2:$Z$5,3,FALSE)*OFFSET($S808,0,VLOOKUP('Thông tin khách hàng'!$E$10,$X$2:$Z$5,2,FALSE))</f>
        <v>0</v>
      </c>
      <c r="G808" s="5">
        <f>EP*VLOOKUP('Thông tin khách hàng'!$E$10,$X$2:$Z$5,3,FALSE)*OFFSET($S808,0,VLOOKUP('Thông tin khách hàng'!$E$10,$X$2:$Z$5,2,FALSE))</f>
        <v>0</v>
      </c>
      <c r="H808" s="5">
        <f>F808*HLOOKUP(B808,Assumption!$A$10:$G$12,2,TRUE)+G808*HLOOKUP(B808,Assumption!$A$10:$G$12,3,TRUE)</f>
        <v>0</v>
      </c>
      <c r="I808" s="5">
        <f t="shared" si="3"/>
        <v>0</v>
      </c>
      <c r="J808" s="47">
        <f>VLOOKUP(D808,Assumption!$O$3:$Q$103,IF('Thông tin khách hàng'!$B$3="Nam",2,3),FALSE)/12*P808</f>
        <v>0</v>
      </c>
      <c r="K808" s="5">
        <v>20000.0</v>
      </c>
      <c r="L808" s="46">
        <f t="shared" si="4"/>
        <v>13155325690</v>
      </c>
      <c r="M808" s="46">
        <f t="shared" si="5"/>
        <v>2339824484059</v>
      </c>
      <c r="N808" s="47">
        <f>HLOOKUP(ROUND(AVERAGE(M796:M807)/10^6,0),Assumption!$B$2:$E$3,2,TRUE)*MAX((AVERAGE(M796:M807)-250*10^6),0)</f>
        <v>13060875313</v>
      </c>
      <c r="O808" s="46">
        <f t="shared" si="6"/>
        <v>2352885359372</v>
      </c>
      <c r="P808" s="46">
        <f>IF(A808=1,SA,MAX(0,SA-M807))</f>
        <v>0</v>
      </c>
      <c r="S808" s="5">
        <v>0.0</v>
      </c>
      <c r="T808" s="5">
        <v>0.0</v>
      </c>
      <c r="U808" s="5">
        <v>0.0</v>
      </c>
      <c r="V808" s="48">
        <v>1.0</v>
      </c>
    </row>
    <row r="809" ht="15.75" customHeight="1">
      <c r="A809" s="5">
        <v>807.0</v>
      </c>
      <c r="B809" s="5">
        <v>68.0</v>
      </c>
      <c r="C809" s="5">
        <f t="shared" si="1"/>
        <v>3</v>
      </c>
      <c r="D809" s="5">
        <f>'Thông tin khách hàng'!$B$4+B809-1</f>
        <v>68</v>
      </c>
      <c r="E809" s="46">
        <f t="shared" si="2"/>
        <v>2352885359372</v>
      </c>
      <c r="F809" s="5">
        <f>TP*VLOOKUP('Thông tin khách hàng'!$E$10,$X$2:$Z$5,3,FALSE)*OFFSET($S809,0,VLOOKUP('Thông tin khách hàng'!$E$10,$X$2:$Z$5,2,FALSE))</f>
        <v>0</v>
      </c>
      <c r="G809" s="5">
        <f>EP*VLOOKUP('Thông tin khách hàng'!$E$10,$X$2:$Z$5,3,FALSE)*OFFSET($S809,0,VLOOKUP('Thông tin khách hàng'!$E$10,$X$2:$Z$5,2,FALSE))</f>
        <v>0</v>
      </c>
      <c r="H809" s="5">
        <f>F809*HLOOKUP(B809,Assumption!$A$10:$G$12,2,TRUE)+G809*HLOOKUP(B809,Assumption!$A$10:$G$12,3,TRUE)</f>
        <v>0</v>
      </c>
      <c r="I809" s="5">
        <f t="shared" si="3"/>
        <v>0</v>
      </c>
      <c r="J809" s="47">
        <f>VLOOKUP(D809,Assumption!$O$3:$Q$103,IF('Thông tin khách hàng'!$B$3="Nam",2,3),FALSE)/12*P809</f>
        <v>0</v>
      </c>
      <c r="K809" s="5">
        <v>20000.0</v>
      </c>
      <c r="L809" s="46">
        <f t="shared" si="4"/>
        <v>13303555789</v>
      </c>
      <c r="M809" s="46">
        <f t="shared" si="5"/>
        <v>2366188895161</v>
      </c>
      <c r="N809" s="47">
        <f>HLOOKUP(ROUND(AVERAGE(M797:M808)/10^6,0),Assumption!$B$2:$E$3,2,TRUE)*MAX((AVERAGE(M797:M808)-250*10^6),0)</f>
        <v>13208087033</v>
      </c>
      <c r="O809" s="46">
        <f t="shared" si="6"/>
        <v>2379396982194</v>
      </c>
      <c r="P809" s="46">
        <f>IF(A809=1,SA,MAX(0,SA-M808))</f>
        <v>0</v>
      </c>
      <c r="S809" s="5">
        <v>0.0</v>
      </c>
      <c r="T809" s="5">
        <v>0.0</v>
      </c>
      <c r="U809" s="5">
        <v>0.0</v>
      </c>
      <c r="V809" s="48">
        <v>1.0</v>
      </c>
    </row>
    <row r="810" ht="15.75" customHeight="1">
      <c r="A810" s="5">
        <v>808.0</v>
      </c>
      <c r="B810" s="5">
        <v>68.0</v>
      </c>
      <c r="C810" s="5">
        <f t="shared" si="1"/>
        <v>4</v>
      </c>
      <c r="D810" s="5">
        <f>'Thông tin khách hàng'!$B$4+B810-1</f>
        <v>68</v>
      </c>
      <c r="E810" s="46">
        <f t="shared" si="2"/>
        <v>2379396982194</v>
      </c>
      <c r="F810" s="5">
        <f>TP*VLOOKUP('Thông tin khách hàng'!$E$10,$X$2:$Z$5,3,FALSE)*OFFSET($S810,0,VLOOKUP('Thông tin khách hàng'!$E$10,$X$2:$Z$5,2,FALSE))</f>
        <v>0</v>
      </c>
      <c r="G810" s="5">
        <f>EP*VLOOKUP('Thông tin khách hàng'!$E$10,$X$2:$Z$5,3,FALSE)*OFFSET($S810,0,VLOOKUP('Thông tin khách hàng'!$E$10,$X$2:$Z$5,2,FALSE))</f>
        <v>0</v>
      </c>
      <c r="H810" s="5">
        <f>F810*HLOOKUP(B810,Assumption!$A$10:$G$12,2,TRUE)+G810*HLOOKUP(B810,Assumption!$A$10:$G$12,3,TRUE)</f>
        <v>0</v>
      </c>
      <c r="I810" s="5">
        <f t="shared" si="3"/>
        <v>0</v>
      </c>
      <c r="J810" s="47">
        <f>VLOOKUP(D810,Assumption!$O$3:$Q$103,IF('Thông tin khách hàng'!$B$3="Nam",2,3),FALSE)/12*P810</f>
        <v>0</v>
      </c>
      <c r="K810" s="5">
        <v>20000.0</v>
      </c>
      <c r="L810" s="46">
        <f t="shared" si="4"/>
        <v>13453456359</v>
      </c>
      <c r="M810" s="46">
        <f t="shared" si="5"/>
        <v>2392850418553</v>
      </c>
      <c r="N810" s="47">
        <f>HLOOKUP(ROUND(AVERAGE(M798:M809)/10^6,0),Assumption!$B$2:$E$3,2,TRUE)*MAX((AVERAGE(M798:M809)-250*10^6),0)</f>
        <v>13356957595</v>
      </c>
      <c r="O810" s="46">
        <f t="shared" si="6"/>
        <v>2406207376148</v>
      </c>
      <c r="P810" s="46">
        <f>IF(A810=1,SA,MAX(0,SA-M809))</f>
        <v>0</v>
      </c>
      <c r="S810" s="5">
        <v>0.0</v>
      </c>
      <c r="T810" s="5">
        <v>0.0</v>
      </c>
      <c r="U810" s="5">
        <v>1.0</v>
      </c>
      <c r="V810" s="48">
        <v>1.0</v>
      </c>
    </row>
    <row r="811" ht="15.75" customHeight="1">
      <c r="A811" s="5">
        <v>809.0</v>
      </c>
      <c r="B811" s="5">
        <v>68.0</v>
      </c>
      <c r="C811" s="5">
        <f t="shared" si="1"/>
        <v>5</v>
      </c>
      <c r="D811" s="5">
        <f>'Thông tin khách hàng'!$B$4+B811-1</f>
        <v>68</v>
      </c>
      <c r="E811" s="46">
        <f t="shared" si="2"/>
        <v>2406207376148</v>
      </c>
      <c r="F811" s="5">
        <f>TP*VLOOKUP('Thông tin khách hàng'!$E$10,$X$2:$Z$5,3,FALSE)*OFFSET($S811,0,VLOOKUP('Thông tin khách hàng'!$E$10,$X$2:$Z$5,2,FALSE))</f>
        <v>0</v>
      </c>
      <c r="G811" s="5">
        <f>EP*VLOOKUP('Thông tin khách hàng'!$E$10,$X$2:$Z$5,3,FALSE)*OFFSET($S811,0,VLOOKUP('Thông tin khách hàng'!$E$10,$X$2:$Z$5,2,FALSE))</f>
        <v>0</v>
      </c>
      <c r="H811" s="5">
        <f>F811*HLOOKUP(B811,Assumption!$A$10:$G$12,2,TRUE)+G811*HLOOKUP(B811,Assumption!$A$10:$G$12,3,TRUE)</f>
        <v>0</v>
      </c>
      <c r="I811" s="5">
        <f t="shared" si="3"/>
        <v>0</v>
      </c>
      <c r="J811" s="47">
        <f>VLOOKUP(D811,Assumption!$O$3:$Q$103,IF('Thông tin khách hàng'!$B$3="Nam",2,3),FALSE)/12*P811</f>
        <v>0</v>
      </c>
      <c r="K811" s="5">
        <v>20000.0</v>
      </c>
      <c r="L811" s="46">
        <f t="shared" si="4"/>
        <v>13605046224</v>
      </c>
      <c r="M811" s="46">
        <f t="shared" si="5"/>
        <v>2419812402372</v>
      </c>
      <c r="N811" s="47">
        <f>HLOOKUP(ROUND(AVERAGE(M799:M810)/10^6,0),Assumption!$B$2:$E$3,2,TRUE)*MAX((AVERAGE(M799:M810)-250*10^6),0)</f>
        <v>13507505692</v>
      </c>
      <c r="O811" s="46">
        <f t="shared" si="6"/>
        <v>2433319908063</v>
      </c>
      <c r="P811" s="46">
        <f>IF(A811=1,SA,MAX(0,SA-M810))</f>
        <v>0</v>
      </c>
      <c r="S811" s="5">
        <v>0.0</v>
      </c>
      <c r="T811" s="5">
        <v>0.0</v>
      </c>
      <c r="U811" s="5">
        <v>0.0</v>
      </c>
      <c r="V811" s="48">
        <v>1.0</v>
      </c>
    </row>
    <row r="812" ht="15.75" customHeight="1">
      <c r="A812" s="5">
        <v>810.0</v>
      </c>
      <c r="B812" s="5">
        <v>68.0</v>
      </c>
      <c r="C812" s="5">
        <f t="shared" si="1"/>
        <v>6</v>
      </c>
      <c r="D812" s="5">
        <f>'Thông tin khách hàng'!$B$4+B812-1</f>
        <v>68</v>
      </c>
      <c r="E812" s="46">
        <f t="shared" si="2"/>
        <v>2433319908063</v>
      </c>
      <c r="F812" s="5">
        <f>TP*VLOOKUP('Thông tin khách hàng'!$E$10,$X$2:$Z$5,3,FALSE)*OFFSET($S812,0,VLOOKUP('Thông tin khách hàng'!$E$10,$X$2:$Z$5,2,FALSE))</f>
        <v>0</v>
      </c>
      <c r="G812" s="5">
        <f>EP*VLOOKUP('Thông tin khách hàng'!$E$10,$X$2:$Z$5,3,FALSE)*OFFSET($S812,0,VLOOKUP('Thông tin khách hàng'!$E$10,$X$2:$Z$5,2,FALSE))</f>
        <v>0</v>
      </c>
      <c r="H812" s="5">
        <f>F812*HLOOKUP(B812,Assumption!$A$10:$G$12,2,TRUE)+G812*HLOOKUP(B812,Assumption!$A$10:$G$12,3,TRUE)</f>
        <v>0</v>
      </c>
      <c r="I812" s="5">
        <f t="shared" si="3"/>
        <v>0</v>
      </c>
      <c r="J812" s="47">
        <f>VLOOKUP(D812,Assumption!$O$3:$Q$103,IF('Thông tin khách hàng'!$B$3="Nam",2,3),FALSE)/12*P812</f>
        <v>0</v>
      </c>
      <c r="K812" s="5">
        <v>20000.0</v>
      </c>
      <c r="L812" s="46">
        <f t="shared" si="4"/>
        <v>13758344421</v>
      </c>
      <c r="M812" s="46">
        <f t="shared" si="5"/>
        <v>2447078232484</v>
      </c>
      <c r="N812" s="47">
        <f>HLOOKUP(ROUND(AVERAGE(M800:M811)/10^6,0),Assumption!$B$2:$E$3,2,TRUE)*MAX((AVERAGE(M800:M811)-250*10^6),0)</f>
        <v>13659750226</v>
      </c>
      <c r="O812" s="46">
        <f t="shared" si="6"/>
        <v>2460737982710</v>
      </c>
      <c r="P812" s="46">
        <f>IF(A812=1,SA,MAX(0,SA-M811))</f>
        <v>0</v>
      </c>
      <c r="S812" s="5">
        <v>0.0</v>
      </c>
      <c r="T812" s="5">
        <v>0.0</v>
      </c>
      <c r="U812" s="5">
        <v>0.0</v>
      </c>
      <c r="V812" s="48">
        <v>1.0</v>
      </c>
    </row>
    <row r="813" ht="15.75" customHeight="1">
      <c r="A813" s="5">
        <v>811.0</v>
      </c>
      <c r="B813" s="5">
        <v>68.0</v>
      </c>
      <c r="C813" s="5">
        <f t="shared" si="1"/>
        <v>7</v>
      </c>
      <c r="D813" s="5">
        <f>'Thông tin khách hàng'!$B$4+B813-1</f>
        <v>68</v>
      </c>
      <c r="E813" s="46">
        <f t="shared" si="2"/>
        <v>2460737982710</v>
      </c>
      <c r="F813" s="5">
        <f>TP*VLOOKUP('Thông tin khách hàng'!$E$10,$X$2:$Z$5,3,FALSE)*OFFSET($S813,0,VLOOKUP('Thông tin khách hàng'!$E$10,$X$2:$Z$5,2,FALSE))</f>
        <v>15000000</v>
      </c>
      <c r="G813" s="5">
        <f>EP*VLOOKUP('Thông tin khách hàng'!$E$10,$X$2:$Z$5,3,FALSE)*OFFSET($S813,0,VLOOKUP('Thông tin khách hàng'!$E$10,$X$2:$Z$5,2,FALSE))</f>
        <v>15000000</v>
      </c>
      <c r="H813" s="5">
        <f>F813*HLOOKUP(B813,Assumption!$A$10:$G$12,2,TRUE)+G813*HLOOKUP(B813,Assumption!$A$10:$G$12,3,TRUE)</f>
        <v>750000</v>
      </c>
      <c r="I813" s="5">
        <f t="shared" si="3"/>
        <v>29250000</v>
      </c>
      <c r="J813" s="47">
        <f>VLOOKUP(D813,Assumption!$O$3:$Q$103,IF('Thông tin khách hàng'!$B$3="Nam",2,3),FALSE)/12*P813</f>
        <v>0</v>
      </c>
      <c r="K813" s="5">
        <v>20000.0</v>
      </c>
      <c r="L813" s="46">
        <f t="shared" si="4"/>
        <v>13913535585</v>
      </c>
      <c r="M813" s="46">
        <f t="shared" si="5"/>
        <v>2474680748295</v>
      </c>
      <c r="N813" s="47">
        <f>HLOOKUP(ROUND(AVERAGE(M801:M812)/10^6,0),Assumption!$B$2:$E$3,2,TRUE)*MAX((AVERAGE(M801:M812)-250*10^6),0)</f>
        <v>13813710314</v>
      </c>
      <c r="O813" s="46">
        <f t="shared" si="6"/>
        <v>2488494458609</v>
      </c>
      <c r="P813" s="46">
        <f>IF(A813=1,SA,MAX(0,SA-M812))</f>
        <v>0</v>
      </c>
      <c r="S813" s="5">
        <v>0.0</v>
      </c>
      <c r="T813" s="5">
        <v>1.0</v>
      </c>
      <c r="U813" s="5">
        <v>1.0</v>
      </c>
      <c r="V813" s="48">
        <v>1.0</v>
      </c>
    </row>
    <row r="814" ht="15.75" customHeight="1">
      <c r="A814" s="5">
        <v>812.0</v>
      </c>
      <c r="B814" s="5">
        <v>68.0</v>
      </c>
      <c r="C814" s="5">
        <f t="shared" si="1"/>
        <v>8</v>
      </c>
      <c r="D814" s="5">
        <f>'Thông tin khách hàng'!$B$4+B814-1</f>
        <v>68</v>
      </c>
      <c r="E814" s="46">
        <f t="shared" si="2"/>
        <v>2488494458609</v>
      </c>
      <c r="F814" s="5">
        <f>TP*VLOOKUP('Thông tin khách hàng'!$E$10,$X$2:$Z$5,3,FALSE)*OFFSET($S814,0,VLOOKUP('Thông tin khách hàng'!$E$10,$X$2:$Z$5,2,FALSE))</f>
        <v>0</v>
      </c>
      <c r="G814" s="5">
        <f>EP*VLOOKUP('Thông tin khách hàng'!$E$10,$X$2:$Z$5,3,FALSE)*OFFSET($S814,0,VLOOKUP('Thông tin khách hàng'!$E$10,$X$2:$Z$5,2,FALSE))</f>
        <v>0</v>
      </c>
      <c r="H814" s="5">
        <f>F814*HLOOKUP(B814,Assumption!$A$10:$G$12,2,TRUE)+G814*HLOOKUP(B814,Assumption!$A$10:$G$12,3,TRUE)</f>
        <v>0</v>
      </c>
      <c r="I814" s="5">
        <f t="shared" si="3"/>
        <v>0</v>
      </c>
      <c r="J814" s="47">
        <f>VLOOKUP(D814,Assumption!$O$3:$Q$103,IF('Thông tin khách hàng'!$B$3="Nam",2,3),FALSE)/12*P814</f>
        <v>0</v>
      </c>
      <c r="K814" s="5">
        <v>20000.0</v>
      </c>
      <c r="L814" s="46">
        <f t="shared" si="4"/>
        <v>14070309352</v>
      </c>
      <c r="M814" s="46">
        <f t="shared" si="5"/>
        <v>2502564747961</v>
      </c>
      <c r="N814" s="47">
        <f>HLOOKUP(ROUND(AVERAGE(M802:M813)/10^6,0),Assumption!$B$2:$E$3,2,TRUE)*MAX((AVERAGE(M802:M813)-250*10^6),0)</f>
        <v>13969405288</v>
      </c>
      <c r="O814" s="46">
        <f t="shared" si="6"/>
        <v>2516534153249</v>
      </c>
      <c r="P814" s="46">
        <f>IF(A814=1,SA,MAX(0,SA-M813))</f>
        <v>0</v>
      </c>
      <c r="S814" s="5">
        <v>0.0</v>
      </c>
      <c r="T814" s="5">
        <v>0.0</v>
      </c>
      <c r="U814" s="5">
        <v>0.0</v>
      </c>
      <c r="V814" s="48">
        <v>1.0</v>
      </c>
    </row>
    <row r="815" ht="15.75" customHeight="1">
      <c r="A815" s="5">
        <v>813.0</v>
      </c>
      <c r="B815" s="5">
        <v>68.0</v>
      </c>
      <c r="C815" s="5">
        <f t="shared" si="1"/>
        <v>9</v>
      </c>
      <c r="D815" s="5">
        <f>'Thông tin khách hàng'!$B$4+B815-1</f>
        <v>68</v>
      </c>
      <c r="E815" s="46">
        <f t="shared" si="2"/>
        <v>2516534153249</v>
      </c>
      <c r="F815" s="5">
        <f>TP*VLOOKUP('Thông tin khách hàng'!$E$10,$X$2:$Z$5,3,FALSE)*OFFSET($S815,0,VLOOKUP('Thông tin khách hàng'!$E$10,$X$2:$Z$5,2,FALSE))</f>
        <v>0</v>
      </c>
      <c r="G815" s="5">
        <f>EP*VLOOKUP('Thông tin khách hàng'!$E$10,$X$2:$Z$5,3,FALSE)*OFFSET($S815,0,VLOOKUP('Thông tin khách hàng'!$E$10,$X$2:$Z$5,2,FALSE))</f>
        <v>0</v>
      </c>
      <c r="H815" s="5">
        <f>F815*HLOOKUP(B815,Assumption!$A$10:$G$12,2,TRUE)+G815*HLOOKUP(B815,Assumption!$A$10:$G$12,3,TRUE)</f>
        <v>0</v>
      </c>
      <c r="I815" s="5">
        <f t="shared" si="3"/>
        <v>0</v>
      </c>
      <c r="J815" s="47">
        <f>VLOOKUP(D815,Assumption!$O$3:$Q$103,IF('Thông tin khách hàng'!$B$3="Nam",2,3),FALSE)/12*P815</f>
        <v>0</v>
      </c>
      <c r="K815" s="5">
        <v>20000.0</v>
      </c>
      <c r="L815" s="46">
        <f t="shared" si="4"/>
        <v>14228849862</v>
      </c>
      <c r="M815" s="46">
        <f t="shared" si="5"/>
        <v>2530762983111</v>
      </c>
      <c r="N815" s="47">
        <f>HLOOKUP(ROUND(AVERAGE(M803:M814)/10^6,0),Assumption!$B$2:$E$3,2,TRUE)*MAX((AVERAGE(M803:M814)-250*10^6),0)</f>
        <v>14126854696</v>
      </c>
      <c r="O815" s="46">
        <f t="shared" si="6"/>
        <v>2544889837807</v>
      </c>
      <c r="P815" s="46">
        <f>IF(A815=1,SA,MAX(0,SA-M814))</f>
        <v>0</v>
      </c>
      <c r="S815" s="5">
        <v>0.0</v>
      </c>
      <c r="T815" s="5">
        <v>0.0</v>
      </c>
      <c r="U815" s="5">
        <v>0.0</v>
      </c>
      <c r="V815" s="48">
        <v>1.0</v>
      </c>
    </row>
    <row r="816" ht="15.75" customHeight="1">
      <c r="A816" s="5">
        <v>814.0</v>
      </c>
      <c r="B816" s="5">
        <v>68.0</v>
      </c>
      <c r="C816" s="5">
        <f t="shared" si="1"/>
        <v>10</v>
      </c>
      <c r="D816" s="5">
        <f>'Thông tin khách hàng'!$B$4+B816-1</f>
        <v>68</v>
      </c>
      <c r="E816" s="46">
        <f t="shared" si="2"/>
        <v>2544889837807</v>
      </c>
      <c r="F816" s="5">
        <f>TP*VLOOKUP('Thông tin khách hàng'!$E$10,$X$2:$Z$5,3,FALSE)*OFFSET($S816,0,VLOOKUP('Thông tin khách hàng'!$E$10,$X$2:$Z$5,2,FALSE))</f>
        <v>0</v>
      </c>
      <c r="G816" s="5">
        <f>EP*VLOOKUP('Thông tin khách hàng'!$E$10,$X$2:$Z$5,3,FALSE)*OFFSET($S816,0,VLOOKUP('Thông tin khách hàng'!$E$10,$X$2:$Z$5,2,FALSE))</f>
        <v>0</v>
      </c>
      <c r="H816" s="5">
        <f>F816*HLOOKUP(B816,Assumption!$A$10:$G$12,2,TRUE)+G816*HLOOKUP(B816,Assumption!$A$10:$G$12,3,TRUE)</f>
        <v>0</v>
      </c>
      <c r="I816" s="5">
        <f t="shared" si="3"/>
        <v>0</v>
      </c>
      <c r="J816" s="47">
        <f>VLOOKUP(D816,Assumption!$O$3:$Q$103,IF('Thông tin khách hàng'!$B$3="Nam",2,3),FALSE)/12*P816</f>
        <v>0</v>
      </c>
      <c r="K816" s="5">
        <v>20000.0</v>
      </c>
      <c r="L816" s="46">
        <f t="shared" si="4"/>
        <v>14389177025</v>
      </c>
      <c r="M816" s="46">
        <f t="shared" si="5"/>
        <v>2559278994832</v>
      </c>
      <c r="N816" s="47">
        <f>HLOOKUP(ROUND(AVERAGE(M804:M815)/10^6,0),Assumption!$B$2:$E$3,2,TRUE)*MAX((AVERAGE(M804:M815)-250*10^6),0)</f>
        <v>14286078309</v>
      </c>
      <c r="O816" s="46">
        <f t="shared" si="6"/>
        <v>2573565073141</v>
      </c>
      <c r="P816" s="46">
        <f>IF(A816=1,SA,MAX(0,SA-M815))</f>
        <v>0</v>
      </c>
      <c r="S816" s="5">
        <v>0.0</v>
      </c>
      <c r="T816" s="5">
        <v>0.0</v>
      </c>
      <c r="U816" s="5">
        <v>1.0</v>
      </c>
      <c r="V816" s="48">
        <v>1.0</v>
      </c>
    </row>
    <row r="817" ht="15.75" customHeight="1">
      <c r="A817" s="5">
        <v>815.0</v>
      </c>
      <c r="B817" s="5">
        <v>68.0</v>
      </c>
      <c r="C817" s="5">
        <f t="shared" si="1"/>
        <v>11</v>
      </c>
      <c r="D817" s="5">
        <f>'Thông tin khách hàng'!$B$4+B817-1</f>
        <v>68</v>
      </c>
      <c r="E817" s="46">
        <f t="shared" si="2"/>
        <v>2573565073141</v>
      </c>
      <c r="F817" s="5">
        <f>TP*VLOOKUP('Thông tin khách hàng'!$E$10,$X$2:$Z$5,3,FALSE)*OFFSET($S817,0,VLOOKUP('Thông tin khách hàng'!$E$10,$X$2:$Z$5,2,FALSE))</f>
        <v>0</v>
      </c>
      <c r="G817" s="5">
        <f>EP*VLOOKUP('Thông tin khách hàng'!$E$10,$X$2:$Z$5,3,FALSE)*OFFSET($S817,0,VLOOKUP('Thông tin khách hàng'!$E$10,$X$2:$Z$5,2,FALSE))</f>
        <v>0</v>
      </c>
      <c r="H817" s="5">
        <f>F817*HLOOKUP(B817,Assumption!$A$10:$G$12,2,TRUE)+G817*HLOOKUP(B817,Assumption!$A$10:$G$12,3,TRUE)</f>
        <v>0</v>
      </c>
      <c r="I817" s="5">
        <f t="shared" si="3"/>
        <v>0</v>
      </c>
      <c r="J817" s="47">
        <f>VLOOKUP(D817,Assumption!$O$3:$Q$103,IF('Thông tin khách hàng'!$B$3="Nam",2,3),FALSE)/12*P817</f>
        <v>0</v>
      </c>
      <c r="K817" s="5">
        <v>20000.0</v>
      </c>
      <c r="L817" s="46">
        <f t="shared" si="4"/>
        <v>14551310974</v>
      </c>
      <c r="M817" s="46">
        <f t="shared" si="5"/>
        <v>2588116364115</v>
      </c>
      <c r="N817" s="47">
        <f>HLOOKUP(ROUND(AVERAGE(M805:M816)/10^6,0),Assumption!$B$2:$E$3,2,TRUE)*MAX((AVERAGE(M805:M816)-250*10^6),0)</f>
        <v>14447096119</v>
      </c>
      <c r="O817" s="46">
        <f t="shared" si="6"/>
        <v>2602563460234</v>
      </c>
      <c r="P817" s="46">
        <f>IF(A817=1,SA,MAX(0,SA-M816))</f>
        <v>0</v>
      </c>
      <c r="S817" s="5">
        <v>0.0</v>
      </c>
      <c r="T817" s="5">
        <v>0.0</v>
      </c>
      <c r="U817" s="5">
        <v>0.0</v>
      </c>
      <c r="V817" s="48">
        <v>1.0</v>
      </c>
    </row>
    <row r="818" ht="15.75" customHeight="1">
      <c r="A818" s="5">
        <v>816.0</v>
      </c>
      <c r="B818" s="5">
        <v>68.0</v>
      </c>
      <c r="C818" s="5">
        <f t="shared" si="1"/>
        <v>12</v>
      </c>
      <c r="D818" s="5">
        <f>'Thông tin khách hàng'!$B$4+B818-1</f>
        <v>68</v>
      </c>
      <c r="E818" s="46">
        <f t="shared" si="2"/>
        <v>2602563460234</v>
      </c>
      <c r="F818" s="5">
        <f>TP*VLOOKUP('Thông tin khách hàng'!$E$10,$X$2:$Z$5,3,FALSE)*OFFSET($S818,0,VLOOKUP('Thông tin khách hàng'!$E$10,$X$2:$Z$5,2,FALSE))</f>
        <v>0</v>
      </c>
      <c r="G818" s="5">
        <f>EP*VLOOKUP('Thông tin khách hàng'!$E$10,$X$2:$Z$5,3,FALSE)*OFFSET($S818,0,VLOOKUP('Thông tin khách hàng'!$E$10,$X$2:$Z$5,2,FALSE))</f>
        <v>0</v>
      </c>
      <c r="H818" s="5">
        <f>F818*HLOOKUP(B818,Assumption!$A$10:$G$12,2,TRUE)+G818*HLOOKUP(B818,Assumption!$A$10:$G$12,3,TRUE)</f>
        <v>0</v>
      </c>
      <c r="I818" s="5">
        <f t="shared" si="3"/>
        <v>0</v>
      </c>
      <c r="J818" s="47">
        <f>VLOOKUP(D818,Assumption!$O$3:$Q$103,IF('Thông tin khách hàng'!$B$3="Nam",2,3),FALSE)/12*P818</f>
        <v>0</v>
      </c>
      <c r="K818" s="5">
        <v>20000.0</v>
      </c>
      <c r="L818" s="46">
        <f t="shared" si="4"/>
        <v>14715272071</v>
      </c>
      <c r="M818" s="46">
        <f t="shared" si="5"/>
        <v>2617278712305</v>
      </c>
      <c r="N818" s="47">
        <f>HLOOKUP(ROUND(AVERAGE(M806:M817)/10^6,0),Assumption!$B$2:$E$3,2,TRUE)*MAX((AVERAGE(M806:M817)-250*10^6),0)</f>
        <v>14609928344</v>
      </c>
      <c r="O818" s="46">
        <f t="shared" si="6"/>
        <v>2631888640649</v>
      </c>
      <c r="P818" s="46">
        <f>IF(A818=1,SA,MAX(0,SA-M817))</f>
        <v>0</v>
      </c>
      <c r="S818" s="5">
        <v>0.0</v>
      </c>
      <c r="T818" s="5">
        <v>0.0</v>
      </c>
      <c r="U818" s="5">
        <v>0.0</v>
      </c>
      <c r="V818" s="48">
        <v>1.0</v>
      </c>
    </row>
    <row r="819" ht="15.75" customHeight="1">
      <c r="A819" s="5">
        <v>817.0</v>
      </c>
      <c r="B819" s="5">
        <v>69.0</v>
      </c>
      <c r="C819" s="5">
        <f t="shared" si="1"/>
        <v>1</v>
      </c>
      <c r="D819" s="5">
        <f>'Thông tin khách hàng'!$B$4+B819-1</f>
        <v>69</v>
      </c>
      <c r="E819" s="46">
        <f t="shared" si="2"/>
        <v>2631888640649</v>
      </c>
      <c r="F819" s="5">
        <f>TP*VLOOKUP('Thông tin khách hàng'!$E$10,$X$2:$Z$5,3,FALSE)*OFFSET($S819,0,VLOOKUP('Thông tin khách hàng'!$E$10,$X$2:$Z$5,2,FALSE))</f>
        <v>15000000</v>
      </c>
      <c r="G819" s="5">
        <f>EP*VLOOKUP('Thông tin khách hàng'!$E$10,$X$2:$Z$5,3,FALSE)*OFFSET($S819,0,VLOOKUP('Thông tin khách hàng'!$E$10,$X$2:$Z$5,2,FALSE))</f>
        <v>15000000</v>
      </c>
      <c r="H819" s="5">
        <f>F819*HLOOKUP(B819,Assumption!$A$10:$G$12,2,TRUE)+G819*HLOOKUP(B819,Assumption!$A$10:$G$12,3,TRUE)</f>
        <v>750000</v>
      </c>
      <c r="I819" s="5">
        <f t="shared" si="3"/>
        <v>29250000</v>
      </c>
      <c r="J819" s="47">
        <f>VLOOKUP(D819,Assumption!$O$3:$Q$103,IF('Thông tin khách hàng'!$B$3="Nam",2,3),FALSE)/12*P819</f>
        <v>0</v>
      </c>
      <c r="K819" s="5">
        <v>20000.0</v>
      </c>
      <c r="L819" s="46">
        <f t="shared" si="4"/>
        <v>14881246288</v>
      </c>
      <c r="M819" s="46">
        <f t="shared" si="5"/>
        <v>2646799116937</v>
      </c>
      <c r="N819" s="47">
        <f>HLOOKUP(ROUND(AVERAGE(M807:M818)/10^6,0),Assumption!$B$2:$E$3,2,TRUE)*MAX((AVERAGE(M807:M818)-250*10^6),0)</f>
        <v>14774595429</v>
      </c>
      <c r="O819" s="46">
        <f t="shared" si="6"/>
        <v>2661573712366</v>
      </c>
      <c r="P819" s="46">
        <f>IF(A819=1,SA,MAX(0,SA-M818))</f>
        <v>0</v>
      </c>
      <c r="S819" s="5">
        <v>1.0</v>
      </c>
      <c r="T819" s="5">
        <v>1.0</v>
      </c>
      <c r="U819" s="5">
        <v>1.0</v>
      </c>
      <c r="V819" s="48">
        <v>1.0</v>
      </c>
    </row>
    <row r="820" ht="15.75" customHeight="1">
      <c r="A820" s="5">
        <v>818.0</v>
      </c>
      <c r="B820" s="5">
        <v>69.0</v>
      </c>
      <c r="C820" s="5">
        <f t="shared" si="1"/>
        <v>2</v>
      </c>
      <c r="D820" s="5">
        <f>'Thông tin khách hàng'!$B$4+B820-1</f>
        <v>69</v>
      </c>
      <c r="E820" s="46">
        <f t="shared" si="2"/>
        <v>2661573712366</v>
      </c>
      <c r="F820" s="5">
        <f>TP*VLOOKUP('Thông tin khách hàng'!$E$10,$X$2:$Z$5,3,FALSE)*OFFSET($S820,0,VLOOKUP('Thông tin khách hàng'!$E$10,$X$2:$Z$5,2,FALSE))</f>
        <v>0</v>
      </c>
      <c r="G820" s="5">
        <f>EP*VLOOKUP('Thông tin khách hàng'!$E$10,$X$2:$Z$5,3,FALSE)*OFFSET($S820,0,VLOOKUP('Thông tin khách hàng'!$E$10,$X$2:$Z$5,2,FALSE))</f>
        <v>0</v>
      </c>
      <c r="H820" s="5">
        <f>F820*HLOOKUP(B820,Assumption!$A$10:$G$12,2,TRUE)+G820*HLOOKUP(B820,Assumption!$A$10:$G$12,3,TRUE)</f>
        <v>0</v>
      </c>
      <c r="I820" s="5">
        <f t="shared" si="3"/>
        <v>0</v>
      </c>
      <c r="J820" s="47">
        <f>VLOOKUP(D820,Assumption!$O$3:$Q$103,IF('Thông tin khách hàng'!$B$3="Nam",2,3),FALSE)/12*P820</f>
        <v>0</v>
      </c>
      <c r="K820" s="5">
        <v>20000.0</v>
      </c>
      <c r="L820" s="46">
        <f t="shared" si="4"/>
        <v>15048924616</v>
      </c>
      <c r="M820" s="46">
        <f t="shared" si="5"/>
        <v>2676622616982</v>
      </c>
      <c r="N820" s="47">
        <f>HLOOKUP(ROUND(AVERAGE(M808:M819)/10^6,0),Assumption!$B$2:$E$3,2,TRUE)*MAX((AVERAGE(M808:M819)-250*10^6),0)</f>
        <v>14941118050</v>
      </c>
      <c r="O820" s="46">
        <f t="shared" si="6"/>
        <v>2691563735032</v>
      </c>
      <c r="P820" s="46">
        <f>IF(A820=1,SA,MAX(0,SA-M819))</f>
        <v>0</v>
      </c>
      <c r="S820" s="5">
        <v>0.0</v>
      </c>
      <c r="T820" s="5">
        <v>0.0</v>
      </c>
      <c r="U820" s="5">
        <v>0.0</v>
      </c>
      <c r="V820" s="48">
        <v>1.0</v>
      </c>
    </row>
    <row r="821" ht="15.75" customHeight="1">
      <c r="A821" s="5">
        <v>819.0</v>
      </c>
      <c r="B821" s="5">
        <v>69.0</v>
      </c>
      <c r="C821" s="5">
        <f t="shared" si="1"/>
        <v>3</v>
      </c>
      <c r="D821" s="5">
        <f>'Thông tin khách hàng'!$B$4+B821-1</f>
        <v>69</v>
      </c>
      <c r="E821" s="46">
        <f t="shared" si="2"/>
        <v>2691563735032</v>
      </c>
      <c r="F821" s="5">
        <f>TP*VLOOKUP('Thông tin khách hàng'!$E$10,$X$2:$Z$5,3,FALSE)*OFFSET($S821,0,VLOOKUP('Thông tin khách hàng'!$E$10,$X$2:$Z$5,2,FALSE))</f>
        <v>0</v>
      </c>
      <c r="G821" s="5">
        <f>EP*VLOOKUP('Thông tin khách hàng'!$E$10,$X$2:$Z$5,3,FALSE)*OFFSET($S821,0,VLOOKUP('Thông tin khách hàng'!$E$10,$X$2:$Z$5,2,FALSE))</f>
        <v>0</v>
      </c>
      <c r="H821" s="5">
        <f>F821*HLOOKUP(B821,Assumption!$A$10:$G$12,2,TRUE)+G821*HLOOKUP(B821,Assumption!$A$10:$G$12,3,TRUE)</f>
        <v>0</v>
      </c>
      <c r="I821" s="5">
        <f t="shared" si="3"/>
        <v>0</v>
      </c>
      <c r="J821" s="47">
        <f>VLOOKUP(D821,Assumption!$O$3:$Q$103,IF('Thông tin khách hàng'!$B$3="Nam",2,3),FALSE)/12*P821</f>
        <v>0</v>
      </c>
      <c r="K821" s="5">
        <v>20000.0</v>
      </c>
      <c r="L821" s="46">
        <f t="shared" si="4"/>
        <v>15218492564</v>
      </c>
      <c r="M821" s="46">
        <f t="shared" si="5"/>
        <v>2706782207596</v>
      </c>
      <c r="N821" s="47">
        <f>HLOOKUP(ROUND(AVERAGE(M809:M820)/10^6,0),Assumption!$B$2:$E$3,2,TRUE)*MAX((AVERAGE(M809:M820)-250*10^6),0)</f>
        <v>15109517117</v>
      </c>
      <c r="O821" s="46">
        <f t="shared" si="6"/>
        <v>2721891724713</v>
      </c>
      <c r="P821" s="46">
        <f>IF(A821=1,SA,MAX(0,SA-M820))</f>
        <v>0</v>
      </c>
      <c r="S821" s="5">
        <v>0.0</v>
      </c>
      <c r="T821" s="5">
        <v>0.0</v>
      </c>
      <c r="U821" s="5">
        <v>0.0</v>
      </c>
      <c r="V821" s="48">
        <v>1.0</v>
      </c>
    </row>
    <row r="822" ht="15.75" customHeight="1">
      <c r="A822" s="5">
        <v>820.0</v>
      </c>
      <c r="B822" s="5">
        <v>69.0</v>
      </c>
      <c r="C822" s="5">
        <f t="shared" si="1"/>
        <v>4</v>
      </c>
      <c r="D822" s="5">
        <f>'Thông tin khách hàng'!$B$4+B822-1</f>
        <v>69</v>
      </c>
      <c r="E822" s="46">
        <f t="shared" si="2"/>
        <v>2721891724713</v>
      </c>
      <c r="F822" s="5">
        <f>TP*VLOOKUP('Thông tin khách hàng'!$E$10,$X$2:$Z$5,3,FALSE)*OFFSET($S822,0,VLOOKUP('Thông tin khách hàng'!$E$10,$X$2:$Z$5,2,FALSE))</f>
        <v>0</v>
      </c>
      <c r="G822" s="5">
        <f>EP*VLOOKUP('Thông tin khách hàng'!$E$10,$X$2:$Z$5,3,FALSE)*OFFSET($S822,0,VLOOKUP('Thông tin khách hàng'!$E$10,$X$2:$Z$5,2,FALSE))</f>
        <v>0</v>
      </c>
      <c r="H822" s="5">
        <f>F822*HLOOKUP(B822,Assumption!$A$10:$G$12,2,TRUE)+G822*HLOOKUP(B822,Assumption!$A$10:$G$12,3,TRUE)</f>
        <v>0</v>
      </c>
      <c r="I822" s="5">
        <f t="shared" si="3"/>
        <v>0</v>
      </c>
      <c r="J822" s="47">
        <f>VLOOKUP(D822,Assumption!$O$3:$Q$103,IF('Thông tin khách hàng'!$B$3="Nam",2,3),FALSE)/12*P822</f>
        <v>0</v>
      </c>
      <c r="K822" s="5">
        <v>20000.0</v>
      </c>
      <c r="L822" s="46">
        <f t="shared" si="4"/>
        <v>15389971427</v>
      </c>
      <c r="M822" s="46">
        <f t="shared" si="5"/>
        <v>2737281676140</v>
      </c>
      <c r="N822" s="47">
        <f>HLOOKUP(ROUND(AVERAGE(M810:M821)/10^6,0),Assumption!$B$2:$E$3,2,TRUE)*MAX((AVERAGE(M810:M821)-250*10^6),0)</f>
        <v>15279813773</v>
      </c>
      <c r="O822" s="46">
        <f t="shared" si="6"/>
        <v>2752561489912</v>
      </c>
      <c r="P822" s="46">
        <f>IF(A822=1,SA,MAX(0,SA-M821))</f>
        <v>0</v>
      </c>
      <c r="S822" s="5">
        <v>0.0</v>
      </c>
      <c r="T822" s="5">
        <v>0.0</v>
      </c>
      <c r="U822" s="5">
        <v>1.0</v>
      </c>
      <c r="V822" s="48">
        <v>1.0</v>
      </c>
    </row>
    <row r="823" ht="15.75" customHeight="1">
      <c r="A823" s="5">
        <v>821.0</v>
      </c>
      <c r="B823" s="5">
        <v>69.0</v>
      </c>
      <c r="C823" s="5">
        <f t="shared" si="1"/>
        <v>5</v>
      </c>
      <c r="D823" s="5">
        <f>'Thông tin khách hàng'!$B$4+B823-1</f>
        <v>69</v>
      </c>
      <c r="E823" s="46">
        <f t="shared" si="2"/>
        <v>2752561489912</v>
      </c>
      <c r="F823" s="5">
        <f>TP*VLOOKUP('Thông tin khách hàng'!$E$10,$X$2:$Z$5,3,FALSE)*OFFSET($S823,0,VLOOKUP('Thông tin khách hàng'!$E$10,$X$2:$Z$5,2,FALSE))</f>
        <v>0</v>
      </c>
      <c r="G823" s="5">
        <f>EP*VLOOKUP('Thông tin khách hàng'!$E$10,$X$2:$Z$5,3,FALSE)*OFFSET($S823,0,VLOOKUP('Thông tin khách hàng'!$E$10,$X$2:$Z$5,2,FALSE))</f>
        <v>0</v>
      </c>
      <c r="H823" s="5">
        <f>F823*HLOOKUP(B823,Assumption!$A$10:$G$12,2,TRUE)+G823*HLOOKUP(B823,Assumption!$A$10:$G$12,3,TRUE)</f>
        <v>0</v>
      </c>
      <c r="I823" s="5">
        <f t="shared" si="3"/>
        <v>0</v>
      </c>
      <c r="J823" s="47">
        <f>VLOOKUP(D823,Assumption!$O$3:$Q$103,IF('Thông tin khách hàng'!$B$3="Nam",2,3),FALSE)/12*P823</f>
        <v>0</v>
      </c>
      <c r="K823" s="5">
        <v>20000.0</v>
      </c>
      <c r="L823" s="46">
        <f t="shared" si="4"/>
        <v>15563382739</v>
      </c>
      <c r="M823" s="46">
        <f t="shared" si="5"/>
        <v>2768124852651</v>
      </c>
      <c r="N823" s="47">
        <f>HLOOKUP(ROUND(AVERAGE(M811:M822)/10^6,0),Assumption!$B$2:$E$3,2,TRUE)*MAX((AVERAGE(M811:M822)-250*10^6),0)</f>
        <v>15452029402</v>
      </c>
      <c r="O823" s="46">
        <f t="shared" si="6"/>
        <v>2783576882053</v>
      </c>
      <c r="P823" s="46">
        <f>IF(A823=1,SA,MAX(0,SA-M822))</f>
        <v>0</v>
      </c>
      <c r="S823" s="5">
        <v>0.0</v>
      </c>
      <c r="T823" s="5">
        <v>0.0</v>
      </c>
      <c r="U823" s="5">
        <v>0.0</v>
      </c>
      <c r="V823" s="48">
        <v>1.0</v>
      </c>
    </row>
    <row r="824" ht="15.75" customHeight="1">
      <c r="A824" s="5">
        <v>822.0</v>
      </c>
      <c r="B824" s="5">
        <v>69.0</v>
      </c>
      <c r="C824" s="5">
        <f t="shared" si="1"/>
        <v>6</v>
      </c>
      <c r="D824" s="5">
        <f>'Thông tin khách hàng'!$B$4+B824-1</f>
        <v>69</v>
      </c>
      <c r="E824" s="46">
        <f t="shared" si="2"/>
        <v>2783576882053</v>
      </c>
      <c r="F824" s="5">
        <f>TP*VLOOKUP('Thông tin khách hàng'!$E$10,$X$2:$Z$5,3,FALSE)*OFFSET($S824,0,VLOOKUP('Thông tin khách hàng'!$E$10,$X$2:$Z$5,2,FALSE))</f>
        <v>0</v>
      </c>
      <c r="G824" s="5">
        <f>EP*VLOOKUP('Thông tin khách hàng'!$E$10,$X$2:$Z$5,3,FALSE)*OFFSET($S824,0,VLOOKUP('Thông tin khách hàng'!$E$10,$X$2:$Z$5,2,FALSE))</f>
        <v>0</v>
      </c>
      <c r="H824" s="5">
        <f>F824*HLOOKUP(B824,Assumption!$A$10:$G$12,2,TRUE)+G824*HLOOKUP(B824,Assumption!$A$10:$G$12,3,TRUE)</f>
        <v>0</v>
      </c>
      <c r="I824" s="5">
        <f t="shared" si="3"/>
        <v>0</v>
      </c>
      <c r="J824" s="47">
        <f>VLOOKUP(D824,Assumption!$O$3:$Q$103,IF('Thông tin khách hàng'!$B$3="Nam",2,3),FALSE)/12*P824</f>
        <v>0</v>
      </c>
      <c r="K824" s="5">
        <v>20000.0</v>
      </c>
      <c r="L824" s="46">
        <f t="shared" si="4"/>
        <v>15738748275</v>
      </c>
      <c r="M824" s="46">
        <f t="shared" si="5"/>
        <v>2799315610328</v>
      </c>
      <c r="N824" s="47">
        <f>HLOOKUP(ROUND(AVERAGE(M812:M823)/10^6,0),Assumption!$B$2:$E$3,2,TRUE)*MAX((AVERAGE(M812:M823)-250*10^6),0)</f>
        <v>15626185627</v>
      </c>
      <c r="O824" s="46">
        <f t="shared" si="6"/>
        <v>2814941795955</v>
      </c>
      <c r="P824" s="46">
        <f>IF(A824=1,SA,MAX(0,SA-M823))</f>
        <v>0</v>
      </c>
      <c r="S824" s="5">
        <v>0.0</v>
      </c>
      <c r="T824" s="5">
        <v>0.0</v>
      </c>
      <c r="U824" s="5">
        <v>0.0</v>
      </c>
      <c r="V824" s="48">
        <v>1.0</v>
      </c>
    </row>
    <row r="825" ht="15.75" customHeight="1">
      <c r="A825" s="5">
        <v>823.0</v>
      </c>
      <c r="B825" s="5">
        <v>69.0</v>
      </c>
      <c r="C825" s="5">
        <f t="shared" si="1"/>
        <v>7</v>
      </c>
      <c r="D825" s="5">
        <f>'Thông tin khách hàng'!$B$4+B825-1</f>
        <v>69</v>
      </c>
      <c r="E825" s="46">
        <f t="shared" si="2"/>
        <v>2814941795955</v>
      </c>
      <c r="F825" s="5">
        <f>TP*VLOOKUP('Thông tin khách hàng'!$E$10,$X$2:$Z$5,3,FALSE)*OFFSET($S825,0,VLOOKUP('Thông tin khách hàng'!$E$10,$X$2:$Z$5,2,FALSE))</f>
        <v>15000000</v>
      </c>
      <c r="G825" s="5">
        <f>EP*VLOOKUP('Thông tin khách hàng'!$E$10,$X$2:$Z$5,3,FALSE)*OFFSET($S825,0,VLOOKUP('Thông tin khách hàng'!$E$10,$X$2:$Z$5,2,FALSE))</f>
        <v>15000000</v>
      </c>
      <c r="H825" s="5">
        <f>F825*HLOOKUP(B825,Assumption!$A$10:$G$12,2,TRUE)+G825*HLOOKUP(B825,Assumption!$A$10:$G$12,3,TRUE)</f>
        <v>750000</v>
      </c>
      <c r="I825" s="5">
        <f t="shared" si="3"/>
        <v>29250000</v>
      </c>
      <c r="J825" s="47">
        <f>VLOOKUP(D825,Assumption!$O$3:$Q$103,IF('Thông tin khách hàng'!$B$3="Nam",2,3),FALSE)/12*P825</f>
        <v>0</v>
      </c>
      <c r="K825" s="5">
        <v>20000.0</v>
      </c>
      <c r="L825" s="46">
        <f t="shared" si="4"/>
        <v>15916255442</v>
      </c>
      <c r="M825" s="46">
        <f t="shared" si="5"/>
        <v>2830887281397</v>
      </c>
      <c r="N825" s="47">
        <f>HLOOKUP(ROUND(AVERAGE(M813:M824)/10^6,0),Assumption!$B$2:$E$3,2,TRUE)*MAX((AVERAGE(M813:M824)-250*10^6),0)</f>
        <v>15802304316</v>
      </c>
      <c r="O825" s="46">
        <f t="shared" si="6"/>
        <v>2846689585712</v>
      </c>
      <c r="P825" s="46">
        <f>IF(A825=1,SA,MAX(0,SA-M824))</f>
        <v>0</v>
      </c>
      <c r="S825" s="5">
        <v>0.0</v>
      </c>
      <c r="T825" s="5">
        <v>1.0</v>
      </c>
      <c r="U825" s="5">
        <v>1.0</v>
      </c>
      <c r="V825" s="48">
        <v>1.0</v>
      </c>
    </row>
    <row r="826" ht="15.75" customHeight="1">
      <c r="A826" s="5">
        <v>824.0</v>
      </c>
      <c r="B826" s="5">
        <v>69.0</v>
      </c>
      <c r="C826" s="5">
        <f t="shared" si="1"/>
        <v>8</v>
      </c>
      <c r="D826" s="5">
        <f>'Thông tin khách hàng'!$B$4+B826-1</f>
        <v>69</v>
      </c>
      <c r="E826" s="46">
        <f t="shared" si="2"/>
        <v>2846689585712</v>
      </c>
      <c r="F826" s="5">
        <f>TP*VLOOKUP('Thông tin khách hàng'!$E$10,$X$2:$Z$5,3,FALSE)*OFFSET($S826,0,VLOOKUP('Thông tin khách hàng'!$E$10,$X$2:$Z$5,2,FALSE))</f>
        <v>0</v>
      </c>
      <c r="G826" s="5">
        <f>EP*VLOOKUP('Thông tin khách hàng'!$E$10,$X$2:$Z$5,3,FALSE)*OFFSET($S826,0,VLOOKUP('Thông tin khách hàng'!$E$10,$X$2:$Z$5,2,FALSE))</f>
        <v>0</v>
      </c>
      <c r="H826" s="5">
        <f>F826*HLOOKUP(B826,Assumption!$A$10:$G$12,2,TRUE)+G826*HLOOKUP(B826,Assumption!$A$10:$G$12,3,TRUE)</f>
        <v>0</v>
      </c>
      <c r="I826" s="5">
        <f t="shared" si="3"/>
        <v>0</v>
      </c>
      <c r="J826" s="47">
        <f>VLOOKUP(D826,Assumption!$O$3:$Q$103,IF('Thông tin khách hàng'!$B$3="Nam",2,3),FALSE)/12*P826</f>
        <v>0</v>
      </c>
      <c r="K826" s="5">
        <v>20000.0</v>
      </c>
      <c r="L826" s="46">
        <f t="shared" si="4"/>
        <v>16095596677</v>
      </c>
      <c r="M826" s="46">
        <f t="shared" si="5"/>
        <v>2862785162389</v>
      </c>
      <c r="N826" s="47">
        <f>HLOOKUP(ROUND(AVERAGE(M814:M825)/10^6,0),Assumption!$B$2:$E$3,2,TRUE)*MAX((AVERAGE(M814:M825)-250*10^6),0)</f>
        <v>15980407582</v>
      </c>
      <c r="O826" s="46">
        <f t="shared" si="6"/>
        <v>2878765569971</v>
      </c>
      <c r="P826" s="46">
        <f>IF(A826=1,SA,MAX(0,SA-M825))</f>
        <v>0</v>
      </c>
      <c r="S826" s="5">
        <v>0.0</v>
      </c>
      <c r="T826" s="5">
        <v>0.0</v>
      </c>
      <c r="U826" s="5">
        <v>0.0</v>
      </c>
      <c r="V826" s="48">
        <v>1.0</v>
      </c>
    </row>
    <row r="827" ht="15.75" customHeight="1">
      <c r="A827" s="5">
        <v>825.0</v>
      </c>
      <c r="B827" s="5">
        <v>69.0</v>
      </c>
      <c r="C827" s="5">
        <f t="shared" si="1"/>
        <v>9</v>
      </c>
      <c r="D827" s="5">
        <f>'Thông tin khách hàng'!$B$4+B827-1</f>
        <v>69</v>
      </c>
      <c r="E827" s="46">
        <f t="shared" si="2"/>
        <v>2878765569971</v>
      </c>
      <c r="F827" s="5">
        <f>TP*VLOOKUP('Thông tin khách hàng'!$E$10,$X$2:$Z$5,3,FALSE)*OFFSET($S827,0,VLOOKUP('Thông tin khách hàng'!$E$10,$X$2:$Z$5,2,FALSE))</f>
        <v>0</v>
      </c>
      <c r="G827" s="5">
        <f>EP*VLOOKUP('Thông tin khách hàng'!$E$10,$X$2:$Z$5,3,FALSE)*OFFSET($S827,0,VLOOKUP('Thông tin khách hàng'!$E$10,$X$2:$Z$5,2,FALSE))</f>
        <v>0</v>
      </c>
      <c r="H827" s="5">
        <f>F827*HLOOKUP(B827,Assumption!$A$10:$G$12,2,TRUE)+G827*HLOOKUP(B827,Assumption!$A$10:$G$12,3,TRUE)</f>
        <v>0</v>
      </c>
      <c r="I827" s="5">
        <f t="shared" si="3"/>
        <v>0</v>
      </c>
      <c r="J827" s="47">
        <f>VLOOKUP(D827,Assumption!$O$3:$Q$103,IF('Thông tin khách hàng'!$B$3="Nam",2,3),FALSE)/12*P827</f>
        <v>0</v>
      </c>
      <c r="K827" s="5">
        <v>20000.0</v>
      </c>
      <c r="L827" s="46">
        <f t="shared" si="4"/>
        <v>16276958956</v>
      </c>
      <c r="M827" s="46">
        <f t="shared" si="5"/>
        <v>2895042508927</v>
      </c>
      <c r="N827" s="47">
        <f>HLOOKUP(ROUND(AVERAGE(M815:M826)/10^6,0),Assumption!$B$2:$E$3,2,TRUE)*MAX((AVERAGE(M815:M826)-250*10^6),0)</f>
        <v>16160517789</v>
      </c>
      <c r="O827" s="46">
        <f t="shared" si="6"/>
        <v>2911203026717</v>
      </c>
      <c r="P827" s="46">
        <f>IF(A827=1,SA,MAX(0,SA-M826))</f>
        <v>0</v>
      </c>
      <c r="S827" s="5">
        <v>0.0</v>
      </c>
      <c r="T827" s="5">
        <v>0.0</v>
      </c>
      <c r="U827" s="5">
        <v>0.0</v>
      </c>
      <c r="V827" s="48">
        <v>1.0</v>
      </c>
    </row>
    <row r="828" ht="15.75" customHeight="1">
      <c r="A828" s="5">
        <v>826.0</v>
      </c>
      <c r="B828" s="5">
        <v>69.0</v>
      </c>
      <c r="C828" s="5">
        <f t="shared" si="1"/>
        <v>10</v>
      </c>
      <c r="D828" s="5">
        <f>'Thông tin khách hàng'!$B$4+B828-1</f>
        <v>69</v>
      </c>
      <c r="E828" s="46">
        <f t="shared" si="2"/>
        <v>2911203026717</v>
      </c>
      <c r="F828" s="5">
        <f>TP*VLOOKUP('Thông tin khách hàng'!$E$10,$X$2:$Z$5,3,FALSE)*OFFSET($S828,0,VLOOKUP('Thông tin khách hàng'!$E$10,$X$2:$Z$5,2,FALSE))</f>
        <v>0</v>
      </c>
      <c r="G828" s="5">
        <f>EP*VLOOKUP('Thông tin khách hàng'!$E$10,$X$2:$Z$5,3,FALSE)*OFFSET($S828,0,VLOOKUP('Thông tin khách hàng'!$E$10,$X$2:$Z$5,2,FALSE))</f>
        <v>0</v>
      </c>
      <c r="H828" s="5">
        <f>F828*HLOOKUP(B828,Assumption!$A$10:$G$12,2,TRUE)+G828*HLOOKUP(B828,Assumption!$A$10:$G$12,3,TRUE)</f>
        <v>0</v>
      </c>
      <c r="I828" s="5">
        <f t="shared" si="3"/>
        <v>0</v>
      </c>
      <c r="J828" s="47">
        <f>VLOOKUP(D828,Assumption!$O$3:$Q$103,IF('Thông tin khách hàng'!$B$3="Nam",2,3),FALSE)/12*P828</f>
        <v>0</v>
      </c>
      <c r="K828" s="5">
        <v>20000.0</v>
      </c>
      <c r="L828" s="46">
        <f t="shared" si="4"/>
        <v>16460365052</v>
      </c>
      <c r="M828" s="46">
        <f t="shared" si="5"/>
        <v>2927663371769</v>
      </c>
      <c r="N828" s="47">
        <f>HLOOKUP(ROUND(AVERAGE(M816:M827)/10^6,0),Assumption!$B$2:$E$3,2,TRUE)*MAX((AVERAGE(M816:M827)-250*10^6),0)</f>
        <v>16342657552</v>
      </c>
      <c r="O828" s="46">
        <f t="shared" si="6"/>
        <v>2944006029321</v>
      </c>
      <c r="P828" s="46">
        <f>IF(A828=1,SA,MAX(0,SA-M827))</f>
        <v>0</v>
      </c>
      <c r="S828" s="5">
        <v>0.0</v>
      </c>
      <c r="T828" s="5">
        <v>0.0</v>
      </c>
      <c r="U828" s="5">
        <v>1.0</v>
      </c>
      <c r="V828" s="48">
        <v>1.0</v>
      </c>
    </row>
    <row r="829" ht="15.75" customHeight="1">
      <c r="A829" s="5">
        <v>827.0</v>
      </c>
      <c r="B829" s="5">
        <v>69.0</v>
      </c>
      <c r="C829" s="5">
        <f t="shared" si="1"/>
        <v>11</v>
      </c>
      <c r="D829" s="5">
        <f>'Thông tin khách hàng'!$B$4+B829-1</f>
        <v>69</v>
      </c>
      <c r="E829" s="46">
        <f t="shared" si="2"/>
        <v>2944006029321</v>
      </c>
      <c r="F829" s="5">
        <f>TP*VLOOKUP('Thông tin khách hàng'!$E$10,$X$2:$Z$5,3,FALSE)*OFFSET($S829,0,VLOOKUP('Thông tin khách hàng'!$E$10,$X$2:$Z$5,2,FALSE))</f>
        <v>0</v>
      </c>
      <c r="G829" s="5">
        <f>EP*VLOOKUP('Thông tin khách hàng'!$E$10,$X$2:$Z$5,3,FALSE)*OFFSET($S829,0,VLOOKUP('Thông tin khách hàng'!$E$10,$X$2:$Z$5,2,FALSE))</f>
        <v>0</v>
      </c>
      <c r="H829" s="5">
        <f>F829*HLOOKUP(B829,Assumption!$A$10:$G$12,2,TRUE)+G829*HLOOKUP(B829,Assumption!$A$10:$G$12,3,TRUE)</f>
        <v>0</v>
      </c>
      <c r="I829" s="5">
        <f t="shared" si="3"/>
        <v>0</v>
      </c>
      <c r="J829" s="47">
        <f>VLOOKUP(D829,Assumption!$O$3:$Q$103,IF('Thông tin khách hàng'!$B$3="Nam",2,3),FALSE)/12*P829</f>
        <v>0</v>
      </c>
      <c r="K829" s="5">
        <v>20000.0</v>
      </c>
      <c r="L829" s="46">
        <f t="shared" si="4"/>
        <v>16645837998</v>
      </c>
      <c r="M829" s="46">
        <f t="shared" si="5"/>
        <v>2960651847319</v>
      </c>
      <c r="N829" s="47">
        <f>HLOOKUP(ROUND(AVERAGE(M817:M828)/10^6,0),Assumption!$B$2:$E$3,2,TRUE)*MAX((AVERAGE(M817:M828)-250*10^6),0)</f>
        <v>16526849741</v>
      </c>
      <c r="O829" s="46">
        <f t="shared" si="6"/>
        <v>2977178697060</v>
      </c>
      <c r="P829" s="46">
        <f>IF(A829=1,SA,MAX(0,SA-M828))</f>
        <v>0</v>
      </c>
      <c r="S829" s="5">
        <v>0.0</v>
      </c>
      <c r="T829" s="5">
        <v>0.0</v>
      </c>
      <c r="U829" s="5">
        <v>0.0</v>
      </c>
      <c r="V829" s="48">
        <v>1.0</v>
      </c>
    </row>
    <row r="830" ht="15.75" customHeight="1">
      <c r="A830" s="5">
        <v>828.0</v>
      </c>
      <c r="B830" s="5">
        <v>69.0</v>
      </c>
      <c r="C830" s="5">
        <f t="shared" si="1"/>
        <v>12</v>
      </c>
      <c r="D830" s="5">
        <f>'Thông tin khách hàng'!$B$4+B830-1</f>
        <v>69</v>
      </c>
      <c r="E830" s="46">
        <f t="shared" si="2"/>
        <v>2977178697060</v>
      </c>
      <c r="F830" s="5">
        <f>TP*VLOOKUP('Thông tin khách hàng'!$E$10,$X$2:$Z$5,3,FALSE)*OFFSET($S830,0,VLOOKUP('Thông tin khách hàng'!$E$10,$X$2:$Z$5,2,FALSE))</f>
        <v>0</v>
      </c>
      <c r="G830" s="5">
        <f>EP*VLOOKUP('Thông tin khách hàng'!$E$10,$X$2:$Z$5,3,FALSE)*OFFSET($S830,0,VLOOKUP('Thông tin khách hàng'!$E$10,$X$2:$Z$5,2,FALSE))</f>
        <v>0</v>
      </c>
      <c r="H830" s="5">
        <f>F830*HLOOKUP(B830,Assumption!$A$10:$G$12,2,TRUE)+G830*HLOOKUP(B830,Assumption!$A$10:$G$12,3,TRUE)</f>
        <v>0</v>
      </c>
      <c r="I830" s="5">
        <f t="shared" si="3"/>
        <v>0</v>
      </c>
      <c r="J830" s="47">
        <f>VLOOKUP(D830,Assumption!$O$3:$Q$103,IF('Thông tin khách hàng'!$B$3="Nam",2,3),FALSE)/12*P830</f>
        <v>0</v>
      </c>
      <c r="K830" s="5">
        <v>20000.0</v>
      </c>
      <c r="L830" s="46">
        <f t="shared" si="4"/>
        <v>16833401084</v>
      </c>
      <c r="M830" s="46">
        <f t="shared" si="5"/>
        <v>2994012078144</v>
      </c>
      <c r="N830" s="47">
        <f>HLOOKUP(ROUND(AVERAGE(M818:M829)/10^6,0),Assumption!$B$2:$E$3,2,TRUE)*MAX((AVERAGE(M818:M829)-250*10^6),0)</f>
        <v>16713117482</v>
      </c>
      <c r="O830" s="46">
        <f t="shared" si="6"/>
        <v>3010725195626</v>
      </c>
      <c r="P830" s="46">
        <f>IF(A830=1,SA,MAX(0,SA-M829))</f>
        <v>0</v>
      </c>
      <c r="S830" s="5">
        <v>0.0</v>
      </c>
      <c r="T830" s="5">
        <v>0.0</v>
      </c>
      <c r="U830" s="5">
        <v>0.0</v>
      </c>
      <c r="V830" s="48">
        <v>1.0</v>
      </c>
    </row>
    <row r="831" ht="15.75" customHeight="1">
      <c r="A831" s="5">
        <v>829.0</v>
      </c>
      <c r="B831" s="5">
        <v>70.0</v>
      </c>
      <c r="C831" s="5">
        <f t="shared" si="1"/>
        <v>1</v>
      </c>
      <c r="D831" s="5">
        <f>'Thông tin khách hàng'!$B$4+B831-1</f>
        <v>70</v>
      </c>
      <c r="E831" s="46">
        <f t="shared" si="2"/>
        <v>3010725195626</v>
      </c>
      <c r="F831" s="5">
        <f>TP*VLOOKUP('Thông tin khách hàng'!$E$10,$X$2:$Z$5,3,FALSE)*OFFSET($S831,0,VLOOKUP('Thông tin khách hàng'!$E$10,$X$2:$Z$5,2,FALSE))</f>
        <v>15000000</v>
      </c>
      <c r="G831" s="5">
        <f>EP*VLOOKUP('Thông tin khách hàng'!$E$10,$X$2:$Z$5,3,FALSE)*OFFSET($S831,0,VLOOKUP('Thông tin khách hàng'!$E$10,$X$2:$Z$5,2,FALSE))</f>
        <v>15000000</v>
      </c>
      <c r="H831" s="5">
        <f>F831*HLOOKUP(B831,Assumption!$A$10:$G$12,2,TRUE)+G831*HLOOKUP(B831,Assumption!$A$10:$G$12,3,TRUE)</f>
        <v>750000</v>
      </c>
      <c r="I831" s="5">
        <f t="shared" si="3"/>
        <v>29250000</v>
      </c>
      <c r="J831" s="47">
        <f>VLOOKUP(D831,Assumption!$O$3:$Q$103,IF('Thông tin khách hàng'!$B$3="Nam",2,3),FALSE)/12*P831</f>
        <v>0</v>
      </c>
      <c r="K831" s="5">
        <v>20000.0</v>
      </c>
      <c r="L831" s="46">
        <f t="shared" si="4"/>
        <v>17023243248</v>
      </c>
      <c r="M831" s="46">
        <f t="shared" si="5"/>
        <v>3027777668874</v>
      </c>
      <c r="N831" s="47">
        <f>HLOOKUP(ROUND(AVERAGE(M819:M830)/10^6,0),Assumption!$B$2:$E$3,2,TRUE)*MAX((AVERAGE(M819:M830)-250*10^6),0)</f>
        <v>16901484165</v>
      </c>
      <c r="O831" s="46">
        <f t="shared" si="6"/>
        <v>3044679153040</v>
      </c>
      <c r="P831" s="46">
        <f>IF(A831=1,SA,MAX(0,SA-M830))</f>
        <v>0</v>
      </c>
      <c r="S831" s="5">
        <v>1.0</v>
      </c>
      <c r="T831" s="5">
        <v>1.0</v>
      </c>
      <c r="U831" s="5">
        <v>1.0</v>
      </c>
      <c r="V831" s="48">
        <v>1.0</v>
      </c>
    </row>
    <row r="832" ht="15.75" customHeight="1">
      <c r="A832" s="5">
        <v>830.0</v>
      </c>
      <c r="B832" s="5">
        <v>70.0</v>
      </c>
      <c r="C832" s="5">
        <f t="shared" si="1"/>
        <v>2</v>
      </c>
      <c r="D832" s="5">
        <f>'Thông tin khách hàng'!$B$4+B832-1</f>
        <v>70</v>
      </c>
      <c r="E832" s="46">
        <f t="shared" si="2"/>
        <v>3044679153040</v>
      </c>
      <c r="F832" s="5">
        <f>TP*VLOOKUP('Thông tin khách hàng'!$E$10,$X$2:$Z$5,3,FALSE)*OFFSET($S832,0,VLOOKUP('Thông tin khách hàng'!$E$10,$X$2:$Z$5,2,FALSE))</f>
        <v>0</v>
      </c>
      <c r="G832" s="5">
        <f>EP*VLOOKUP('Thông tin khách hàng'!$E$10,$X$2:$Z$5,3,FALSE)*OFFSET($S832,0,VLOOKUP('Thông tin khách hàng'!$E$10,$X$2:$Z$5,2,FALSE))</f>
        <v>0</v>
      </c>
      <c r="H832" s="5">
        <f>F832*HLOOKUP(B832,Assumption!$A$10:$G$12,2,TRUE)+G832*HLOOKUP(B832,Assumption!$A$10:$G$12,3,TRUE)</f>
        <v>0</v>
      </c>
      <c r="I832" s="5">
        <f t="shared" si="3"/>
        <v>0</v>
      </c>
      <c r="J832" s="47">
        <f>VLOOKUP(D832,Assumption!$O$3:$Q$103,IF('Thông tin khách hàng'!$B$3="Nam",2,3),FALSE)/12*P832</f>
        <v>0</v>
      </c>
      <c r="K832" s="5">
        <v>20000.0</v>
      </c>
      <c r="L832" s="46">
        <f t="shared" si="4"/>
        <v>17215058476</v>
      </c>
      <c r="M832" s="46">
        <f t="shared" si="5"/>
        <v>3061894191516</v>
      </c>
      <c r="N832" s="47">
        <f>HLOOKUP(ROUND(AVERAGE(M820:M831)/10^6,0),Assumption!$B$2:$E$3,2,TRUE)*MAX((AVERAGE(M820:M831)-250*10^6),0)</f>
        <v>17091973441</v>
      </c>
      <c r="O832" s="46">
        <f t="shared" si="6"/>
        <v>3078986164957</v>
      </c>
      <c r="P832" s="46">
        <f>IF(A832=1,SA,MAX(0,SA-M831))</f>
        <v>0</v>
      </c>
      <c r="S832" s="5">
        <v>0.0</v>
      </c>
      <c r="T832" s="5">
        <v>0.0</v>
      </c>
      <c r="U832" s="5">
        <v>0.0</v>
      </c>
      <c r="V832" s="48">
        <v>1.0</v>
      </c>
    </row>
    <row r="833" ht="15.75" customHeight="1">
      <c r="A833" s="5">
        <v>831.0</v>
      </c>
      <c r="B833" s="5">
        <v>70.0</v>
      </c>
      <c r="C833" s="5">
        <f t="shared" si="1"/>
        <v>3</v>
      </c>
      <c r="D833" s="5">
        <f>'Thông tin khách hàng'!$B$4+B833-1</f>
        <v>70</v>
      </c>
      <c r="E833" s="46">
        <f t="shared" si="2"/>
        <v>3078986164957</v>
      </c>
      <c r="F833" s="5">
        <f>TP*VLOOKUP('Thông tin khách hàng'!$E$10,$X$2:$Z$5,3,FALSE)*OFFSET($S833,0,VLOOKUP('Thông tin khách hàng'!$E$10,$X$2:$Z$5,2,FALSE))</f>
        <v>0</v>
      </c>
      <c r="G833" s="5">
        <f>EP*VLOOKUP('Thông tin khách hàng'!$E$10,$X$2:$Z$5,3,FALSE)*OFFSET($S833,0,VLOOKUP('Thông tin khách hàng'!$E$10,$X$2:$Z$5,2,FALSE))</f>
        <v>0</v>
      </c>
      <c r="H833" s="5">
        <f>F833*HLOOKUP(B833,Assumption!$A$10:$G$12,2,TRUE)+G833*HLOOKUP(B833,Assumption!$A$10:$G$12,3,TRUE)</f>
        <v>0</v>
      </c>
      <c r="I833" s="5">
        <f t="shared" si="3"/>
        <v>0</v>
      </c>
      <c r="J833" s="47">
        <f>VLOOKUP(D833,Assumption!$O$3:$Q$103,IF('Thông tin khách hàng'!$B$3="Nam",2,3),FALSE)/12*P833</f>
        <v>0</v>
      </c>
      <c r="K833" s="5">
        <v>20000.0</v>
      </c>
      <c r="L833" s="46">
        <f t="shared" si="4"/>
        <v>17409035309</v>
      </c>
      <c r="M833" s="46">
        <f t="shared" si="5"/>
        <v>3096395180266</v>
      </c>
      <c r="N833" s="47">
        <f>HLOOKUP(ROUND(AVERAGE(M821:M832)/10^6,0),Assumption!$B$2:$E$3,2,TRUE)*MAX((AVERAGE(M821:M832)-250*10^6),0)</f>
        <v>17284609229</v>
      </c>
      <c r="O833" s="46">
        <f t="shared" si="6"/>
        <v>3113679789494</v>
      </c>
      <c r="P833" s="46">
        <f>IF(A833=1,SA,MAX(0,SA-M832))</f>
        <v>0</v>
      </c>
      <c r="S833" s="5">
        <v>0.0</v>
      </c>
      <c r="T833" s="5">
        <v>0.0</v>
      </c>
      <c r="U833" s="5">
        <v>0.0</v>
      </c>
      <c r="V833" s="48">
        <v>1.0</v>
      </c>
    </row>
    <row r="834" ht="15.75" customHeight="1">
      <c r="A834" s="5">
        <v>832.0</v>
      </c>
      <c r="B834" s="5">
        <v>70.0</v>
      </c>
      <c r="C834" s="5">
        <f t="shared" si="1"/>
        <v>4</v>
      </c>
      <c r="D834" s="5">
        <f>'Thông tin khách hàng'!$B$4+B834-1</f>
        <v>70</v>
      </c>
      <c r="E834" s="46">
        <f t="shared" si="2"/>
        <v>3113679789494</v>
      </c>
      <c r="F834" s="5">
        <f>TP*VLOOKUP('Thông tin khách hàng'!$E$10,$X$2:$Z$5,3,FALSE)*OFFSET($S834,0,VLOOKUP('Thông tin khách hàng'!$E$10,$X$2:$Z$5,2,FALSE))</f>
        <v>0</v>
      </c>
      <c r="G834" s="5">
        <f>EP*VLOOKUP('Thông tin khách hàng'!$E$10,$X$2:$Z$5,3,FALSE)*OFFSET($S834,0,VLOOKUP('Thông tin khách hàng'!$E$10,$X$2:$Z$5,2,FALSE))</f>
        <v>0</v>
      </c>
      <c r="H834" s="5">
        <f>F834*HLOOKUP(B834,Assumption!$A$10:$G$12,2,TRUE)+G834*HLOOKUP(B834,Assumption!$A$10:$G$12,3,TRUE)</f>
        <v>0</v>
      </c>
      <c r="I834" s="5">
        <f t="shared" si="3"/>
        <v>0</v>
      </c>
      <c r="J834" s="47">
        <f>VLOOKUP(D834,Assumption!$O$3:$Q$103,IF('Thông tin khách hàng'!$B$3="Nam",2,3),FALSE)/12*P834</f>
        <v>0</v>
      </c>
      <c r="K834" s="5">
        <v>20000.0</v>
      </c>
      <c r="L834" s="46">
        <f t="shared" si="4"/>
        <v>17605198107</v>
      </c>
      <c r="M834" s="46">
        <f t="shared" si="5"/>
        <v>3131284967601</v>
      </c>
      <c r="N834" s="47">
        <f>HLOOKUP(ROUND(AVERAGE(M822:M833)/10^6,0),Assumption!$B$2:$E$3,2,TRUE)*MAX((AVERAGE(M822:M833)-250*10^6),0)</f>
        <v>17479415715</v>
      </c>
      <c r="O834" s="46">
        <f t="shared" si="6"/>
        <v>3148764383316</v>
      </c>
      <c r="P834" s="46">
        <f>IF(A834=1,SA,MAX(0,SA-M833))</f>
        <v>0</v>
      </c>
      <c r="S834" s="5">
        <v>0.0</v>
      </c>
      <c r="T834" s="5">
        <v>0.0</v>
      </c>
      <c r="U834" s="5">
        <v>1.0</v>
      </c>
      <c r="V834" s="48">
        <v>1.0</v>
      </c>
    </row>
    <row r="835" ht="15.75" customHeight="1">
      <c r="A835" s="5">
        <v>833.0</v>
      </c>
      <c r="B835" s="5">
        <v>70.0</v>
      </c>
      <c r="C835" s="5">
        <f t="shared" si="1"/>
        <v>5</v>
      </c>
      <c r="D835" s="5">
        <f>'Thông tin khách hàng'!$B$4+B835-1</f>
        <v>70</v>
      </c>
      <c r="E835" s="46">
        <f t="shared" si="2"/>
        <v>3148764383316</v>
      </c>
      <c r="F835" s="5">
        <f>TP*VLOOKUP('Thông tin khách hàng'!$E$10,$X$2:$Z$5,3,FALSE)*OFFSET($S835,0,VLOOKUP('Thông tin khách hàng'!$E$10,$X$2:$Z$5,2,FALSE))</f>
        <v>0</v>
      </c>
      <c r="G835" s="5">
        <f>EP*VLOOKUP('Thông tin khách hàng'!$E$10,$X$2:$Z$5,3,FALSE)*OFFSET($S835,0,VLOOKUP('Thông tin khách hàng'!$E$10,$X$2:$Z$5,2,FALSE))</f>
        <v>0</v>
      </c>
      <c r="H835" s="5">
        <f>F835*HLOOKUP(B835,Assumption!$A$10:$G$12,2,TRUE)+G835*HLOOKUP(B835,Assumption!$A$10:$G$12,3,TRUE)</f>
        <v>0</v>
      </c>
      <c r="I835" s="5">
        <f t="shared" si="3"/>
        <v>0</v>
      </c>
      <c r="J835" s="47">
        <f>VLOOKUP(D835,Assumption!$O$3:$Q$103,IF('Thông tin khách hàng'!$B$3="Nam",2,3),FALSE)/12*P835</f>
        <v>0</v>
      </c>
      <c r="K835" s="5">
        <v>20000.0</v>
      </c>
      <c r="L835" s="46">
        <f t="shared" si="4"/>
        <v>17803571501</v>
      </c>
      <c r="M835" s="46">
        <f t="shared" si="5"/>
        <v>3166567934817</v>
      </c>
      <c r="N835" s="47">
        <f>HLOOKUP(ROUND(AVERAGE(M823:M834)/10^6,0),Assumption!$B$2:$E$3,2,TRUE)*MAX((AVERAGE(M823:M834)-250*10^6),0)</f>
        <v>17676417361</v>
      </c>
      <c r="O835" s="46">
        <f t="shared" si="6"/>
        <v>3184244352178</v>
      </c>
      <c r="P835" s="46">
        <f>IF(A835=1,SA,MAX(0,SA-M834))</f>
        <v>0</v>
      </c>
      <c r="S835" s="5">
        <v>0.0</v>
      </c>
      <c r="T835" s="5">
        <v>0.0</v>
      </c>
      <c r="U835" s="5">
        <v>0.0</v>
      </c>
      <c r="V835" s="48">
        <v>1.0</v>
      </c>
    </row>
    <row r="836" ht="15.75" customHeight="1">
      <c r="A836" s="5">
        <v>834.0</v>
      </c>
      <c r="B836" s="5">
        <v>70.0</v>
      </c>
      <c r="C836" s="5">
        <f t="shared" si="1"/>
        <v>6</v>
      </c>
      <c r="D836" s="5">
        <f>'Thông tin khách hàng'!$B$4+B836-1</f>
        <v>70</v>
      </c>
      <c r="E836" s="46">
        <f t="shared" si="2"/>
        <v>3184244352178</v>
      </c>
      <c r="F836" s="5">
        <f>TP*VLOOKUP('Thông tin khách hàng'!$E$10,$X$2:$Z$5,3,FALSE)*OFFSET($S836,0,VLOOKUP('Thông tin khách hàng'!$E$10,$X$2:$Z$5,2,FALSE))</f>
        <v>0</v>
      </c>
      <c r="G836" s="5">
        <f>EP*VLOOKUP('Thông tin khách hàng'!$E$10,$X$2:$Z$5,3,FALSE)*OFFSET($S836,0,VLOOKUP('Thông tin khách hàng'!$E$10,$X$2:$Z$5,2,FALSE))</f>
        <v>0</v>
      </c>
      <c r="H836" s="5">
        <f>F836*HLOOKUP(B836,Assumption!$A$10:$G$12,2,TRUE)+G836*HLOOKUP(B836,Assumption!$A$10:$G$12,3,TRUE)</f>
        <v>0</v>
      </c>
      <c r="I836" s="5">
        <f t="shared" si="3"/>
        <v>0</v>
      </c>
      <c r="J836" s="47">
        <f>VLOOKUP(D836,Assumption!$O$3:$Q$103,IF('Thông tin khách hàng'!$B$3="Nam",2,3),FALSE)/12*P836</f>
        <v>0</v>
      </c>
      <c r="K836" s="5">
        <v>20000.0</v>
      </c>
      <c r="L836" s="46">
        <f t="shared" si="4"/>
        <v>18004180403</v>
      </c>
      <c r="M836" s="46">
        <f t="shared" si="5"/>
        <v>3202248512581</v>
      </c>
      <c r="N836" s="47">
        <f>HLOOKUP(ROUND(AVERAGE(M824:M835)/10^6,0),Assumption!$B$2:$E$3,2,TRUE)*MAX((AVERAGE(M824:M835)-250*10^6),0)</f>
        <v>17875638902</v>
      </c>
      <c r="O836" s="46">
        <f t="shared" si="6"/>
        <v>3220124151482</v>
      </c>
      <c r="P836" s="46">
        <f>IF(A836=1,SA,MAX(0,SA-M835))</f>
        <v>0</v>
      </c>
      <c r="S836" s="5">
        <v>0.0</v>
      </c>
      <c r="T836" s="5">
        <v>0.0</v>
      </c>
      <c r="U836" s="5">
        <v>0.0</v>
      </c>
      <c r="V836" s="48">
        <v>1.0</v>
      </c>
    </row>
    <row r="837" ht="15.75" customHeight="1">
      <c r="A837" s="5">
        <v>835.0</v>
      </c>
      <c r="B837" s="5">
        <v>70.0</v>
      </c>
      <c r="C837" s="5">
        <f t="shared" si="1"/>
        <v>7</v>
      </c>
      <c r="D837" s="5">
        <f>'Thông tin khách hàng'!$B$4+B837-1</f>
        <v>70</v>
      </c>
      <c r="E837" s="46">
        <f t="shared" si="2"/>
        <v>3220124151482</v>
      </c>
      <c r="F837" s="5">
        <f>TP*VLOOKUP('Thông tin khách hàng'!$E$10,$X$2:$Z$5,3,FALSE)*OFFSET($S837,0,VLOOKUP('Thông tin khách hàng'!$E$10,$X$2:$Z$5,2,FALSE))</f>
        <v>15000000</v>
      </c>
      <c r="G837" s="5">
        <f>EP*VLOOKUP('Thông tin khách hàng'!$E$10,$X$2:$Z$5,3,FALSE)*OFFSET($S837,0,VLOOKUP('Thông tin khách hàng'!$E$10,$X$2:$Z$5,2,FALSE))</f>
        <v>15000000</v>
      </c>
      <c r="H837" s="5">
        <f>F837*HLOOKUP(B837,Assumption!$A$10:$G$12,2,TRUE)+G837*HLOOKUP(B837,Assumption!$A$10:$G$12,3,TRUE)</f>
        <v>750000</v>
      </c>
      <c r="I837" s="5">
        <f t="shared" si="3"/>
        <v>29250000</v>
      </c>
      <c r="J837" s="47">
        <f>VLOOKUP(D837,Assumption!$O$3:$Q$103,IF('Thông tin khách hàng'!$B$3="Nam",2,3),FALSE)/12*P837</f>
        <v>0</v>
      </c>
      <c r="K837" s="5">
        <v>20000.0</v>
      </c>
      <c r="L837" s="46">
        <f t="shared" si="4"/>
        <v>18207215389</v>
      </c>
      <c r="M837" s="46">
        <f t="shared" si="5"/>
        <v>3238360596871</v>
      </c>
      <c r="N837" s="47">
        <f>HLOOKUP(ROUND(AVERAGE(M825:M836)/10^6,0),Assumption!$B$2:$E$3,2,TRUE)*MAX((AVERAGE(M825:M836)-250*10^6),0)</f>
        <v>18077105353</v>
      </c>
      <c r="O837" s="46">
        <f t="shared" si="6"/>
        <v>3256437702224</v>
      </c>
      <c r="P837" s="46">
        <f>IF(A837=1,SA,MAX(0,SA-M836))</f>
        <v>0</v>
      </c>
      <c r="S837" s="5">
        <v>0.0</v>
      </c>
      <c r="T837" s="5">
        <v>1.0</v>
      </c>
      <c r="U837" s="5">
        <v>1.0</v>
      </c>
      <c r="V837" s="48">
        <v>1.0</v>
      </c>
    </row>
    <row r="838" ht="15.75" customHeight="1">
      <c r="A838" s="5">
        <v>836.0</v>
      </c>
      <c r="B838" s="5">
        <v>70.0</v>
      </c>
      <c r="C838" s="5">
        <f t="shared" si="1"/>
        <v>8</v>
      </c>
      <c r="D838" s="5">
        <f>'Thông tin khách hàng'!$B$4+B838-1</f>
        <v>70</v>
      </c>
      <c r="E838" s="46">
        <f t="shared" si="2"/>
        <v>3256437702224</v>
      </c>
      <c r="F838" s="5">
        <f>TP*VLOOKUP('Thông tin khách hàng'!$E$10,$X$2:$Z$5,3,FALSE)*OFFSET($S838,0,VLOOKUP('Thông tin khách hàng'!$E$10,$X$2:$Z$5,2,FALSE))</f>
        <v>0</v>
      </c>
      <c r="G838" s="5">
        <f>EP*VLOOKUP('Thông tin khách hàng'!$E$10,$X$2:$Z$5,3,FALSE)*OFFSET($S838,0,VLOOKUP('Thông tin khách hàng'!$E$10,$X$2:$Z$5,2,FALSE))</f>
        <v>0</v>
      </c>
      <c r="H838" s="5">
        <f>F838*HLOOKUP(B838,Assumption!$A$10:$G$12,2,TRUE)+G838*HLOOKUP(B838,Assumption!$A$10:$G$12,3,TRUE)</f>
        <v>0</v>
      </c>
      <c r="I838" s="5">
        <f t="shared" si="3"/>
        <v>0</v>
      </c>
      <c r="J838" s="47">
        <f>VLOOKUP(D838,Assumption!$O$3:$Q$103,IF('Thông tin khách hàng'!$B$3="Nam",2,3),FALSE)/12*P838</f>
        <v>0</v>
      </c>
      <c r="K838" s="5">
        <v>20000.0</v>
      </c>
      <c r="L838" s="46">
        <f t="shared" si="4"/>
        <v>18412372100</v>
      </c>
      <c r="M838" s="46">
        <f t="shared" si="5"/>
        <v>3274850054324</v>
      </c>
      <c r="N838" s="47">
        <f>HLOOKUP(ROUND(AVERAGE(M826:M837)/10^6,0),Assumption!$B$2:$E$3,2,TRUE)*MAX((AVERAGE(M826:M837)-250*10^6),0)</f>
        <v>18280842011</v>
      </c>
      <c r="O838" s="46">
        <f t="shared" si="6"/>
        <v>3293130896335</v>
      </c>
      <c r="P838" s="46">
        <f>IF(A838=1,SA,MAX(0,SA-M837))</f>
        <v>0</v>
      </c>
      <c r="S838" s="5">
        <v>0.0</v>
      </c>
      <c r="T838" s="5">
        <v>0.0</v>
      </c>
      <c r="U838" s="5">
        <v>0.0</v>
      </c>
      <c r="V838" s="48">
        <v>1.0</v>
      </c>
    </row>
    <row r="839" ht="15.75" customHeight="1">
      <c r="A839" s="5">
        <v>837.0</v>
      </c>
      <c r="B839" s="5">
        <v>70.0</v>
      </c>
      <c r="C839" s="5">
        <f t="shared" si="1"/>
        <v>9</v>
      </c>
      <c r="D839" s="5">
        <f>'Thông tin khách hàng'!$B$4+B839-1</f>
        <v>70</v>
      </c>
      <c r="E839" s="46">
        <f t="shared" si="2"/>
        <v>3293130896335</v>
      </c>
      <c r="F839" s="5">
        <f>TP*VLOOKUP('Thông tin khách hàng'!$E$10,$X$2:$Z$5,3,FALSE)*OFFSET($S839,0,VLOOKUP('Thông tin khách hàng'!$E$10,$X$2:$Z$5,2,FALSE))</f>
        <v>0</v>
      </c>
      <c r="G839" s="5">
        <f>EP*VLOOKUP('Thông tin khách hàng'!$E$10,$X$2:$Z$5,3,FALSE)*OFFSET($S839,0,VLOOKUP('Thông tin khách hàng'!$E$10,$X$2:$Z$5,2,FALSE))</f>
        <v>0</v>
      </c>
      <c r="H839" s="5">
        <f>F839*HLOOKUP(B839,Assumption!$A$10:$G$12,2,TRUE)+G839*HLOOKUP(B839,Assumption!$A$10:$G$12,3,TRUE)</f>
        <v>0</v>
      </c>
      <c r="I839" s="5">
        <f t="shared" si="3"/>
        <v>0</v>
      </c>
      <c r="J839" s="47">
        <f>VLOOKUP(D839,Assumption!$O$3:$Q$103,IF('Thông tin khách hàng'!$B$3="Nam",2,3),FALSE)/12*P839</f>
        <v>0</v>
      </c>
      <c r="K839" s="5">
        <v>20000.0</v>
      </c>
      <c r="L839" s="46">
        <f t="shared" si="4"/>
        <v>18619840755</v>
      </c>
      <c r="M839" s="46">
        <f t="shared" si="5"/>
        <v>3311750717090</v>
      </c>
      <c r="N839" s="47">
        <f>HLOOKUP(ROUND(AVERAGE(M827:M838)/10^6,0),Assumption!$B$2:$E$3,2,TRUE)*MAX((AVERAGE(M827:M838)-250*10^6),0)</f>
        <v>18486874457</v>
      </c>
      <c r="O839" s="46">
        <f t="shared" si="6"/>
        <v>3330237591546</v>
      </c>
      <c r="P839" s="46">
        <f>IF(A839=1,SA,MAX(0,SA-M838))</f>
        <v>0</v>
      </c>
      <c r="S839" s="5">
        <v>0.0</v>
      </c>
      <c r="T839" s="5">
        <v>0.0</v>
      </c>
      <c r="U839" s="5">
        <v>0.0</v>
      </c>
      <c r="V839" s="48">
        <v>1.0</v>
      </c>
    </row>
    <row r="840" ht="15.75" customHeight="1">
      <c r="A840" s="5">
        <v>838.0</v>
      </c>
      <c r="B840" s="5">
        <v>70.0</v>
      </c>
      <c r="C840" s="5">
        <f t="shared" si="1"/>
        <v>10</v>
      </c>
      <c r="D840" s="5">
        <f>'Thông tin khách hàng'!$B$4+B840-1</f>
        <v>70</v>
      </c>
      <c r="E840" s="46">
        <f t="shared" si="2"/>
        <v>3330237591546</v>
      </c>
      <c r="F840" s="5">
        <f>TP*VLOOKUP('Thông tin khách hàng'!$E$10,$X$2:$Z$5,3,FALSE)*OFFSET($S840,0,VLOOKUP('Thông tin khách hàng'!$E$10,$X$2:$Z$5,2,FALSE))</f>
        <v>0</v>
      </c>
      <c r="G840" s="5">
        <f>EP*VLOOKUP('Thông tin khách hàng'!$E$10,$X$2:$Z$5,3,FALSE)*OFFSET($S840,0,VLOOKUP('Thông tin khách hàng'!$E$10,$X$2:$Z$5,2,FALSE))</f>
        <v>0</v>
      </c>
      <c r="H840" s="5">
        <f>F840*HLOOKUP(B840,Assumption!$A$10:$G$12,2,TRUE)+G840*HLOOKUP(B840,Assumption!$A$10:$G$12,3,TRUE)</f>
        <v>0</v>
      </c>
      <c r="I840" s="5">
        <f t="shared" si="3"/>
        <v>0</v>
      </c>
      <c r="J840" s="47">
        <f>VLOOKUP(D840,Assumption!$O$3:$Q$103,IF('Thông tin khách hàng'!$B$3="Nam",2,3),FALSE)/12*P840</f>
        <v>0</v>
      </c>
      <c r="K840" s="5">
        <v>20000.0</v>
      </c>
      <c r="L840" s="46">
        <f t="shared" si="4"/>
        <v>18829647404</v>
      </c>
      <c r="M840" s="46">
        <f t="shared" si="5"/>
        <v>3349067218950</v>
      </c>
      <c r="N840" s="47">
        <f>HLOOKUP(ROUND(AVERAGE(M828:M839)/10^6,0),Assumption!$B$2:$E$3,2,TRUE)*MAX((AVERAGE(M828:M839)-250*10^6),0)</f>
        <v>18695228561</v>
      </c>
      <c r="O840" s="46">
        <f t="shared" si="6"/>
        <v>3367762447511</v>
      </c>
      <c r="P840" s="46">
        <f>IF(A840=1,SA,MAX(0,SA-M839))</f>
        <v>0</v>
      </c>
      <c r="S840" s="5">
        <v>0.0</v>
      </c>
      <c r="T840" s="5">
        <v>0.0</v>
      </c>
      <c r="U840" s="5">
        <v>1.0</v>
      </c>
      <c r="V840" s="48">
        <v>1.0</v>
      </c>
    </row>
    <row r="841" ht="15.75" customHeight="1">
      <c r="A841" s="5">
        <v>839.0</v>
      </c>
      <c r="B841" s="5">
        <v>70.0</v>
      </c>
      <c r="C841" s="5">
        <f t="shared" si="1"/>
        <v>11</v>
      </c>
      <c r="D841" s="5">
        <f>'Thông tin khách hàng'!$B$4+B841-1</f>
        <v>70</v>
      </c>
      <c r="E841" s="46">
        <f t="shared" si="2"/>
        <v>3367762447511</v>
      </c>
      <c r="F841" s="5">
        <f>TP*VLOOKUP('Thông tin khách hàng'!$E$10,$X$2:$Z$5,3,FALSE)*OFFSET($S841,0,VLOOKUP('Thông tin khách hàng'!$E$10,$X$2:$Z$5,2,FALSE))</f>
        <v>0</v>
      </c>
      <c r="G841" s="5">
        <f>EP*VLOOKUP('Thông tin khách hàng'!$E$10,$X$2:$Z$5,3,FALSE)*OFFSET($S841,0,VLOOKUP('Thông tin khách hàng'!$E$10,$X$2:$Z$5,2,FALSE))</f>
        <v>0</v>
      </c>
      <c r="H841" s="5">
        <f>F841*HLOOKUP(B841,Assumption!$A$10:$G$12,2,TRUE)+G841*HLOOKUP(B841,Assumption!$A$10:$G$12,3,TRUE)</f>
        <v>0</v>
      </c>
      <c r="I841" s="5">
        <f t="shared" si="3"/>
        <v>0</v>
      </c>
      <c r="J841" s="47">
        <f>VLOOKUP(D841,Assumption!$O$3:$Q$103,IF('Thông tin khách hàng'!$B$3="Nam",2,3),FALSE)/12*P841</f>
        <v>0</v>
      </c>
      <c r="K841" s="5">
        <v>20000.0</v>
      </c>
      <c r="L841" s="46">
        <f t="shared" si="4"/>
        <v>19041818395</v>
      </c>
      <c r="M841" s="46">
        <f t="shared" si="5"/>
        <v>3386804245906</v>
      </c>
      <c r="N841" s="47">
        <f>HLOOKUP(ROUND(AVERAGE(M829:M840)/10^6,0),Assumption!$B$2:$E$3,2,TRUE)*MAX((AVERAGE(M829:M840)-250*10^6),0)</f>
        <v>18905930484</v>
      </c>
      <c r="O841" s="46">
        <f t="shared" si="6"/>
        <v>3405710176390</v>
      </c>
      <c r="P841" s="46">
        <f>IF(A841=1,SA,MAX(0,SA-M840))</f>
        <v>0</v>
      </c>
      <c r="S841" s="5">
        <v>0.0</v>
      </c>
      <c r="T841" s="5">
        <v>0.0</v>
      </c>
      <c r="U841" s="5">
        <v>0.0</v>
      </c>
      <c r="V841" s="48">
        <v>1.0</v>
      </c>
    </row>
    <row r="842" ht="15.75" customHeight="1">
      <c r="A842" s="5">
        <v>840.0</v>
      </c>
      <c r="B842" s="5">
        <v>70.0</v>
      </c>
      <c r="C842" s="5">
        <f t="shared" si="1"/>
        <v>12</v>
      </c>
      <c r="D842" s="5">
        <f>'Thông tin khách hàng'!$B$4+B842-1</f>
        <v>70</v>
      </c>
      <c r="E842" s="46">
        <f t="shared" si="2"/>
        <v>3405710176390</v>
      </c>
      <c r="F842" s="5">
        <f>TP*VLOOKUP('Thông tin khách hàng'!$E$10,$X$2:$Z$5,3,FALSE)*OFFSET($S842,0,VLOOKUP('Thông tin khách hàng'!$E$10,$X$2:$Z$5,2,FALSE))</f>
        <v>0</v>
      </c>
      <c r="G842" s="5">
        <f>EP*VLOOKUP('Thông tin khách hàng'!$E$10,$X$2:$Z$5,3,FALSE)*OFFSET($S842,0,VLOOKUP('Thông tin khách hàng'!$E$10,$X$2:$Z$5,2,FALSE))</f>
        <v>0</v>
      </c>
      <c r="H842" s="5">
        <f>F842*HLOOKUP(B842,Assumption!$A$10:$G$12,2,TRUE)+G842*HLOOKUP(B842,Assumption!$A$10:$G$12,3,TRUE)</f>
        <v>0</v>
      </c>
      <c r="I842" s="5">
        <f t="shared" si="3"/>
        <v>0</v>
      </c>
      <c r="J842" s="47">
        <f>VLOOKUP(D842,Assumption!$O$3:$Q$103,IF('Thông tin khách hàng'!$B$3="Nam",2,3),FALSE)/12*P842</f>
        <v>0</v>
      </c>
      <c r="K842" s="5">
        <v>20000.0</v>
      </c>
      <c r="L842" s="46">
        <f t="shared" si="4"/>
        <v>19256380372</v>
      </c>
      <c r="M842" s="46">
        <f t="shared" si="5"/>
        <v>3424966536762</v>
      </c>
      <c r="N842" s="47">
        <f>HLOOKUP(ROUND(AVERAGE(M830:M841)/10^6,0),Assumption!$B$2:$E$3,2,TRUE)*MAX((AVERAGE(M830:M841)-250*10^6),0)</f>
        <v>19119006683</v>
      </c>
      <c r="O842" s="46">
        <f t="shared" si="6"/>
        <v>3444085543446</v>
      </c>
      <c r="P842" s="46">
        <f>IF(A842=1,SA,MAX(0,SA-M841))</f>
        <v>0</v>
      </c>
      <c r="S842" s="5">
        <v>0.0</v>
      </c>
      <c r="T842" s="5">
        <v>0.0</v>
      </c>
      <c r="U842" s="5">
        <v>0.0</v>
      </c>
      <c r="V842" s="48">
        <v>1.0</v>
      </c>
    </row>
    <row r="843" ht="15.75" customHeight="1">
      <c r="A843" s="5">
        <v>841.0</v>
      </c>
      <c r="B843" s="5">
        <v>71.0</v>
      </c>
      <c r="C843" s="5">
        <f t="shared" si="1"/>
        <v>1</v>
      </c>
      <c r="D843" s="5">
        <f>'Thông tin khách hàng'!$B$4+B843-1</f>
        <v>71</v>
      </c>
      <c r="E843" s="46">
        <f t="shared" si="2"/>
        <v>3444085543446</v>
      </c>
      <c r="F843" s="5">
        <f>TP*VLOOKUP('Thông tin khách hàng'!$E$10,$X$2:$Z$5,3,FALSE)*OFFSET($S843,0,VLOOKUP('Thông tin khách hàng'!$E$10,$X$2:$Z$5,2,FALSE))</f>
        <v>15000000</v>
      </c>
      <c r="G843" s="5">
        <f>EP*VLOOKUP('Thông tin khách hàng'!$E$10,$X$2:$Z$5,3,FALSE)*OFFSET($S843,0,VLOOKUP('Thông tin khách hàng'!$E$10,$X$2:$Z$5,2,FALSE))</f>
        <v>15000000</v>
      </c>
      <c r="H843" s="5">
        <f>F843*HLOOKUP(B843,Assumption!$A$10:$G$12,2,TRUE)+G843*HLOOKUP(B843,Assumption!$A$10:$G$12,3,TRUE)</f>
        <v>750000</v>
      </c>
      <c r="I843" s="5">
        <f t="shared" si="3"/>
        <v>29250000</v>
      </c>
      <c r="J843" s="47">
        <f>VLOOKUP(D843,Assumption!$O$3:$Q$103,IF('Thông tin khách hàng'!$B$3="Nam",2,3),FALSE)/12*P843</f>
        <v>0</v>
      </c>
      <c r="K843" s="5">
        <v>20000.0</v>
      </c>
      <c r="L843" s="46">
        <f t="shared" si="4"/>
        <v>19473525660</v>
      </c>
      <c r="M843" s="46">
        <f t="shared" si="5"/>
        <v>3463588299106</v>
      </c>
      <c r="N843" s="47">
        <f>HLOOKUP(ROUND(AVERAGE(M831:M842)/10^6,0),Assumption!$B$2:$E$3,2,TRUE)*MAX((AVERAGE(M831:M842)-250*10^6),0)</f>
        <v>19334483913</v>
      </c>
      <c r="O843" s="46">
        <f t="shared" si="6"/>
        <v>3482922783018</v>
      </c>
      <c r="P843" s="46">
        <f>IF(A843=1,SA,MAX(0,SA-M842))</f>
        <v>0</v>
      </c>
      <c r="S843" s="5">
        <v>1.0</v>
      </c>
      <c r="T843" s="5">
        <v>1.0</v>
      </c>
      <c r="U843" s="5">
        <v>1.0</v>
      </c>
      <c r="V843" s="48">
        <v>1.0</v>
      </c>
    </row>
    <row r="844" ht="15.75" customHeight="1">
      <c r="A844" s="5">
        <v>842.0</v>
      </c>
      <c r="B844" s="5">
        <v>71.0</v>
      </c>
      <c r="C844" s="5">
        <f t="shared" si="1"/>
        <v>2</v>
      </c>
      <c r="D844" s="5">
        <f>'Thông tin khách hàng'!$B$4+B844-1</f>
        <v>71</v>
      </c>
      <c r="E844" s="46">
        <f t="shared" si="2"/>
        <v>3482922783018</v>
      </c>
      <c r="F844" s="5">
        <f>TP*VLOOKUP('Thông tin khách hàng'!$E$10,$X$2:$Z$5,3,FALSE)*OFFSET($S844,0,VLOOKUP('Thông tin khách hàng'!$E$10,$X$2:$Z$5,2,FALSE))</f>
        <v>0</v>
      </c>
      <c r="G844" s="5">
        <f>EP*VLOOKUP('Thông tin khách hàng'!$E$10,$X$2:$Z$5,3,FALSE)*OFFSET($S844,0,VLOOKUP('Thông tin khách hàng'!$E$10,$X$2:$Z$5,2,FALSE))</f>
        <v>0</v>
      </c>
      <c r="H844" s="5">
        <f>F844*HLOOKUP(B844,Assumption!$A$10:$G$12,2,TRUE)+G844*HLOOKUP(B844,Assumption!$A$10:$G$12,3,TRUE)</f>
        <v>0</v>
      </c>
      <c r="I844" s="5">
        <f t="shared" si="3"/>
        <v>0</v>
      </c>
      <c r="J844" s="47">
        <f>VLOOKUP(D844,Assumption!$O$3:$Q$103,IF('Thông tin khách hàng'!$B$3="Nam",2,3),FALSE)/12*P844</f>
        <v>0</v>
      </c>
      <c r="K844" s="5">
        <v>20000.0</v>
      </c>
      <c r="L844" s="46">
        <f t="shared" si="4"/>
        <v>19692951675</v>
      </c>
      <c r="M844" s="46">
        <f t="shared" si="5"/>
        <v>3502615714693</v>
      </c>
      <c r="N844" s="47">
        <f>HLOOKUP(ROUND(AVERAGE(M832:M843)/10^6,0),Assumption!$B$2:$E$3,2,TRUE)*MAX((AVERAGE(M832:M843)-250*10^6),0)</f>
        <v>19552389228</v>
      </c>
      <c r="O844" s="46">
        <f t="shared" si="6"/>
        <v>3522168103921</v>
      </c>
      <c r="P844" s="46">
        <f>IF(A844=1,SA,MAX(0,SA-M843))</f>
        <v>0</v>
      </c>
      <c r="S844" s="5">
        <v>0.0</v>
      </c>
      <c r="T844" s="5">
        <v>0.0</v>
      </c>
      <c r="U844" s="5">
        <v>0.0</v>
      </c>
      <c r="V844" s="48">
        <v>1.0</v>
      </c>
    </row>
    <row r="845" ht="15.75" customHeight="1">
      <c r="A845" s="5">
        <v>843.0</v>
      </c>
      <c r="B845" s="5">
        <v>71.0</v>
      </c>
      <c r="C845" s="5">
        <f t="shared" si="1"/>
        <v>3</v>
      </c>
      <c r="D845" s="5">
        <f>'Thông tin khách hàng'!$B$4+B845-1</f>
        <v>71</v>
      </c>
      <c r="E845" s="46">
        <f t="shared" si="2"/>
        <v>3522168103921</v>
      </c>
      <c r="F845" s="5">
        <f>TP*VLOOKUP('Thông tin khách hàng'!$E$10,$X$2:$Z$5,3,FALSE)*OFFSET($S845,0,VLOOKUP('Thông tin khách hàng'!$E$10,$X$2:$Z$5,2,FALSE))</f>
        <v>0</v>
      </c>
      <c r="G845" s="5">
        <f>EP*VLOOKUP('Thông tin khách hàng'!$E$10,$X$2:$Z$5,3,FALSE)*OFFSET($S845,0,VLOOKUP('Thông tin khách hàng'!$E$10,$X$2:$Z$5,2,FALSE))</f>
        <v>0</v>
      </c>
      <c r="H845" s="5">
        <f>F845*HLOOKUP(B845,Assumption!$A$10:$G$12,2,TRUE)+G845*HLOOKUP(B845,Assumption!$A$10:$G$12,3,TRUE)</f>
        <v>0</v>
      </c>
      <c r="I845" s="5">
        <f t="shared" si="3"/>
        <v>0</v>
      </c>
      <c r="J845" s="47">
        <f>VLOOKUP(D845,Assumption!$O$3:$Q$103,IF('Thông tin khách hàng'!$B$3="Nam",2,3),FALSE)/12*P845</f>
        <v>0</v>
      </c>
      <c r="K845" s="5">
        <v>20000.0</v>
      </c>
      <c r="L845" s="46">
        <f t="shared" si="4"/>
        <v>19914850425</v>
      </c>
      <c r="M845" s="46">
        <f t="shared" si="5"/>
        <v>3542082934346</v>
      </c>
      <c r="N845" s="47">
        <f>HLOOKUP(ROUND(AVERAGE(M833:M844)/10^6,0),Assumption!$B$2:$E$3,2,TRUE)*MAX((AVERAGE(M833:M844)-250*10^6),0)</f>
        <v>19772749989</v>
      </c>
      <c r="O845" s="46">
        <f t="shared" si="6"/>
        <v>3561855684336</v>
      </c>
      <c r="P845" s="46">
        <f>IF(A845=1,SA,MAX(0,SA-M844))</f>
        <v>0</v>
      </c>
      <c r="S845" s="5">
        <v>0.0</v>
      </c>
      <c r="T845" s="5">
        <v>0.0</v>
      </c>
      <c r="U845" s="5">
        <v>0.0</v>
      </c>
      <c r="V845" s="48">
        <v>1.0</v>
      </c>
    </row>
    <row r="846" ht="15.75" customHeight="1">
      <c r="A846" s="5">
        <v>844.0</v>
      </c>
      <c r="B846" s="5">
        <v>71.0</v>
      </c>
      <c r="C846" s="5">
        <f t="shared" si="1"/>
        <v>4</v>
      </c>
      <c r="D846" s="5">
        <f>'Thông tin khách hàng'!$B$4+B846-1</f>
        <v>71</v>
      </c>
      <c r="E846" s="46">
        <f t="shared" si="2"/>
        <v>3561855684336</v>
      </c>
      <c r="F846" s="5">
        <f>TP*VLOOKUP('Thông tin khách hàng'!$E$10,$X$2:$Z$5,3,FALSE)*OFFSET($S846,0,VLOOKUP('Thông tin khách hàng'!$E$10,$X$2:$Z$5,2,FALSE))</f>
        <v>0</v>
      </c>
      <c r="G846" s="5">
        <f>EP*VLOOKUP('Thông tin khách hàng'!$E$10,$X$2:$Z$5,3,FALSE)*OFFSET($S846,0,VLOOKUP('Thông tin khách hàng'!$E$10,$X$2:$Z$5,2,FALSE))</f>
        <v>0</v>
      </c>
      <c r="H846" s="5">
        <f>F846*HLOOKUP(B846,Assumption!$A$10:$G$12,2,TRUE)+G846*HLOOKUP(B846,Assumption!$A$10:$G$12,3,TRUE)</f>
        <v>0</v>
      </c>
      <c r="I846" s="5">
        <f t="shared" si="3"/>
        <v>0</v>
      </c>
      <c r="J846" s="47">
        <f>VLOOKUP(D846,Assumption!$O$3:$Q$103,IF('Thông tin khách hàng'!$B$3="Nam",2,3),FALSE)/12*P846</f>
        <v>0</v>
      </c>
      <c r="K846" s="5">
        <v>20000.0</v>
      </c>
      <c r="L846" s="46">
        <f t="shared" si="4"/>
        <v>20139249775</v>
      </c>
      <c r="M846" s="46">
        <f t="shared" si="5"/>
        <v>3581994914111</v>
      </c>
      <c r="N846" s="47">
        <f>HLOOKUP(ROUND(AVERAGE(M834:M845)/10^6,0),Assumption!$B$2:$E$3,2,TRUE)*MAX((AVERAGE(M834:M845)-250*10^6),0)</f>
        <v>19995593867</v>
      </c>
      <c r="O846" s="46">
        <f t="shared" si="6"/>
        <v>3601990507977</v>
      </c>
      <c r="P846" s="46">
        <f>IF(A846=1,SA,MAX(0,SA-M845))</f>
        <v>0</v>
      </c>
      <c r="S846" s="5">
        <v>0.0</v>
      </c>
      <c r="T846" s="5">
        <v>0.0</v>
      </c>
      <c r="U846" s="5">
        <v>1.0</v>
      </c>
      <c r="V846" s="48">
        <v>1.0</v>
      </c>
    </row>
    <row r="847" ht="15.75" customHeight="1">
      <c r="A847" s="5">
        <v>845.0</v>
      </c>
      <c r="B847" s="5">
        <v>71.0</v>
      </c>
      <c r="C847" s="5">
        <f t="shared" si="1"/>
        <v>5</v>
      </c>
      <c r="D847" s="5">
        <f>'Thông tin khách hàng'!$B$4+B847-1</f>
        <v>71</v>
      </c>
      <c r="E847" s="46">
        <f t="shared" si="2"/>
        <v>3601990507977</v>
      </c>
      <c r="F847" s="5">
        <f>TP*VLOOKUP('Thông tin khách hàng'!$E$10,$X$2:$Z$5,3,FALSE)*OFFSET($S847,0,VLOOKUP('Thông tin khách hàng'!$E$10,$X$2:$Z$5,2,FALSE))</f>
        <v>0</v>
      </c>
      <c r="G847" s="5">
        <f>EP*VLOOKUP('Thông tin khách hàng'!$E$10,$X$2:$Z$5,3,FALSE)*OFFSET($S847,0,VLOOKUP('Thông tin khách hàng'!$E$10,$X$2:$Z$5,2,FALSE))</f>
        <v>0</v>
      </c>
      <c r="H847" s="5">
        <f>F847*HLOOKUP(B847,Assumption!$A$10:$G$12,2,TRUE)+G847*HLOOKUP(B847,Assumption!$A$10:$G$12,3,TRUE)</f>
        <v>0</v>
      </c>
      <c r="I847" s="5">
        <f t="shared" si="3"/>
        <v>0</v>
      </c>
      <c r="J847" s="47">
        <f>VLOOKUP(D847,Assumption!$O$3:$Q$103,IF('Thông tin khách hàng'!$B$3="Nam",2,3),FALSE)/12*P847</f>
        <v>0</v>
      </c>
      <c r="K847" s="5">
        <v>20000.0</v>
      </c>
      <c r="L847" s="46">
        <f t="shared" si="4"/>
        <v>20366177903</v>
      </c>
      <c r="M847" s="46">
        <f t="shared" si="5"/>
        <v>3622356665880</v>
      </c>
      <c r="N847" s="47">
        <f>HLOOKUP(ROUND(AVERAGE(M835:M846)/10^6,0),Assumption!$B$2:$E$3,2,TRUE)*MAX((AVERAGE(M835:M846)-250*10^6),0)</f>
        <v>20220948840</v>
      </c>
      <c r="O847" s="46">
        <f t="shared" si="6"/>
        <v>3642577614720</v>
      </c>
      <c r="P847" s="46">
        <f>IF(A847=1,SA,MAX(0,SA-M846))</f>
        <v>0</v>
      </c>
      <c r="S847" s="5">
        <v>0.0</v>
      </c>
      <c r="T847" s="5">
        <v>0.0</v>
      </c>
      <c r="U847" s="5">
        <v>0.0</v>
      </c>
      <c r="V847" s="48">
        <v>1.0</v>
      </c>
    </row>
    <row r="848" ht="15.75" customHeight="1">
      <c r="A848" s="5">
        <v>846.0</v>
      </c>
      <c r="B848" s="5">
        <v>71.0</v>
      </c>
      <c r="C848" s="5">
        <f t="shared" si="1"/>
        <v>6</v>
      </c>
      <c r="D848" s="5">
        <f>'Thông tin khách hàng'!$B$4+B848-1</f>
        <v>71</v>
      </c>
      <c r="E848" s="46">
        <f t="shared" si="2"/>
        <v>3642577614720</v>
      </c>
      <c r="F848" s="5">
        <f>TP*VLOOKUP('Thông tin khách hàng'!$E$10,$X$2:$Z$5,3,FALSE)*OFFSET($S848,0,VLOOKUP('Thông tin khách hàng'!$E$10,$X$2:$Z$5,2,FALSE))</f>
        <v>0</v>
      </c>
      <c r="G848" s="5">
        <f>EP*VLOOKUP('Thông tin khách hàng'!$E$10,$X$2:$Z$5,3,FALSE)*OFFSET($S848,0,VLOOKUP('Thông tin khách hàng'!$E$10,$X$2:$Z$5,2,FALSE))</f>
        <v>0</v>
      </c>
      <c r="H848" s="5">
        <f>F848*HLOOKUP(B848,Assumption!$A$10:$G$12,2,TRUE)+G848*HLOOKUP(B848,Assumption!$A$10:$G$12,3,TRUE)</f>
        <v>0</v>
      </c>
      <c r="I848" s="5">
        <f t="shared" si="3"/>
        <v>0</v>
      </c>
      <c r="J848" s="47">
        <f>VLOOKUP(D848,Assumption!$O$3:$Q$103,IF('Thông tin khách hàng'!$B$3="Nam",2,3),FALSE)/12*P848</f>
        <v>0</v>
      </c>
      <c r="K848" s="5">
        <v>20000.0</v>
      </c>
      <c r="L848" s="46">
        <f t="shared" si="4"/>
        <v>20595663305</v>
      </c>
      <c r="M848" s="46">
        <f t="shared" si="5"/>
        <v>3663173258025</v>
      </c>
      <c r="N848" s="47">
        <f>HLOOKUP(ROUND(AVERAGE(M836:M847)/10^6,0),Assumption!$B$2:$E$3,2,TRUE)*MAX((AVERAGE(M836:M847)-250*10^6),0)</f>
        <v>20448843205</v>
      </c>
      <c r="O848" s="46">
        <f t="shared" si="6"/>
        <v>3683622101230</v>
      </c>
      <c r="P848" s="46">
        <f>IF(A848=1,SA,MAX(0,SA-M847))</f>
        <v>0</v>
      </c>
      <c r="S848" s="5">
        <v>0.0</v>
      </c>
      <c r="T848" s="5">
        <v>0.0</v>
      </c>
      <c r="U848" s="5">
        <v>0.0</v>
      </c>
      <c r="V848" s="48">
        <v>1.0</v>
      </c>
    </row>
    <row r="849" ht="15.75" customHeight="1">
      <c r="A849" s="5">
        <v>847.0</v>
      </c>
      <c r="B849" s="5">
        <v>71.0</v>
      </c>
      <c r="C849" s="5">
        <f t="shared" si="1"/>
        <v>7</v>
      </c>
      <c r="D849" s="5">
        <f>'Thông tin khách hàng'!$B$4+B849-1</f>
        <v>71</v>
      </c>
      <c r="E849" s="46">
        <f t="shared" si="2"/>
        <v>3683622101230</v>
      </c>
      <c r="F849" s="5">
        <f>TP*VLOOKUP('Thông tin khách hàng'!$E$10,$X$2:$Z$5,3,FALSE)*OFFSET($S849,0,VLOOKUP('Thông tin khách hàng'!$E$10,$X$2:$Z$5,2,FALSE))</f>
        <v>15000000</v>
      </c>
      <c r="G849" s="5">
        <f>EP*VLOOKUP('Thông tin khách hàng'!$E$10,$X$2:$Z$5,3,FALSE)*OFFSET($S849,0,VLOOKUP('Thông tin khách hàng'!$E$10,$X$2:$Z$5,2,FALSE))</f>
        <v>15000000</v>
      </c>
      <c r="H849" s="5">
        <f>F849*HLOOKUP(B849,Assumption!$A$10:$G$12,2,TRUE)+G849*HLOOKUP(B849,Assumption!$A$10:$G$12,3,TRUE)</f>
        <v>750000</v>
      </c>
      <c r="I849" s="5">
        <f t="shared" si="3"/>
        <v>29250000</v>
      </c>
      <c r="J849" s="47">
        <f>VLOOKUP(D849,Assumption!$O$3:$Q$103,IF('Thông tin khách hàng'!$B$3="Nam",2,3),FALSE)/12*P849</f>
        <v>0</v>
      </c>
      <c r="K849" s="5">
        <v>20000.0</v>
      </c>
      <c r="L849" s="46">
        <f t="shared" si="4"/>
        <v>20827900183</v>
      </c>
      <c r="M849" s="46">
        <f t="shared" si="5"/>
        <v>3704479231413</v>
      </c>
      <c r="N849" s="47">
        <f>HLOOKUP(ROUND(AVERAGE(M837:M848)/10^6,0),Assumption!$B$2:$E$3,2,TRUE)*MAX((AVERAGE(M837:M848)-250*10^6),0)</f>
        <v>20679305578</v>
      </c>
      <c r="O849" s="46">
        <f t="shared" si="6"/>
        <v>3725158536991</v>
      </c>
      <c r="P849" s="46">
        <f>IF(A849=1,SA,MAX(0,SA-M848))</f>
        <v>0</v>
      </c>
      <c r="S849" s="5">
        <v>0.0</v>
      </c>
      <c r="T849" s="5">
        <v>1.0</v>
      </c>
      <c r="U849" s="5">
        <v>1.0</v>
      </c>
      <c r="V849" s="48">
        <v>1.0</v>
      </c>
    </row>
    <row r="850" ht="15.75" customHeight="1">
      <c r="A850" s="5">
        <v>848.0</v>
      </c>
      <c r="B850" s="5">
        <v>71.0</v>
      </c>
      <c r="C850" s="5">
        <f t="shared" si="1"/>
        <v>8</v>
      </c>
      <c r="D850" s="5">
        <f>'Thông tin khách hàng'!$B$4+B850-1</f>
        <v>71</v>
      </c>
      <c r="E850" s="46">
        <f t="shared" si="2"/>
        <v>3725158536991</v>
      </c>
      <c r="F850" s="5">
        <f>TP*VLOOKUP('Thông tin khách hàng'!$E$10,$X$2:$Z$5,3,FALSE)*OFFSET($S850,0,VLOOKUP('Thông tin khách hàng'!$E$10,$X$2:$Z$5,2,FALSE))</f>
        <v>0</v>
      </c>
      <c r="G850" s="5">
        <f>EP*VLOOKUP('Thông tin khách hàng'!$E$10,$X$2:$Z$5,3,FALSE)*OFFSET($S850,0,VLOOKUP('Thông tin khách hàng'!$E$10,$X$2:$Z$5,2,FALSE))</f>
        <v>0</v>
      </c>
      <c r="H850" s="5">
        <f>F850*HLOOKUP(B850,Assumption!$A$10:$G$12,2,TRUE)+G850*HLOOKUP(B850,Assumption!$A$10:$G$12,3,TRUE)</f>
        <v>0</v>
      </c>
      <c r="I850" s="5">
        <f t="shared" si="3"/>
        <v>0</v>
      </c>
      <c r="J850" s="47">
        <f>VLOOKUP(D850,Assumption!$O$3:$Q$103,IF('Thông tin khách hàng'!$B$3="Nam",2,3),FALSE)/12*P850</f>
        <v>0</v>
      </c>
      <c r="K850" s="5">
        <v>20000.0</v>
      </c>
      <c r="L850" s="46">
        <f t="shared" si="4"/>
        <v>21062587846</v>
      </c>
      <c r="M850" s="46">
        <f t="shared" si="5"/>
        <v>3746221104837</v>
      </c>
      <c r="N850" s="47">
        <f>HLOOKUP(ROUND(AVERAGE(M838:M849)/10^6,0),Assumption!$B$2:$E$3,2,TRUE)*MAX((AVERAGE(M838:M849)-250*10^6),0)</f>
        <v>20912364895</v>
      </c>
      <c r="O850" s="46">
        <f t="shared" si="6"/>
        <v>3767133469733</v>
      </c>
      <c r="P850" s="46">
        <f>IF(A850=1,SA,MAX(0,SA-M849))</f>
        <v>0</v>
      </c>
      <c r="S850" s="5">
        <v>0.0</v>
      </c>
      <c r="T850" s="5">
        <v>0.0</v>
      </c>
      <c r="U850" s="5">
        <v>0.0</v>
      </c>
      <c r="V850" s="48">
        <v>1.0</v>
      </c>
    </row>
    <row r="851" ht="15.75" customHeight="1">
      <c r="A851" s="5">
        <v>849.0</v>
      </c>
      <c r="B851" s="5">
        <v>71.0</v>
      </c>
      <c r="C851" s="5">
        <f t="shared" si="1"/>
        <v>9</v>
      </c>
      <c r="D851" s="5">
        <f>'Thông tin khách hàng'!$B$4+B851-1</f>
        <v>71</v>
      </c>
      <c r="E851" s="46">
        <f t="shared" si="2"/>
        <v>3767133469733</v>
      </c>
      <c r="F851" s="5">
        <f>TP*VLOOKUP('Thông tin khách hàng'!$E$10,$X$2:$Z$5,3,FALSE)*OFFSET($S851,0,VLOOKUP('Thông tin khách hàng'!$E$10,$X$2:$Z$5,2,FALSE))</f>
        <v>0</v>
      </c>
      <c r="G851" s="5">
        <f>EP*VLOOKUP('Thông tin khách hàng'!$E$10,$X$2:$Z$5,3,FALSE)*OFFSET($S851,0,VLOOKUP('Thông tin khách hàng'!$E$10,$X$2:$Z$5,2,FALSE))</f>
        <v>0</v>
      </c>
      <c r="H851" s="5">
        <f>F851*HLOOKUP(B851,Assumption!$A$10:$G$12,2,TRUE)+G851*HLOOKUP(B851,Assumption!$A$10:$G$12,3,TRUE)</f>
        <v>0</v>
      </c>
      <c r="I851" s="5">
        <f t="shared" si="3"/>
        <v>0</v>
      </c>
      <c r="J851" s="47">
        <f>VLOOKUP(D851,Assumption!$O$3:$Q$103,IF('Thông tin khách hàng'!$B$3="Nam",2,3),FALSE)/12*P851</f>
        <v>0</v>
      </c>
      <c r="K851" s="5">
        <v>20000.0</v>
      </c>
      <c r="L851" s="46">
        <f t="shared" si="4"/>
        <v>21299920219</v>
      </c>
      <c r="M851" s="46">
        <f t="shared" si="5"/>
        <v>3788433369952</v>
      </c>
      <c r="N851" s="47">
        <f>HLOOKUP(ROUND(AVERAGE(M839:M850)/10^6,0),Assumption!$B$2:$E$3,2,TRUE)*MAX((AVERAGE(M839:M850)-250*10^6),0)</f>
        <v>21148050421</v>
      </c>
      <c r="O851" s="46">
        <f t="shared" si="6"/>
        <v>3809581420372</v>
      </c>
      <c r="P851" s="46">
        <f>IF(A851=1,SA,MAX(0,SA-M850))</f>
        <v>0</v>
      </c>
      <c r="S851" s="5">
        <v>0.0</v>
      </c>
      <c r="T851" s="5">
        <v>0.0</v>
      </c>
      <c r="U851" s="5">
        <v>0.0</v>
      </c>
      <c r="V851" s="48">
        <v>1.0</v>
      </c>
    </row>
    <row r="852" ht="15.75" customHeight="1">
      <c r="A852" s="5">
        <v>850.0</v>
      </c>
      <c r="B852" s="5">
        <v>71.0</v>
      </c>
      <c r="C852" s="5">
        <f t="shared" si="1"/>
        <v>10</v>
      </c>
      <c r="D852" s="5">
        <f>'Thông tin khách hàng'!$B$4+B852-1</f>
        <v>71</v>
      </c>
      <c r="E852" s="46">
        <f t="shared" si="2"/>
        <v>3809581420372</v>
      </c>
      <c r="F852" s="5">
        <f>TP*VLOOKUP('Thông tin khách hàng'!$E$10,$X$2:$Z$5,3,FALSE)*OFFSET($S852,0,VLOOKUP('Thông tin khách hàng'!$E$10,$X$2:$Z$5,2,FALSE))</f>
        <v>0</v>
      </c>
      <c r="G852" s="5">
        <f>EP*VLOOKUP('Thông tin khách hàng'!$E$10,$X$2:$Z$5,3,FALSE)*OFFSET($S852,0,VLOOKUP('Thông tin khách hàng'!$E$10,$X$2:$Z$5,2,FALSE))</f>
        <v>0</v>
      </c>
      <c r="H852" s="5">
        <f>F852*HLOOKUP(B852,Assumption!$A$10:$G$12,2,TRUE)+G852*HLOOKUP(B852,Assumption!$A$10:$G$12,3,TRUE)</f>
        <v>0</v>
      </c>
      <c r="I852" s="5">
        <f t="shared" si="3"/>
        <v>0</v>
      </c>
      <c r="J852" s="47">
        <f>VLOOKUP(D852,Assumption!$O$3:$Q$103,IF('Thông tin khách hàng'!$B$3="Nam",2,3),FALSE)/12*P852</f>
        <v>0</v>
      </c>
      <c r="K852" s="5">
        <v>20000.0</v>
      </c>
      <c r="L852" s="46">
        <f t="shared" si="4"/>
        <v>21539927103</v>
      </c>
      <c r="M852" s="46">
        <f t="shared" si="5"/>
        <v>3831121327475</v>
      </c>
      <c r="N852" s="47">
        <f>HLOOKUP(ROUND(AVERAGE(M840:M851)/10^6,0),Assumption!$B$2:$E$3,2,TRUE)*MAX((AVERAGE(M840:M851)-250*10^6),0)</f>
        <v>21386391747</v>
      </c>
      <c r="O852" s="46">
        <f t="shared" si="6"/>
        <v>3852507719222</v>
      </c>
      <c r="P852" s="46">
        <f>IF(A852=1,SA,MAX(0,SA-M851))</f>
        <v>0</v>
      </c>
      <c r="S852" s="5">
        <v>0.0</v>
      </c>
      <c r="T852" s="5">
        <v>0.0</v>
      </c>
      <c r="U852" s="5">
        <v>1.0</v>
      </c>
      <c r="V852" s="48">
        <v>1.0</v>
      </c>
    </row>
    <row r="853" ht="15.75" customHeight="1">
      <c r="A853" s="5">
        <v>851.0</v>
      </c>
      <c r="B853" s="5">
        <v>71.0</v>
      </c>
      <c r="C853" s="5">
        <f t="shared" si="1"/>
        <v>11</v>
      </c>
      <c r="D853" s="5">
        <f>'Thông tin khách hàng'!$B$4+B853-1</f>
        <v>71</v>
      </c>
      <c r="E853" s="46">
        <f t="shared" si="2"/>
        <v>3852507719222</v>
      </c>
      <c r="F853" s="5">
        <f>TP*VLOOKUP('Thông tin khách hàng'!$E$10,$X$2:$Z$5,3,FALSE)*OFFSET($S853,0,VLOOKUP('Thông tin khách hàng'!$E$10,$X$2:$Z$5,2,FALSE))</f>
        <v>0</v>
      </c>
      <c r="G853" s="5">
        <f>EP*VLOOKUP('Thông tin khách hàng'!$E$10,$X$2:$Z$5,3,FALSE)*OFFSET($S853,0,VLOOKUP('Thông tin khách hàng'!$E$10,$X$2:$Z$5,2,FALSE))</f>
        <v>0</v>
      </c>
      <c r="H853" s="5">
        <f>F853*HLOOKUP(B853,Assumption!$A$10:$G$12,2,TRUE)+G853*HLOOKUP(B853,Assumption!$A$10:$G$12,3,TRUE)</f>
        <v>0</v>
      </c>
      <c r="I853" s="5">
        <f t="shared" si="3"/>
        <v>0</v>
      </c>
      <c r="J853" s="47">
        <f>VLOOKUP(D853,Assumption!$O$3:$Q$103,IF('Thông tin khách hàng'!$B$3="Nam",2,3),FALSE)/12*P853</f>
        <v>0</v>
      </c>
      <c r="K853" s="5">
        <v>20000.0</v>
      </c>
      <c r="L853" s="46">
        <f t="shared" si="4"/>
        <v>21782638638</v>
      </c>
      <c r="M853" s="46">
        <f t="shared" si="5"/>
        <v>3874290337860</v>
      </c>
      <c r="N853" s="47">
        <f>HLOOKUP(ROUND(AVERAGE(M841:M852)/10^6,0),Assumption!$B$2:$E$3,2,TRUE)*MAX((AVERAGE(M841:M852)-250*10^6),0)</f>
        <v>21627418801</v>
      </c>
      <c r="O853" s="46">
        <f t="shared" si="6"/>
        <v>3895917756661</v>
      </c>
      <c r="P853" s="46">
        <f>IF(A853=1,SA,MAX(0,SA-M852))</f>
        <v>0</v>
      </c>
      <c r="S853" s="5">
        <v>0.0</v>
      </c>
      <c r="T853" s="5">
        <v>0.0</v>
      </c>
      <c r="U853" s="5">
        <v>0.0</v>
      </c>
      <c r="V853" s="48">
        <v>1.0</v>
      </c>
    </row>
    <row r="854" ht="15.75" customHeight="1">
      <c r="A854" s="5">
        <v>852.0</v>
      </c>
      <c r="B854" s="5">
        <v>71.0</v>
      </c>
      <c r="C854" s="5">
        <f t="shared" si="1"/>
        <v>12</v>
      </c>
      <c r="D854" s="5">
        <f>'Thông tin khách hàng'!$B$4+B854-1</f>
        <v>71</v>
      </c>
      <c r="E854" s="46">
        <f t="shared" si="2"/>
        <v>3895917756661</v>
      </c>
      <c r="F854" s="5">
        <f>TP*VLOOKUP('Thông tin khách hàng'!$E$10,$X$2:$Z$5,3,FALSE)*OFFSET($S854,0,VLOOKUP('Thông tin khách hàng'!$E$10,$X$2:$Z$5,2,FALSE))</f>
        <v>0</v>
      </c>
      <c r="G854" s="5">
        <f>EP*VLOOKUP('Thông tin khách hàng'!$E$10,$X$2:$Z$5,3,FALSE)*OFFSET($S854,0,VLOOKUP('Thông tin khách hàng'!$E$10,$X$2:$Z$5,2,FALSE))</f>
        <v>0</v>
      </c>
      <c r="H854" s="5">
        <f>F854*HLOOKUP(B854,Assumption!$A$10:$G$12,2,TRUE)+G854*HLOOKUP(B854,Assumption!$A$10:$G$12,3,TRUE)</f>
        <v>0</v>
      </c>
      <c r="I854" s="5">
        <f t="shared" si="3"/>
        <v>0</v>
      </c>
      <c r="J854" s="47">
        <f>VLOOKUP(D854,Assumption!$O$3:$Q$103,IF('Thông tin khách hàng'!$B$3="Nam",2,3),FALSE)/12*P854</f>
        <v>0</v>
      </c>
      <c r="K854" s="5">
        <v>20000.0</v>
      </c>
      <c r="L854" s="46">
        <f t="shared" si="4"/>
        <v>22028085300</v>
      </c>
      <c r="M854" s="46">
        <f t="shared" si="5"/>
        <v>3917945821961</v>
      </c>
      <c r="N854" s="47">
        <f>HLOOKUP(ROUND(AVERAGE(M842:M853)/10^6,0),Assumption!$B$2:$E$3,2,TRUE)*MAX((AVERAGE(M842:M853)-250*10^6),0)</f>
        <v>21871161847</v>
      </c>
      <c r="O854" s="46">
        <f t="shared" si="6"/>
        <v>3939816983809</v>
      </c>
      <c r="P854" s="46">
        <f>IF(A854=1,SA,MAX(0,SA-M853))</f>
        <v>0</v>
      </c>
      <c r="S854" s="5">
        <v>0.0</v>
      </c>
      <c r="T854" s="5">
        <v>0.0</v>
      </c>
      <c r="U854" s="5">
        <v>0.0</v>
      </c>
      <c r="V854" s="48">
        <v>1.0</v>
      </c>
    </row>
    <row r="855" ht="15.75" customHeight="1">
      <c r="A855" s="5">
        <v>853.0</v>
      </c>
      <c r="B855" s="5">
        <v>72.0</v>
      </c>
      <c r="C855" s="5">
        <f t="shared" si="1"/>
        <v>1</v>
      </c>
      <c r="D855" s="5">
        <f>'Thông tin khách hàng'!$B$4+B855-1</f>
        <v>72</v>
      </c>
      <c r="E855" s="46">
        <f t="shared" si="2"/>
        <v>3939816983809</v>
      </c>
      <c r="F855" s="5">
        <f>TP*VLOOKUP('Thông tin khách hàng'!$E$10,$X$2:$Z$5,3,FALSE)*OFFSET($S855,0,VLOOKUP('Thông tin khách hàng'!$E$10,$X$2:$Z$5,2,FALSE))</f>
        <v>15000000</v>
      </c>
      <c r="G855" s="5">
        <f>EP*VLOOKUP('Thông tin khách hàng'!$E$10,$X$2:$Z$5,3,FALSE)*OFFSET($S855,0,VLOOKUP('Thông tin khách hàng'!$E$10,$X$2:$Z$5,2,FALSE))</f>
        <v>15000000</v>
      </c>
      <c r="H855" s="5">
        <f>F855*HLOOKUP(B855,Assumption!$A$10:$G$12,2,TRUE)+G855*HLOOKUP(B855,Assumption!$A$10:$G$12,3,TRUE)</f>
        <v>750000</v>
      </c>
      <c r="I855" s="5">
        <f t="shared" si="3"/>
        <v>29250000</v>
      </c>
      <c r="J855" s="47">
        <f>VLOOKUP(D855,Assumption!$O$3:$Q$103,IF('Thông tin khách hàng'!$B$3="Nam",2,3),FALSE)/12*P855</f>
        <v>0</v>
      </c>
      <c r="K855" s="5">
        <v>20000.0</v>
      </c>
      <c r="L855" s="46">
        <f t="shared" si="4"/>
        <v>22276463297</v>
      </c>
      <c r="M855" s="46">
        <f t="shared" si="5"/>
        <v>3962122677106</v>
      </c>
      <c r="N855" s="47">
        <f>HLOOKUP(ROUND(AVERAGE(M843:M854)/10^6,0),Assumption!$B$2:$E$3,2,TRUE)*MAX((AVERAGE(M843:M854)-250*10^6),0)</f>
        <v>22117651490</v>
      </c>
      <c r="O855" s="46">
        <f t="shared" si="6"/>
        <v>3984240328595</v>
      </c>
      <c r="P855" s="46">
        <f>IF(A855=1,SA,MAX(0,SA-M854))</f>
        <v>0</v>
      </c>
      <c r="S855" s="5">
        <v>1.0</v>
      </c>
      <c r="T855" s="5">
        <v>1.0</v>
      </c>
      <c r="U855" s="5">
        <v>1.0</v>
      </c>
      <c r="V855" s="48">
        <v>1.0</v>
      </c>
    </row>
    <row r="856" ht="15.75" customHeight="1">
      <c r="A856" s="5">
        <v>854.0</v>
      </c>
      <c r="B856" s="5">
        <v>72.0</v>
      </c>
      <c r="C856" s="5">
        <f t="shared" si="1"/>
        <v>2</v>
      </c>
      <c r="D856" s="5">
        <f>'Thông tin khách hàng'!$B$4+B856-1</f>
        <v>72</v>
      </c>
      <c r="E856" s="46">
        <f t="shared" si="2"/>
        <v>3984240328595</v>
      </c>
      <c r="F856" s="5">
        <f>TP*VLOOKUP('Thông tin khách hàng'!$E$10,$X$2:$Z$5,3,FALSE)*OFFSET($S856,0,VLOOKUP('Thông tin khách hàng'!$E$10,$X$2:$Z$5,2,FALSE))</f>
        <v>0</v>
      </c>
      <c r="G856" s="5">
        <f>EP*VLOOKUP('Thông tin khách hàng'!$E$10,$X$2:$Z$5,3,FALSE)*OFFSET($S856,0,VLOOKUP('Thông tin khách hàng'!$E$10,$X$2:$Z$5,2,FALSE))</f>
        <v>0</v>
      </c>
      <c r="H856" s="5">
        <f>F856*HLOOKUP(B856,Assumption!$A$10:$G$12,2,TRUE)+G856*HLOOKUP(B856,Assumption!$A$10:$G$12,3,TRUE)</f>
        <v>0</v>
      </c>
      <c r="I856" s="5">
        <f t="shared" si="3"/>
        <v>0</v>
      </c>
      <c r="J856" s="47">
        <f>VLOOKUP(D856,Assumption!$O$3:$Q$103,IF('Thông tin khách hàng'!$B$3="Nam",2,3),FALSE)/12*P856</f>
        <v>0</v>
      </c>
      <c r="K856" s="5">
        <v>20000.0</v>
      </c>
      <c r="L856" s="46">
        <f t="shared" si="4"/>
        <v>22527473963</v>
      </c>
      <c r="M856" s="46">
        <f t="shared" si="5"/>
        <v>4006767782558</v>
      </c>
      <c r="N856" s="47">
        <f>HLOOKUP(ROUND(AVERAGE(M844:M855)/10^6,0),Assumption!$B$2:$E$3,2,TRUE)*MAX((AVERAGE(M844:M855)-250*10^6),0)</f>
        <v>22366918679</v>
      </c>
      <c r="O856" s="46">
        <f t="shared" si="6"/>
        <v>4029134701237</v>
      </c>
      <c r="P856" s="46">
        <f>IF(A856=1,SA,MAX(0,SA-M855))</f>
        <v>0</v>
      </c>
      <c r="S856" s="5">
        <v>0.0</v>
      </c>
      <c r="T856" s="5">
        <v>0.0</v>
      </c>
      <c r="U856" s="5">
        <v>0.0</v>
      </c>
      <c r="V856" s="48">
        <v>1.0</v>
      </c>
    </row>
    <row r="857" ht="15.75" customHeight="1">
      <c r="A857" s="5">
        <v>855.0</v>
      </c>
      <c r="B857" s="5">
        <v>72.0</v>
      </c>
      <c r="C857" s="5">
        <f t="shared" si="1"/>
        <v>3</v>
      </c>
      <c r="D857" s="5">
        <f>'Thông tin khách hàng'!$B$4+B857-1</f>
        <v>72</v>
      </c>
      <c r="E857" s="46">
        <f t="shared" si="2"/>
        <v>4029134701237</v>
      </c>
      <c r="F857" s="5">
        <f>TP*VLOOKUP('Thông tin khách hàng'!$E$10,$X$2:$Z$5,3,FALSE)*OFFSET($S857,0,VLOOKUP('Thông tin khách hàng'!$E$10,$X$2:$Z$5,2,FALSE))</f>
        <v>0</v>
      </c>
      <c r="G857" s="5">
        <f>EP*VLOOKUP('Thông tin khách hàng'!$E$10,$X$2:$Z$5,3,FALSE)*OFFSET($S857,0,VLOOKUP('Thông tin khách hàng'!$E$10,$X$2:$Z$5,2,FALSE))</f>
        <v>0</v>
      </c>
      <c r="H857" s="5">
        <f>F857*HLOOKUP(B857,Assumption!$A$10:$G$12,2,TRUE)+G857*HLOOKUP(B857,Assumption!$A$10:$G$12,3,TRUE)</f>
        <v>0</v>
      </c>
      <c r="I857" s="5">
        <f t="shared" si="3"/>
        <v>0</v>
      </c>
      <c r="J857" s="47">
        <f>VLOOKUP(D857,Assumption!$O$3:$Q$103,IF('Thông tin khách hàng'!$B$3="Nam",2,3),FALSE)/12*P857</f>
        <v>0</v>
      </c>
      <c r="K857" s="5">
        <v>20000.0</v>
      </c>
      <c r="L857" s="46">
        <f t="shared" si="4"/>
        <v>22781313273</v>
      </c>
      <c r="M857" s="46">
        <f t="shared" si="5"/>
        <v>4051915994510</v>
      </c>
      <c r="N857" s="47">
        <f>HLOOKUP(ROUND(AVERAGE(M845:M856)/10^6,0),Assumption!$B$2:$E$3,2,TRUE)*MAX((AVERAGE(M845:M856)-250*10^6),0)</f>
        <v>22618994713</v>
      </c>
      <c r="O857" s="46">
        <f t="shared" si="6"/>
        <v>4074534989223</v>
      </c>
      <c r="P857" s="46">
        <f>IF(A857=1,SA,MAX(0,SA-M856))</f>
        <v>0</v>
      </c>
      <c r="S857" s="5">
        <v>0.0</v>
      </c>
      <c r="T857" s="5">
        <v>0.0</v>
      </c>
      <c r="U857" s="5">
        <v>0.0</v>
      </c>
      <c r="V857" s="48">
        <v>1.0</v>
      </c>
    </row>
    <row r="858" ht="15.75" customHeight="1">
      <c r="A858" s="5">
        <v>856.0</v>
      </c>
      <c r="B858" s="5">
        <v>72.0</v>
      </c>
      <c r="C858" s="5">
        <f t="shared" si="1"/>
        <v>4</v>
      </c>
      <c r="D858" s="5">
        <f>'Thông tin khách hàng'!$B$4+B858-1</f>
        <v>72</v>
      </c>
      <c r="E858" s="46">
        <f t="shared" si="2"/>
        <v>4074534989223</v>
      </c>
      <c r="F858" s="5">
        <f>TP*VLOOKUP('Thông tin khách hàng'!$E$10,$X$2:$Z$5,3,FALSE)*OFFSET($S858,0,VLOOKUP('Thông tin khách hàng'!$E$10,$X$2:$Z$5,2,FALSE))</f>
        <v>0</v>
      </c>
      <c r="G858" s="5">
        <f>EP*VLOOKUP('Thông tin khách hàng'!$E$10,$X$2:$Z$5,3,FALSE)*OFFSET($S858,0,VLOOKUP('Thông tin khách hàng'!$E$10,$X$2:$Z$5,2,FALSE))</f>
        <v>0</v>
      </c>
      <c r="H858" s="5">
        <f>F858*HLOOKUP(B858,Assumption!$A$10:$G$12,2,TRUE)+G858*HLOOKUP(B858,Assumption!$A$10:$G$12,3,TRUE)</f>
        <v>0</v>
      </c>
      <c r="I858" s="5">
        <f t="shared" si="3"/>
        <v>0</v>
      </c>
      <c r="J858" s="47">
        <f>VLOOKUP(D858,Assumption!$O$3:$Q$103,IF('Thông tin khách hàng'!$B$3="Nam",2,3),FALSE)/12*P858</f>
        <v>0</v>
      </c>
      <c r="K858" s="5">
        <v>20000.0</v>
      </c>
      <c r="L858" s="46">
        <f t="shared" si="4"/>
        <v>23038013102</v>
      </c>
      <c r="M858" s="46">
        <f t="shared" si="5"/>
        <v>4097572982325</v>
      </c>
      <c r="N858" s="47">
        <f>HLOOKUP(ROUND(AVERAGE(M846:M857)/10^6,0),Assumption!$B$2:$E$3,2,TRUE)*MAX((AVERAGE(M846:M857)-250*10^6),0)</f>
        <v>22873911243</v>
      </c>
      <c r="O858" s="46">
        <f t="shared" si="6"/>
        <v>4120446893568</v>
      </c>
      <c r="P858" s="46">
        <f>IF(A858=1,SA,MAX(0,SA-M857))</f>
        <v>0</v>
      </c>
      <c r="S858" s="5">
        <v>0.0</v>
      </c>
      <c r="T858" s="5">
        <v>0.0</v>
      </c>
      <c r="U858" s="5">
        <v>1.0</v>
      </c>
      <c r="V858" s="48">
        <v>1.0</v>
      </c>
    </row>
    <row r="859" ht="15.75" customHeight="1">
      <c r="A859" s="5">
        <v>857.0</v>
      </c>
      <c r="B859" s="5">
        <v>72.0</v>
      </c>
      <c r="C859" s="5">
        <f t="shared" si="1"/>
        <v>5</v>
      </c>
      <c r="D859" s="5">
        <f>'Thông tin khách hàng'!$B$4+B859-1</f>
        <v>72</v>
      </c>
      <c r="E859" s="46">
        <f t="shared" si="2"/>
        <v>4120446893568</v>
      </c>
      <c r="F859" s="5">
        <f>TP*VLOOKUP('Thông tin khách hàng'!$E$10,$X$2:$Z$5,3,FALSE)*OFFSET($S859,0,VLOOKUP('Thông tin khách hàng'!$E$10,$X$2:$Z$5,2,FALSE))</f>
        <v>0</v>
      </c>
      <c r="G859" s="5">
        <f>EP*VLOOKUP('Thông tin khách hàng'!$E$10,$X$2:$Z$5,3,FALSE)*OFFSET($S859,0,VLOOKUP('Thông tin khách hàng'!$E$10,$X$2:$Z$5,2,FALSE))</f>
        <v>0</v>
      </c>
      <c r="H859" s="5">
        <f>F859*HLOOKUP(B859,Assumption!$A$10:$G$12,2,TRUE)+G859*HLOOKUP(B859,Assumption!$A$10:$G$12,3,TRUE)</f>
        <v>0</v>
      </c>
      <c r="I859" s="5">
        <f t="shared" si="3"/>
        <v>0</v>
      </c>
      <c r="J859" s="47">
        <f>VLOOKUP(D859,Assumption!$O$3:$Q$103,IF('Thông tin khách hàng'!$B$3="Nam",2,3),FALSE)/12*P859</f>
        <v>0</v>
      </c>
      <c r="K859" s="5">
        <v>20000.0</v>
      </c>
      <c r="L859" s="46">
        <f t="shared" si="4"/>
        <v>23297605684</v>
      </c>
      <c r="M859" s="46">
        <f t="shared" si="5"/>
        <v>4143744479252</v>
      </c>
      <c r="N859" s="47">
        <f>HLOOKUP(ROUND(AVERAGE(M847:M858)/10^6,0),Assumption!$B$2:$E$3,2,TRUE)*MAX((AVERAGE(M847:M858)-250*10^6),0)</f>
        <v>23131700277</v>
      </c>
      <c r="O859" s="46">
        <f t="shared" si="6"/>
        <v>4166876179529</v>
      </c>
      <c r="P859" s="46">
        <f>IF(A859=1,SA,MAX(0,SA-M858))</f>
        <v>0</v>
      </c>
      <c r="S859" s="5">
        <v>0.0</v>
      </c>
      <c r="T859" s="5">
        <v>0.0</v>
      </c>
      <c r="U859" s="5">
        <v>0.0</v>
      </c>
      <c r="V859" s="48">
        <v>1.0</v>
      </c>
    </row>
    <row r="860" ht="15.75" customHeight="1">
      <c r="A860" s="5">
        <v>858.0</v>
      </c>
      <c r="B860" s="5">
        <v>72.0</v>
      </c>
      <c r="C860" s="5">
        <f t="shared" si="1"/>
        <v>6</v>
      </c>
      <c r="D860" s="5">
        <f>'Thông tin khách hàng'!$B$4+B860-1</f>
        <v>72</v>
      </c>
      <c r="E860" s="46">
        <f t="shared" si="2"/>
        <v>4166876179529</v>
      </c>
      <c r="F860" s="5">
        <f>TP*VLOOKUP('Thông tin khách hàng'!$E$10,$X$2:$Z$5,3,FALSE)*OFFSET($S860,0,VLOOKUP('Thông tin khách hàng'!$E$10,$X$2:$Z$5,2,FALSE))</f>
        <v>0</v>
      </c>
      <c r="G860" s="5">
        <f>EP*VLOOKUP('Thông tin khách hàng'!$E$10,$X$2:$Z$5,3,FALSE)*OFFSET($S860,0,VLOOKUP('Thông tin khách hàng'!$E$10,$X$2:$Z$5,2,FALSE))</f>
        <v>0</v>
      </c>
      <c r="H860" s="5">
        <f>F860*HLOOKUP(B860,Assumption!$A$10:$G$12,2,TRUE)+G860*HLOOKUP(B860,Assumption!$A$10:$G$12,3,TRUE)</f>
        <v>0</v>
      </c>
      <c r="I860" s="5">
        <f t="shared" si="3"/>
        <v>0</v>
      </c>
      <c r="J860" s="47">
        <f>VLOOKUP(D860,Assumption!$O$3:$Q$103,IF('Thông tin khách hàng'!$B$3="Nam",2,3),FALSE)/12*P860</f>
        <v>0</v>
      </c>
      <c r="K860" s="5">
        <v>20000.0</v>
      </c>
      <c r="L860" s="46">
        <f t="shared" si="4"/>
        <v>23560123617</v>
      </c>
      <c r="M860" s="46">
        <f t="shared" si="5"/>
        <v>4190436283146</v>
      </c>
      <c r="N860" s="47">
        <f>HLOOKUP(ROUND(AVERAGE(M848:M859)/10^6,0),Assumption!$B$2:$E$3,2,TRUE)*MAX((AVERAGE(M848:M859)-250*10^6),0)</f>
        <v>23392394184</v>
      </c>
      <c r="O860" s="46">
        <f t="shared" si="6"/>
        <v>4213828677330</v>
      </c>
      <c r="P860" s="46">
        <f>IF(A860=1,SA,MAX(0,SA-M859))</f>
        <v>0</v>
      </c>
      <c r="S860" s="5">
        <v>0.0</v>
      </c>
      <c r="T860" s="5">
        <v>0.0</v>
      </c>
      <c r="U860" s="5">
        <v>0.0</v>
      </c>
      <c r="V860" s="48">
        <v>1.0</v>
      </c>
    </row>
    <row r="861" ht="15.75" customHeight="1">
      <c r="A861" s="5">
        <v>859.0</v>
      </c>
      <c r="B861" s="5">
        <v>72.0</v>
      </c>
      <c r="C861" s="5">
        <f t="shared" si="1"/>
        <v>7</v>
      </c>
      <c r="D861" s="5">
        <f>'Thông tin khách hàng'!$B$4+B861-1</f>
        <v>72</v>
      </c>
      <c r="E861" s="46">
        <f t="shared" si="2"/>
        <v>4213828677330</v>
      </c>
      <c r="F861" s="5">
        <f>TP*VLOOKUP('Thông tin khách hàng'!$E$10,$X$2:$Z$5,3,FALSE)*OFFSET($S861,0,VLOOKUP('Thông tin khách hàng'!$E$10,$X$2:$Z$5,2,FALSE))</f>
        <v>15000000</v>
      </c>
      <c r="G861" s="5">
        <f>EP*VLOOKUP('Thông tin khách hàng'!$E$10,$X$2:$Z$5,3,FALSE)*OFFSET($S861,0,VLOOKUP('Thông tin khách hàng'!$E$10,$X$2:$Z$5,2,FALSE))</f>
        <v>15000000</v>
      </c>
      <c r="H861" s="5">
        <f>F861*HLOOKUP(B861,Assumption!$A$10:$G$12,2,TRUE)+G861*HLOOKUP(B861,Assumption!$A$10:$G$12,3,TRUE)</f>
        <v>750000</v>
      </c>
      <c r="I861" s="5">
        <f t="shared" si="3"/>
        <v>29250000</v>
      </c>
      <c r="J861" s="47">
        <f>VLOOKUP(D861,Assumption!$O$3:$Q$103,IF('Thông tin khách hàng'!$B$3="Nam",2,3),FALSE)/12*P861</f>
        <v>0</v>
      </c>
      <c r="K861" s="5">
        <v>20000.0</v>
      </c>
      <c r="L861" s="46">
        <f t="shared" si="4"/>
        <v>23825765250</v>
      </c>
      <c r="M861" s="46">
        <f t="shared" si="5"/>
        <v>4237683672580</v>
      </c>
      <c r="N861" s="47">
        <f>HLOOKUP(ROUND(AVERAGE(M849:M860)/10^6,0),Assumption!$B$2:$E$3,2,TRUE)*MAX((AVERAGE(M849:M860)-250*10^6),0)</f>
        <v>23656025696</v>
      </c>
      <c r="O861" s="46">
        <f t="shared" si="6"/>
        <v>4261339698276</v>
      </c>
      <c r="P861" s="46">
        <f>IF(A861=1,SA,MAX(0,SA-M860))</f>
        <v>0</v>
      </c>
      <c r="S861" s="5">
        <v>0.0</v>
      </c>
      <c r="T861" s="5">
        <v>1.0</v>
      </c>
      <c r="U861" s="5">
        <v>1.0</v>
      </c>
      <c r="V861" s="48">
        <v>1.0</v>
      </c>
    </row>
    <row r="862" ht="15.75" customHeight="1">
      <c r="A862" s="5">
        <v>860.0</v>
      </c>
      <c r="B862" s="5">
        <v>72.0</v>
      </c>
      <c r="C862" s="5">
        <f t="shared" si="1"/>
        <v>8</v>
      </c>
      <c r="D862" s="5">
        <f>'Thông tin khách hàng'!$B$4+B862-1</f>
        <v>72</v>
      </c>
      <c r="E862" s="46">
        <f t="shared" si="2"/>
        <v>4261339698276</v>
      </c>
      <c r="F862" s="5">
        <f>TP*VLOOKUP('Thông tin khách hàng'!$E$10,$X$2:$Z$5,3,FALSE)*OFFSET($S862,0,VLOOKUP('Thông tin khách hàng'!$E$10,$X$2:$Z$5,2,FALSE))</f>
        <v>0</v>
      </c>
      <c r="G862" s="5">
        <f>EP*VLOOKUP('Thông tin khách hàng'!$E$10,$X$2:$Z$5,3,FALSE)*OFFSET($S862,0,VLOOKUP('Thông tin khách hàng'!$E$10,$X$2:$Z$5,2,FALSE))</f>
        <v>0</v>
      </c>
      <c r="H862" s="5">
        <f>F862*HLOOKUP(B862,Assumption!$A$10:$G$12,2,TRUE)+G862*HLOOKUP(B862,Assumption!$A$10:$G$12,3,TRUE)</f>
        <v>0</v>
      </c>
      <c r="I862" s="5">
        <f t="shared" si="3"/>
        <v>0</v>
      </c>
      <c r="J862" s="47">
        <f>VLOOKUP(D862,Assumption!$O$3:$Q$103,IF('Thông tin khách hàng'!$B$3="Nam",2,3),FALSE)/12*P862</f>
        <v>0</v>
      </c>
      <c r="K862" s="5">
        <v>20000.0</v>
      </c>
      <c r="L862" s="46">
        <f t="shared" si="4"/>
        <v>24094234086</v>
      </c>
      <c r="M862" s="46">
        <f t="shared" si="5"/>
        <v>4285433912362</v>
      </c>
      <c r="N862" s="47">
        <f>HLOOKUP(ROUND(AVERAGE(M850:M861)/10^6,0),Assumption!$B$2:$E$3,2,TRUE)*MAX((AVERAGE(M850:M861)-250*10^6),0)</f>
        <v>23922627917</v>
      </c>
      <c r="O862" s="46">
        <f t="shared" si="6"/>
        <v>4309356540278</v>
      </c>
      <c r="P862" s="46">
        <f>IF(A862=1,SA,MAX(0,SA-M861))</f>
        <v>0</v>
      </c>
      <c r="S862" s="5">
        <v>0.0</v>
      </c>
      <c r="T862" s="5">
        <v>0.0</v>
      </c>
      <c r="U862" s="5">
        <v>0.0</v>
      </c>
      <c r="V862" s="48">
        <v>1.0</v>
      </c>
    </row>
    <row r="863" ht="15.75" customHeight="1">
      <c r="A863" s="5">
        <v>861.0</v>
      </c>
      <c r="B863" s="5">
        <v>72.0</v>
      </c>
      <c r="C863" s="5">
        <f t="shared" si="1"/>
        <v>9</v>
      </c>
      <c r="D863" s="5">
        <f>'Thông tin khách hàng'!$B$4+B863-1</f>
        <v>72</v>
      </c>
      <c r="E863" s="46">
        <f t="shared" si="2"/>
        <v>4309356540278</v>
      </c>
      <c r="F863" s="5">
        <f>TP*VLOOKUP('Thông tin khách hàng'!$E$10,$X$2:$Z$5,3,FALSE)*OFFSET($S863,0,VLOOKUP('Thông tin khách hàng'!$E$10,$X$2:$Z$5,2,FALSE))</f>
        <v>0</v>
      </c>
      <c r="G863" s="5">
        <f>EP*VLOOKUP('Thông tin khách hàng'!$E$10,$X$2:$Z$5,3,FALSE)*OFFSET($S863,0,VLOOKUP('Thông tin khách hàng'!$E$10,$X$2:$Z$5,2,FALSE))</f>
        <v>0</v>
      </c>
      <c r="H863" s="5">
        <f>F863*HLOOKUP(B863,Assumption!$A$10:$G$12,2,TRUE)+G863*HLOOKUP(B863,Assumption!$A$10:$G$12,3,TRUE)</f>
        <v>0</v>
      </c>
      <c r="I863" s="5">
        <f t="shared" si="3"/>
        <v>0</v>
      </c>
      <c r="J863" s="47">
        <f>VLOOKUP(D863,Assumption!$O$3:$Q$103,IF('Thông tin khách hàng'!$B$3="Nam",2,3),FALSE)/12*P863</f>
        <v>0</v>
      </c>
      <c r="K863" s="5">
        <v>20000.0</v>
      </c>
      <c r="L863" s="46">
        <f t="shared" si="4"/>
        <v>24365728292</v>
      </c>
      <c r="M863" s="46">
        <f t="shared" si="5"/>
        <v>4333722248570</v>
      </c>
      <c r="N863" s="47">
        <f>HLOOKUP(ROUND(AVERAGE(M851:M862)/10^6,0),Assumption!$B$2:$E$3,2,TRUE)*MAX((AVERAGE(M851:M862)-250*10^6),0)</f>
        <v>24192234321</v>
      </c>
      <c r="O863" s="46">
        <f t="shared" si="6"/>
        <v>4357914482891</v>
      </c>
      <c r="P863" s="46">
        <f>IF(A863=1,SA,MAX(0,SA-M862))</f>
        <v>0</v>
      </c>
      <c r="S863" s="5">
        <v>0.0</v>
      </c>
      <c r="T863" s="5">
        <v>0.0</v>
      </c>
      <c r="U863" s="5">
        <v>0.0</v>
      </c>
      <c r="V863" s="48">
        <v>1.0</v>
      </c>
    </row>
    <row r="864" ht="15.75" customHeight="1">
      <c r="A864" s="5">
        <v>862.0</v>
      </c>
      <c r="B864" s="5">
        <v>72.0</v>
      </c>
      <c r="C864" s="5">
        <f t="shared" si="1"/>
        <v>10</v>
      </c>
      <c r="D864" s="5">
        <f>'Thông tin khách hàng'!$B$4+B864-1</f>
        <v>72</v>
      </c>
      <c r="E864" s="46">
        <f t="shared" si="2"/>
        <v>4357914482891</v>
      </c>
      <c r="F864" s="5">
        <f>TP*VLOOKUP('Thông tin khách hàng'!$E$10,$X$2:$Z$5,3,FALSE)*OFFSET($S864,0,VLOOKUP('Thông tin khách hàng'!$E$10,$X$2:$Z$5,2,FALSE))</f>
        <v>0</v>
      </c>
      <c r="G864" s="5">
        <f>EP*VLOOKUP('Thông tin khách hàng'!$E$10,$X$2:$Z$5,3,FALSE)*OFFSET($S864,0,VLOOKUP('Thông tin khách hàng'!$E$10,$X$2:$Z$5,2,FALSE))</f>
        <v>0</v>
      </c>
      <c r="H864" s="5">
        <f>F864*HLOOKUP(B864,Assumption!$A$10:$G$12,2,TRUE)+G864*HLOOKUP(B864,Assumption!$A$10:$G$12,3,TRUE)</f>
        <v>0</v>
      </c>
      <c r="I864" s="5">
        <f t="shared" si="3"/>
        <v>0</v>
      </c>
      <c r="J864" s="47">
        <f>VLOOKUP(D864,Assumption!$O$3:$Q$103,IF('Thông tin khách hàng'!$B$3="Nam",2,3),FALSE)/12*P864</f>
        <v>0</v>
      </c>
      <c r="K864" s="5">
        <v>20000.0</v>
      </c>
      <c r="L864" s="46">
        <f t="shared" si="4"/>
        <v>24640281959</v>
      </c>
      <c r="M864" s="46">
        <f t="shared" si="5"/>
        <v>4382554744850</v>
      </c>
      <c r="N864" s="47">
        <f>HLOOKUP(ROUND(AVERAGE(M852:M863)/10^6,0),Assumption!$B$2:$E$3,2,TRUE)*MAX((AVERAGE(M852:M863)-250*10^6),0)</f>
        <v>24464878760</v>
      </c>
      <c r="O864" s="46">
        <f t="shared" si="6"/>
        <v>4407019623610</v>
      </c>
      <c r="P864" s="46">
        <f>IF(A864=1,SA,MAX(0,SA-M863))</f>
        <v>0</v>
      </c>
      <c r="S864" s="5">
        <v>0.0</v>
      </c>
      <c r="T864" s="5">
        <v>0.0</v>
      </c>
      <c r="U864" s="5">
        <v>1.0</v>
      </c>
      <c r="V864" s="48">
        <v>1.0</v>
      </c>
    </row>
    <row r="865" ht="15.75" customHeight="1">
      <c r="A865" s="5">
        <v>863.0</v>
      </c>
      <c r="B865" s="5">
        <v>72.0</v>
      </c>
      <c r="C865" s="5">
        <f t="shared" si="1"/>
        <v>11</v>
      </c>
      <c r="D865" s="5">
        <f>'Thông tin khách hàng'!$B$4+B865-1</f>
        <v>72</v>
      </c>
      <c r="E865" s="46">
        <f t="shared" si="2"/>
        <v>4407019623610</v>
      </c>
      <c r="F865" s="5">
        <f>TP*VLOOKUP('Thông tin khách hàng'!$E$10,$X$2:$Z$5,3,FALSE)*OFFSET($S865,0,VLOOKUP('Thông tin khách hàng'!$E$10,$X$2:$Z$5,2,FALSE))</f>
        <v>0</v>
      </c>
      <c r="G865" s="5">
        <f>EP*VLOOKUP('Thông tin khách hàng'!$E$10,$X$2:$Z$5,3,FALSE)*OFFSET($S865,0,VLOOKUP('Thông tin khách hàng'!$E$10,$X$2:$Z$5,2,FALSE))</f>
        <v>0</v>
      </c>
      <c r="H865" s="5">
        <f>F865*HLOOKUP(B865,Assumption!$A$10:$G$12,2,TRUE)+G865*HLOOKUP(B865,Assumption!$A$10:$G$12,3,TRUE)</f>
        <v>0</v>
      </c>
      <c r="I865" s="5">
        <f t="shared" si="3"/>
        <v>0</v>
      </c>
      <c r="J865" s="47">
        <f>VLOOKUP(D865,Assumption!$O$3:$Q$103,IF('Thông tin khách hàng'!$B$3="Nam",2,3),FALSE)/12*P865</f>
        <v>0</v>
      </c>
      <c r="K865" s="5">
        <v>20000.0</v>
      </c>
      <c r="L865" s="46">
        <f t="shared" si="4"/>
        <v>24917929564</v>
      </c>
      <c r="M865" s="46">
        <f t="shared" si="5"/>
        <v>4431937533174</v>
      </c>
      <c r="N865" s="47">
        <f>HLOOKUP(ROUND(AVERAGE(M853:M864)/10^6,0),Assumption!$B$2:$E$3,2,TRUE)*MAX((AVERAGE(M853:M864)-250*10^6),0)</f>
        <v>24740595469</v>
      </c>
      <c r="O865" s="46">
        <f t="shared" si="6"/>
        <v>4456678128642</v>
      </c>
      <c r="P865" s="46">
        <f>IF(A865=1,SA,MAX(0,SA-M864))</f>
        <v>0</v>
      </c>
      <c r="S865" s="5">
        <v>0.0</v>
      </c>
      <c r="T865" s="5">
        <v>0.0</v>
      </c>
      <c r="U865" s="5">
        <v>0.0</v>
      </c>
      <c r="V865" s="48">
        <v>1.0</v>
      </c>
    </row>
    <row r="866" ht="15.75" customHeight="1">
      <c r="A866" s="5">
        <v>864.0</v>
      </c>
      <c r="B866" s="5">
        <v>72.0</v>
      </c>
      <c r="C866" s="5">
        <f t="shared" si="1"/>
        <v>12</v>
      </c>
      <c r="D866" s="5">
        <f>'Thông tin khách hàng'!$B$4+B866-1</f>
        <v>72</v>
      </c>
      <c r="E866" s="46">
        <f t="shared" si="2"/>
        <v>4456678128642</v>
      </c>
      <c r="F866" s="5">
        <f>TP*VLOOKUP('Thông tin khách hàng'!$E$10,$X$2:$Z$5,3,FALSE)*OFFSET($S866,0,VLOOKUP('Thông tin khách hàng'!$E$10,$X$2:$Z$5,2,FALSE))</f>
        <v>0</v>
      </c>
      <c r="G866" s="5">
        <f>EP*VLOOKUP('Thông tin khách hàng'!$E$10,$X$2:$Z$5,3,FALSE)*OFFSET($S866,0,VLOOKUP('Thông tin khách hàng'!$E$10,$X$2:$Z$5,2,FALSE))</f>
        <v>0</v>
      </c>
      <c r="H866" s="5">
        <f>F866*HLOOKUP(B866,Assumption!$A$10:$G$12,2,TRUE)+G866*HLOOKUP(B866,Assumption!$A$10:$G$12,3,TRUE)</f>
        <v>0</v>
      </c>
      <c r="I866" s="5">
        <f t="shared" si="3"/>
        <v>0</v>
      </c>
      <c r="J866" s="47">
        <f>VLOOKUP(D866,Assumption!$O$3:$Q$103,IF('Thông tin khách hàng'!$B$3="Nam",2,3),FALSE)/12*P866</f>
        <v>0</v>
      </c>
      <c r="K866" s="5">
        <v>20000.0</v>
      </c>
      <c r="L866" s="46">
        <f t="shared" si="4"/>
        <v>25198705971</v>
      </c>
      <c r="M866" s="46">
        <f t="shared" si="5"/>
        <v>4481876814613</v>
      </c>
      <c r="N866" s="47">
        <f>HLOOKUP(ROUND(AVERAGE(M854:M865)/10^6,0),Assumption!$B$2:$E$3,2,TRUE)*MAX((AVERAGE(M854:M865)-250*10^6),0)</f>
        <v>25019419066</v>
      </c>
      <c r="O866" s="46">
        <f t="shared" si="6"/>
        <v>4506896233680</v>
      </c>
      <c r="P866" s="46">
        <f>IF(A866=1,SA,MAX(0,SA-M865))</f>
        <v>0</v>
      </c>
      <c r="S866" s="5">
        <v>0.0</v>
      </c>
      <c r="T866" s="5">
        <v>0.0</v>
      </c>
      <c r="U866" s="5">
        <v>0.0</v>
      </c>
      <c r="V866" s="48">
        <v>1.0</v>
      </c>
    </row>
    <row r="867" ht="15.75" customHeight="1">
      <c r="A867" s="5">
        <v>865.0</v>
      </c>
      <c r="B867" s="5">
        <v>73.0</v>
      </c>
      <c r="C867" s="5">
        <f t="shared" si="1"/>
        <v>1</v>
      </c>
      <c r="D867" s="5">
        <f>'Thông tin khách hàng'!$B$4+B867-1</f>
        <v>73</v>
      </c>
      <c r="E867" s="46">
        <f t="shared" si="2"/>
        <v>4506896233680</v>
      </c>
      <c r="F867" s="5">
        <f>TP*VLOOKUP('Thông tin khách hàng'!$E$10,$X$2:$Z$5,3,FALSE)*OFFSET($S867,0,VLOOKUP('Thông tin khách hàng'!$E$10,$X$2:$Z$5,2,FALSE))</f>
        <v>15000000</v>
      </c>
      <c r="G867" s="5">
        <f>EP*VLOOKUP('Thông tin khách hàng'!$E$10,$X$2:$Z$5,3,FALSE)*OFFSET($S867,0,VLOOKUP('Thông tin khách hàng'!$E$10,$X$2:$Z$5,2,FALSE))</f>
        <v>15000000</v>
      </c>
      <c r="H867" s="5">
        <f>F867*HLOOKUP(B867,Assumption!$A$10:$G$12,2,TRUE)+G867*HLOOKUP(B867,Assumption!$A$10:$G$12,3,TRUE)</f>
        <v>750000</v>
      </c>
      <c r="I867" s="5">
        <f t="shared" si="3"/>
        <v>29250000</v>
      </c>
      <c r="J867" s="47">
        <f>VLOOKUP(D867,Assumption!$O$3:$Q$103,IF('Thông tin khách hàng'!$B$3="Nam",2,3),FALSE)/12*P867</f>
        <v>0</v>
      </c>
      <c r="K867" s="5">
        <v>20000.0</v>
      </c>
      <c r="L867" s="46">
        <f t="shared" si="4"/>
        <v>25482811822</v>
      </c>
      <c r="M867" s="46">
        <f t="shared" si="5"/>
        <v>4532408275502</v>
      </c>
      <c r="N867" s="47">
        <f>HLOOKUP(ROUND(AVERAGE(M855:M866)/10^6,0),Assumption!$B$2:$E$3,2,TRUE)*MAX((AVERAGE(M855:M866)-250*10^6),0)</f>
        <v>25301384563</v>
      </c>
      <c r="O867" s="46">
        <f t="shared" si="6"/>
        <v>4557709660064</v>
      </c>
      <c r="P867" s="46">
        <f>IF(A867=1,SA,MAX(0,SA-M866))</f>
        <v>0</v>
      </c>
      <c r="S867" s="5">
        <v>1.0</v>
      </c>
      <c r="T867" s="5">
        <v>1.0</v>
      </c>
      <c r="U867" s="5">
        <v>1.0</v>
      </c>
      <c r="V867" s="48">
        <v>1.0</v>
      </c>
    </row>
    <row r="868" ht="15.75" customHeight="1">
      <c r="A868" s="5">
        <v>866.0</v>
      </c>
      <c r="B868" s="5">
        <v>73.0</v>
      </c>
      <c r="C868" s="5">
        <f t="shared" si="1"/>
        <v>2</v>
      </c>
      <c r="D868" s="5">
        <f>'Thông tin khách hàng'!$B$4+B868-1</f>
        <v>73</v>
      </c>
      <c r="E868" s="46">
        <f t="shared" si="2"/>
        <v>4557709660064</v>
      </c>
      <c r="F868" s="5">
        <f>TP*VLOOKUP('Thông tin khách hàng'!$E$10,$X$2:$Z$5,3,FALSE)*OFFSET($S868,0,VLOOKUP('Thông tin khách hàng'!$E$10,$X$2:$Z$5,2,FALSE))</f>
        <v>0</v>
      </c>
      <c r="G868" s="5">
        <f>EP*VLOOKUP('Thông tin khách hàng'!$E$10,$X$2:$Z$5,3,FALSE)*OFFSET($S868,0,VLOOKUP('Thông tin khách hàng'!$E$10,$X$2:$Z$5,2,FALSE))</f>
        <v>0</v>
      </c>
      <c r="H868" s="5">
        <f>F868*HLOOKUP(B868,Assumption!$A$10:$G$12,2,TRUE)+G868*HLOOKUP(B868,Assumption!$A$10:$G$12,3,TRUE)</f>
        <v>0</v>
      </c>
      <c r="I868" s="5">
        <f t="shared" si="3"/>
        <v>0</v>
      </c>
      <c r="J868" s="47">
        <f>VLOOKUP(D868,Assumption!$O$3:$Q$103,IF('Thông tin khách hàng'!$B$3="Nam",2,3),FALSE)/12*P868</f>
        <v>0</v>
      </c>
      <c r="K868" s="5">
        <v>20000.0</v>
      </c>
      <c r="L868" s="46">
        <f t="shared" si="4"/>
        <v>25769952939</v>
      </c>
      <c r="M868" s="46">
        <f t="shared" si="5"/>
        <v>4583479593003</v>
      </c>
      <c r="N868" s="47">
        <f>HLOOKUP(ROUND(AVERAGE(M856:M867)/10^6,0),Assumption!$B$2:$E$3,2,TRUE)*MAX((AVERAGE(M856:M867)-250*10^6),0)</f>
        <v>25586527362</v>
      </c>
      <c r="O868" s="46">
        <f t="shared" si="6"/>
        <v>4609066120365</v>
      </c>
      <c r="P868" s="46">
        <f>IF(A868=1,SA,MAX(0,SA-M867))</f>
        <v>0</v>
      </c>
      <c r="S868" s="5">
        <v>0.0</v>
      </c>
      <c r="T868" s="5">
        <v>0.0</v>
      </c>
      <c r="U868" s="5">
        <v>0.0</v>
      </c>
      <c r="V868" s="48">
        <v>1.0</v>
      </c>
    </row>
    <row r="869" ht="15.75" customHeight="1">
      <c r="A869" s="5">
        <v>867.0</v>
      </c>
      <c r="B869" s="5">
        <v>73.0</v>
      </c>
      <c r="C869" s="5">
        <f t="shared" si="1"/>
        <v>3</v>
      </c>
      <c r="D869" s="5">
        <f>'Thông tin khách hàng'!$B$4+B869-1</f>
        <v>73</v>
      </c>
      <c r="E869" s="46">
        <f t="shared" si="2"/>
        <v>4609066120365</v>
      </c>
      <c r="F869" s="5">
        <f>TP*VLOOKUP('Thông tin khách hàng'!$E$10,$X$2:$Z$5,3,FALSE)*OFFSET($S869,0,VLOOKUP('Thông tin khách hàng'!$E$10,$X$2:$Z$5,2,FALSE))</f>
        <v>0</v>
      </c>
      <c r="G869" s="5">
        <f>EP*VLOOKUP('Thông tin khách hàng'!$E$10,$X$2:$Z$5,3,FALSE)*OFFSET($S869,0,VLOOKUP('Thông tin khách hàng'!$E$10,$X$2:$Z$5,2,FALSE))</f>
        <v>0</v>
      </c>
      <c r="H869" s="5">
        <f>F869*HLOOKUP(B869,Assumption!$A$10:$G$12,2,TRUE)+G869*HLOOKUP(B869,Assumption!$A$10:$G$12,3,TRUE)</f>
        <v>0</v>
      </c>
      <c r="I869" s="5">
        <f t="shared" si="3"/>
        <v>0</v>
      </c>
      <c r="J869" s="47">
        <f>VLOOKUP(D869,Assumption!$O$3:$Q$103,IF('Thông tin khách hàng'!$B$3="Nam",2,3),FALSE)/12*P869</f>
        <v>0</v>
      </c>
      <c r="K869" s="5">
        <v>20000.0</v>
      </c>
      <c r="L869" s="46">
        <f t="shared" si="4"/>
        <v>26060329832</v>
      </c>
      <c r="M869" s="46">
        <f t="shared" si="5"/>
        <v>4635126430197</v>
      </c>
      <c r="N869" s="47">
        <f>HLOOKUP(ROUND(AVERAGE(M857:M868)/10^6,0),Assumption!$B$2:$E$3,2,TRUE)*MAX((AVERAGE(M857:M868)-250*10^6),0)</f>
        <v>25874883267</v>
      </c>
      <c r="O869" s="46">
        <f t="shared" si="6"/>
        <v>4661001313464</v>
      </c>
      <c r="P869" s="46">
        <f>IF(A869=1,SA,MAX(0,SA-M868))</f>
        <v>0</v>
      </c>
      <c r="S869" s="5">
        <v>0.0</v>
      </c>
      <c r="T869" s="5">
        <v>0.0</v>
      </c>
      <c r="U869" s="5">
        <v>0.0</v>
      </c>
      <c r="V869" s="48">
        <v>1.0</v>
      </c>
    </row>
    <row r="870" ht="15.75" customHeight="1">
      <c r="A870" s="5">
        <v>868.0</v>
      </c>
      <c r="B870" s="5">
        <v>73.0</v>
      </c>
      <c r="C870" s="5">
        <f t="shared" si="1"/>
        <v>4</v>
      </c>
      <c r="D870" s="5">
        <f>'Thông tin khách hàng'!$B$4+B870-1</f>
        <v>73</v>
      </c>
      <c r="E870" s="46">
        <f t="shared" si="2"/>
        <v>4661001313464</v>
      </c>
      <c r="F870" s="5">
        <f>TP*VLOOKUP('Thông tin khách hàng'!$E$10,$X$2:$Z$5,3,FALSE)*OFFSET($S870,0,VLOOKUP('Thông tin khách hàng'!$E$10,$X$2:$Z$5,2,FALSE))</f>
        <v>0</v>
      </c>
      <c r="G870" s="5">
        <f>EP*VLOOKUP('Thông tin khách hàng'!$E$10,$X$2:$Z$5,3,FALSE)*OFFSET($S870,0,VLOOKUP('Thông tin khách hàng'!$E$10,$X$2:$Z$5,2,FALSE))</f>
        <v>0</v>
      </c>
      <c r="H870" s="5">
        <f>F870*HLOOKUP(B870,Assumption!$A$10:$G$12,2,TRUE)+G870*HLOOKUP(B870,Assumption!$A$10:$G$12,3,TRUE)</f>
        <v>0</v>
      </c>
      <c r="I870" s="5">
        <f t="shared" si="3"/>
        <v>0</v>
      </c>
      <c r="J870" s="47">
        <f>VLOOKUP(D870,Assumption!$O$3:$Q$103,IF('Thông tin khách hàng'!$B$3="Nam",2,3),FALSE)/12*P870</f>
        <v>0</v>
      </c>
      <c r="K870" s="5">
        <v>20000.0</v>
      </c>
      <c r="L870" s="46">
        <f t="shared" si="4"/>
        <v>26353978964</v>
      </c>
      <c r="M870" s="46">
        <f t="shared" si="5"/>
        <v>4687355272428</v>
      </c>
      <c r="N870" s="47">
        <f>HLOOKUP(ROUND(AVERAGE(M858:M869)/10^6,0),Assumption!$B$2:$E$3,2,TRUE)*MAX((AVERAGE(M858:M869)-250*10^6),0)</f>
        <v>26166488485</v>
      </c>
      <c r="O870" s="46">
        <f t="shared" si="6"/>
        <v>4713521760913</v>
      </c>
      <c r="P870" s="46">
        <f>IF(A870=1,SA,MAX(0,SA-M869))</f>
        <v>0</v>
      </c>
      <c r="S870" s="5">
        <v>0.0</v>
      </c>
      <c r="T870" s="5">
        <v>0.0</v>
      </c>
      <c r="U870" s="5">
        <v>1.0</v>
      </c>
      <c r="V870" s="48">
        <v>1.0</v>
      </c>
    </row>
    <row r="871" ht="15.75" customHeight="1">
      <c r="A871" s="5">
        <v>869.0</v>
      </c>
      <c r="B871" s="5">
        <v>73.0</v>
      </c>
      <c r="C871" s="5">
        <f t="shared" si="1"/>
        <v>5</v>
      </c>
      <c r="D871" s="5">
        <f>'Thông tin khách hàng'!$B$4+B871-1</f>
        <v>73</v>
      </c>
      <c r="E871" s="46">
        <f t="shared" si="2"/>
        <v>4713521760913</v>
      </c>
      <c r="F871" s="5">
        <f>TP*VLOOKUP('Thông tin khách hàng'!$E$10,$X$2:$Z$5,3,FALSE)*OFFSET($S871,0,VLOOKUP('Thông tin khách hàng'!$E$10,$X$2:$Z$5,2,FALSE))</f>
        <v>0</v>
      </c>
      <c r="G871" s="5">
        <f>EP*VLOOKUP('Thông tin khách hàng'!$E$10,$X$2:$Z$5,3,FALSE)*OFFSET($S871,0,VLOOKUP('Thông tin khách hàng'!$E$10,$X$2:$Z$5,2,FALSE))</f>
        <v>0</v>
      </c>
      <c r="H871" s="5">
        <f>F871*HLOOKUP(B871,Assumption!$A$10:$G$12,2,TRUE)+G871*HLOOKUP(B871,Assumption!$A$10:$G$12,3,TRUE)</f>
        <v>0</v>
      </c>
      <c r="I871" s="5">
        <f t="shared" si="3"/>
        <v>0</v>
      </c>
      <c r="J871" s="47">
        <f>VLOOKUP(D871,Assumption!$O$3:$Q$103,IF('Thông tin khách hàng'!$B$3="Nam",2,3),FALSE)/12*P871</f>
        <v>0</v>
      </c>
      <c r="K871" s="5">
        <v>20000.0</v>
      </c>
      <c r="L871" s="46">
        <f t="shared" si="4"/>
        <v>26650937210</v>
      </c>
      <c r="M871" s="46">
        <f t="shared" si="5"/>
        <v>4740172678123</v>
      </c>
      <c r="N871" s="47">
        <f>HLOOKUP(ROUND(AVERAGE(M859:M870)/10^6,0),Assumption!$B$2:$E$3,2,TRUE)*MAX((AVERAGE(M859:M870)-250*10^6),0)</f>
        <v>26461379630</v>
      </c>
      <c r="O871" s="46">
        <f t="shared" si="6"/>
        <v>4766634057752</v>
      </c>
      <c r="P871" s="46">
        <f>IF(A871=1,SA,MAX(0,SA-M870))</f>
        <v>0</v>
      </c>
      <c r="S871" s="5">
        <v>0.0</v>
      </c>
      <c r="T871" s="5">
        <v>0.0</v>
      </c>
      <c r="U871" s="5">
        <v>0.0</v>
      </c>
      <c r="V871" s="48">
        <v>1.0</v>
      </c>
    </row>
    <row r="872" ht="15.75" customHeight="1">
      <c r="A872" s="5">
        <v>870.0</v>
      </c>
      <c r="B872" s="5">
        <v>73.0</v>
      </c>
      <c r="C872" s="5">
        <f t="shared" si="1"/>
        <v>6</v>
      </c>
      <c r="D872" s="5">
        <f>'Thông tin khách hàng'!$B$4+B872-1</f>
        <v>73</v>
      </c>
      <c r="E872" s="46">
        <f t="shared" si="2"/>
        <v>4766634057752</v>
      </c>
      <c r="F872" s="5">
        <f>TP*VLOOKUP('Thông tin khách hàng'!$E$10,$X$2:$Z$5,3,FALSE)*OFFSET($S872,0,VLOOKUP('Thông tin khách hàng'!$E$10,$X$2:$Z$5,2,FALSE))</f>
        <v>0</v>
      </c>
      <c r="G872" s="5">
        <f>EP*VLOOKUP('Thông tin khách hàng'!$E$10,$X$2:$Z$5,3,FALSE)*OFFSET($S872,0,VLOOKUP('Thông tin khách hàng'!$E$10,$X$2:$Z$5,2,FALSE))</f>
        <v>0</v>
      </c>
      <c r="H872" s="5">
        <f>F872*HLOOKUP(B872,Assumption!$A$10:$G$12,2,TRUE)+G872*HLOOKUP(B872,Assumption!$A$10:$G$12,3,TRUE)</f>
        <v>0</v>
      </c>
      <c r="I872" s="5">
        <f t="shared" si="3"/>
        <v>0</v>
      </c>
      <c r="J872" s="47">
        <f>VLOOKUP(D872,Assumption!$O$3:$Q$103,IF('Thông tin khách hàng'!$B$3="Nam",2,3),FALSE)/12*P872</f>
        <v>0</v>
      </c>
      <c r="K872" s="5">
        <v>20000.0</v>
      </c>
      <c r="L872" s="46">
        <f t="shared" si="4"/>
        <v>26951241858</v>
      </c>
      <c r="M872" s="46">
        <f t="shared" si="5"/>
        <v>4793585279610</v>
      </c>
      <c r="N872" s="47">
        <f>HLOOKUP(ROUND(AVERAGE(M860:M871)/10^6,0),Assumption!$B$2:$E$3,2,TRUE)*MAX((AVERAGE(M860:M871)-250*10^6),0)</f>
        <v>26759593729</v>
      </c>
      <c r="O872" s="46">
        <f t="shared" si="6"/>
        <v>4820344873340</v>
      </c>
      <c r="P872" s="46">
        <f>IF(A872=1,SA,MAX(0,SA-M871))</f>
        <v>0</v>
      </c>
      <c r="S872" s="5">
        <v>0.0</v>
      </c>
      <c r="T872" s="5">
        <v>0.0</v>
      </c>
      <c r="U872" s="5">
        <v>0.0</v>
      </c>
      <c r="V872" s="48">
        <v>1.0</v>
      </c>
    </row>
    <row r="873" ht="15.75" customHeight="1">
      <c r="A873" s="5">
        <v>871.0</v>
      </c>
      <c r="B873" s="5">
        <v>73.0</v>
      </c>
      <c r="C873" s="5">
        <f t="shared" si="1"/>
        <v>7</v>
      </c>
      <c r="D873" s="5">
        <f>'Thông tin khách hàng'!$B$4+B873-1</f>
        <v>73</v>
      </c>
      <c r="E873" s="46">
        <f t="shared" si="2"/>
        <v>4820344873340</v>
      </c>
      <c r="F873" s="5">
        <f>TP*VLOOKUP('Thông tin khách hàng'!$E$10,$X$2:$Z$5,3,FALSE)*OFFSET($S873,0,VLOOKUP('Thông tin khách hàng'!$E$10,$X$2:$Z$5,2,FALSE))</f>
        <v>15000000</v>
      </c>
      <c r="G873" s="5">
        <f>EP*VLOOKUP('Thông tin khách hàng'!$E$10,$X$2:$Z$5,3,FALSE)*OFFSET($S873,0,VLOOKUP('Thông tin khách hàng'!$E$10,$X$2:$Z$5,2,FALSE))</f>
        <v>15000000</v>
      </c>
      <c r="H873" s="5">
        <f>F873*HLOOKUP(B873,Assumption!$A$10:$G$12,2,TRUE)+G873*HLOOKUP(B873,Assumption!$A$10:$G$12,3,TRUE)</f>
        <v>750000</v>
      </c>
      <c r="I873" s="5">
        <f t="shared" si="3"/>
        <v>29250000</v>
      </c>
      <c r="J873" s="47">
        <f>VLOOKUP(D873,Assumption!$O$3:$Q$103,IF('Thông tin khách hàng'!$B$3="Nam",2,3),FALSE)/12*P873</f>
        <v>0</v>
      </c>
      <c r="K873" s="5">
        <v>20000.0</v>
      </c>
      <c r="L873" s="46">
        <f t="shared" si="4"/>
        <v>27255096002</v>
      </c>
      <c r="M873" s="46">
        <f t="shared" si="5"/>
        <v>4847629199342</v>
      </c>
      <c r="N873" s="47">
        <f>HLOOKUP(ROUND(AVERAGE(M861:M872)/10^6,0),Assumption!$B$2:$E$3,2,TRUE)*MAX((AVERAGE(M861:M872)-250*10^6),0)</f>
        <v>27061168228</v>
      </c>
      <c r="O873" s="46">
        <f t="shared" si="6"/>
        <v>4874690367569</v>
      </c>
      <c r="P873" s="46">
        <f>IF(A873=1,SA,MAX(0,SA-M872))</f>
        <v>0</v>
      </c>
      <c r="S873" s="5">
        <v>0.0</v>
      </c>
      <c r="T873" s="5">
        <v>1.0</v>
      </c>
      <c r="U873" s="5">
        <v>1.0</v>
      </c>
      <c r="V873" s="48">
        <v>1.0</v>
      </c>
    </row>
    <row r="874" ht="15.75" customHeight="1">
      <c r="A874" s="5">
        <v>872.0</v>
      </c>
      <c r="B874" s="5">
        <v>73.0</v>
      </c>
      <c r="C874" s="5">
        <f t="shared" si="1"/>
        <v>8</v>
      </c>
      <c r="D874" s="5">
        <f>'Thông tin khách hàng'!$B$4+B874-1</f>
        <v>73</v>
      </c>
      <c r="E874" s="46">
        <f t="shared" si="2"/>
        <v>4874690367569</v>
      </c>
      <c r="F874" s="5">
        <f>TP*VLOOKUP('Thông tin khách hàng'!$E$10,$X$2:$Z$5,3,FALSE)*OFFSET($S874,0,VLOOKUP('Thông tin khách hàng'!$E$10,$X$2:$Z$5,2,FALSE))</f>
        <v>0</v>
      </c>
      <c r="G874" s="5">
        <f>EP*VLOOKUP('Thông tin khách hàng'!$E$10,$X$2:$Z$5,3,FALSE)*OFFSET($S874,0,VLOOKUP('Thông tin khách hàng'!$E$10,$X$2:$Z$5,2,FALSE))</f>
        <v>0</v>
      </c>
      <c r="H874" s="5">
        <f>F874*HLOOKUP(B874,Assumption!$A$10:$G$12,2,TRUE)+G874*HLOOKUP(B874,Assumption!$A$10:$G$12,3,TRUE)</f>
        <v>0</v>
      </c>
      <c r="I874" s="5">
        <f t="shared" si="3"/>
        <v>0</v>
      </c>
      <c r="J874" s="47">
        <f>VLOOKUP(D874,Assumption!$O$3:$Q$103,IF('Thông tin khách hàng'!$B$3="Nam",2,3),FALSE)/12*P874</f>
        <v>0</v>
      </c>
      <c r="K874" s="5">
        <v>20000.0</v>
      </c>
      <c r="L874" s="46">
        <f t="shared" si="4"/>
        <v>27562207944</v>
      </c>
      <c r="M874" s="46">
        <f t="shared" si="5"/>
        <v>4902252555513</v>
      </c>
      <c r="N874" s="47">
        <f>HLOOKUP(ROUND(AVERAGE(M862:M873)/10^6,0),Assumption!$B$2:$E$3,2,TRUE)*MAX((AVERAGE(M862:M873)-250*10^6),0)</f>
        <v>27366140991</v>
      </c>
      <c r="O874" s="46">
        <f t="shared" si="6"/>
        <v>4929618696504</v>
      </c>
      <c r="P874" s="46">
        <f>IF(A874=1,SA,MAX(0,SA-M873))</f>
        <v>0</v>
      </c>
      <c r="S874" s="5">
        <v>0.0</v>
      </c>
      <c r="T874" s="5">
        <v>0.0</v>
      </c>
      <c r="U874" s="5">
        <v>0.0</v>
      </c>
      <c r="V874" s="48">
        <v>1.0</v>
      </c>
    </row>
    <row r="875" ht="15.75" customHeight="1">
      <c r="A875" s="5">
        <v>873.0</v>
      </c>
      <c r="B875" s="5">
        <v>73.0</v>
      </c>
      <c r="C875" s="5">
        <f t="shared" si="1"/>
        <v>9</v>
      </c>
      <c r="D875" s="5">
        <f>'Thông tin khách hàng'!$B$4+B875-1</f>
        <v>73</v>
      </c>
      <c r="E875" s="46">
        <f t="shared" si="2"/>
        <v>4929618696504</v>
      </c>
      <c r="F875" s="5">
        <f>TP*VLOOKUP('Thông tin khách hàng'!$E$10,$X$2:$Z$5,3,FALSE)*OFFSET($S875,0,VLOOKUP('Thông tin khách hàng'!$E$10,$X$2:$Z$5,2,FALSE))</f>
        <v>0</v>
      </c>
      <c r="G875" s="5">
        <f>EP*VLOOKUP('Thông tin khách hàng'!$E$10,$X$2:$Z$5,3,FALSE)*OFFSET($S875,0,VLOOKUP('Thông tin khách hàng'!$E$10,$X$2:$Z$5,2,FALSE))</f>
        <v>0</v>
      </c>
      <c r="H875" s="5">
        <f>F875*HLOOKUP(B875,Assumption!$A$10:$G$12,2,TRUE)+G875*HLOOKUP(B875,Assumption!$A$10:$G$12,3,TRUE)</f>
        <v>0</v>
      </c>
      <c r="I875" s="5">
        <f t="shared" si="3"/>
        <v>0</v>
      </c>
      <c r="J875" s="47">
        <f>VLOOKUP(D875,Assumption!$O$3:$Q$103,IF('Thông tin khách hàng'!$B$3="Nam",2,3),FALSE)/12*P875</f>
        <v>0</v>
      </c>
      <c r="K875" s="5">
        <v>20000.0</v>
      </c>
      <c r="L875" s="46">
        <f t="shared" si="4"/>
        <v>27872780701</v>
      </c>
      <c r="M875" s="46">
        <f t="shared" si="5"/>
        <v>4957491457205</v>
      </c>
      <c r="N875" s="47">
        <f>HLOOKUP(ROUND(AVERAGE(M863:M874)/10^6,0),Assumption!$B$2:$E$3,2,TRUE)*MAX((AVERAGE(M863:M874)-250*10^6),0)</f>
        <v>27674550312</v>
      </c>
      <c r="O875" s="46">
        <f t="shared" si="6"/>
        <v>4985166007518</v>
      </c>
      <c r="P875" s="46">
        <f>IF(A875=1,SA,MAX(0,SA-M874))</f>
        <v>0</v>
      </c>
      <c r="S875" s="5">
        <v>0.0</v>
      </c>
      <c r="T875" s="5">
        <v>0.0</v>
      </c>
      <c r="U875" s="5">
        <v>0.0</v>
      </c>
      <c r="V875" s="48">
        <v>1.0</v>
      </c>
    </row>
    <row r="876" ht="15.75" customHeight="1">
      <c r="A876" s="5">
        <v>874.0</v>
      </c>
      <c r="B876" s="5">
        <v>73.0</v>
      </c>
      <c r="C876" s="5">
        <f t="shared" si="1"/>
        <v>10</v>
      </c>
      <c r="D876" s="5">
        <f>'Thông tin khách hàng'!$B$4+B876-1</f>
        <v>73</v>
      </c>
      <c r="E876" s="46">
        <f t="shared" si="2"/>
        <v>4985166007518</v>
      </c>
      <c r="F876" s="5">
        <f>TP*VLOOKUP('Thông tin khách hàng'!$E$10,$X$2:$Z$5,3,FALSE)*OFFSET($S876,0,VLOOKUP('Thông tin khách hàng'!$E$10,$X$2:$Z$5,2,FALSE))</f>
        <v>0</v>
      </c>
      <c r="G876" s="5">
        <f>EP*VLOOKUP('Thông tin khách hàng'!$E$10,$X$2:$Z$5,3,FALSE)*OFFSET($S876,0,VLOOKUP('Thông tin khách hàng'!$E$10,$X$2:$Z$5,2,FALSE))</f>
        <v>0</v>
      </c>
      <c r="H876" s="5">
        <f>F876*HLOOKUP(B876,Assumption!$A$10:$G$12,2,TRUE)+G876*HLOOKUP(B876,Assumption!$A$10:$G$12,3,TRUE)</f>
        <v>0</v>
      </c>
      <c r="I876" s="5">
        <f t="shared" si="3"/>
        <v>0</v>
      </c>
      <c r="J876" s="47">
        <f>VLOOKUP(D876,Assumption!$O$3:$Q$103,IF('Thông tin khách hàng'!$B$3="Nam",2,3),FALSE)/12*P876</f>
        <v>0</v>
      </c>
      <c r="K876" s="5">
        <v>20000.0</v>
      </c>
      <c r="L876" s="46">
        <f t="shared" si="4"/>
        <v>28186853274</v>
      </c>
      <c r="M876" s="46">
        <f t="shared" si="5"/>
        <v>5013352840792</v>
      </c>
      <c r="N876" s="47">
        <f>HLOOKUP(ROUND(AVERAGE(M864:M875)/10^6,0),Assumption!$B$2:$E$3,2,TRUE)*MAX((AVERAGE(M864:M875)-250*10^6),0)</f>
        <v>27986434917</v>
      </c>
      <c r="O876" s="46">
        <f t="shared" si="6"/>
        <v>5041339275708</v>
      </c>
      <c r="P876" s="46">
        <f>IF(A876=1,SA,MAX(0,SA-M875))</f>
        <v>0</v>
      </c>
      <c r="S876" s="5">
        <v>0.0</v>
      </c>
      <c r="T876" s="5">
        <v>0.0</v>
      </c>
      <c r="U876" s="5">
        <v>1.0</v>
      </c>
      <c r="V876" s="48">
        <v>1.0</v>
      </c>
    </row>
    <row r="877" ht="15.75" customHeight="1">
      <c r="A877" s="5">
        <v>875.0</v>
      </c>
      <c r="B877" s="5">
        <v>73.0</v>
      </c>
      <c r="C877" s="5">
        <f t="shared" si="1"/>
        <v>11</v>
      </c>
      <c r="D877" s="5">
        <f>'Thông tin khách hàng'!$B$4+B877-1</f>
        <v>73</v>
      </c>
      <c r="E877" s="46">
        <f t="shared" si="2"/>
        <v>5041339275708</v>
      </c>
      <c r="F877" s="5">
        <f>TP*VLOOKUP('Thông tin khách hàng'!$E$10,$X$2:$Z$5,3,FALSE)*OFFSET($S877,0,VLOOKUP('Thông tin khách hàng'!$E$10,$X$2:$Z$5,2,FALSE))</f>
        <v>0</v>
      </c>
      <c r="G877" s="5">
        <f>EP*VLOOKUP('Thông tin khách hàng'!$E$10,$X$2:$Z$5,3,FALSE)*OFFSET($S877,0,VLOOKUP('Thông tin khách hàng'!$E$10,$X$2:$Z$5,2,FALSE))</f>
        <v>0</v>
      </c>
      <c r="H877" s="5">
        <f>F877*HLOOKUP(B877,Assumption!$A$10:$G$12,2,TRUE)+G877*HLOOKUP(B877,Assumption!$A$10:$G$12,3,TRUE)</f>
        <v>0</v>
      </c>
      <c r="I877" s="5">
        <f t="shared" si="3"/>
        <v>0</v>
      </c>
      <c r="J877" s="47">
        <f>VLOOKUP(D877,Assumption!$O$3:$Q$103,IF('Thông tin khách hàng'!$B$3="Nam",2,3),FALSE)/12*P877</f>
        <v>0</v>
      </c>
      <c r="K877" s="5">
        <v>20000.0</v>
      </c>
      <c r="L877" s="46">
        <f t="shared" si="4"/>
        <v>28504465099</v>
      </c>
      <c r="M877" s="46">
        <f t="shared" si="5"/>
        <v>5069843720807</v>
      </c>
      <c r="N877" s="47">
        <f>HLOOKUP(ROUND(AVERAGE(M865:M876)/10^6,0),Assumption!$B$2:$E$3,2,TRUE)*MAX((AVERAGE(M865:M876)-250*10^6),0)</f>
        <v>28301833965</v>
      </c>
      <c r="O877" s="46">
        <f t="shared" si="6"/>
        <v>5098145554772</v>
      </c>
      <c r="P877" s="46">
        <f>IF(A877=1,SA,MAX(0,SA-M876))</f>
        <v>0</v>
      </c>
      <c r="S877" s="5">
        <v>0.0</v>
      </c>
      <c r="T877" s="5">
        <v>0.0</v>
      </c>
      <c r="U877" s="5">
        <v>0.0</v>
      </c>
      <c r="V877" s="48">
        <v>1.0</v>
      </c>
    </row>
    <row r="878" ht="15.75" customHeight="1">
      <c r="A878" s="5">
        <v>876.0</v>
      </c>
      <c r="B878" s="5">
        <v>73.0</v>
      </c>
      <c r="C878" s="5">
        <f t="shared" si="1"/>
        <v>12</v>
      </c>
      <c r="D878" s="5">
        <f>'Thông tin khách hàng'!$B$4+B878-1</f>
        <v>73</v>
      </c>
      <c r="E878" s="46">
        <f t="shared" si="2"/>
        <v>5098145554772</v>
      </c>
      <c r="F878" s="5">
        <f>TP*VLOOKUP('Thông tin khách hàng'!$E$10,$X$2:$Z$5,3,FALSE)*OFFSET($S878,0,VLOOKUP('Thông tin khách hàng'!$E$10,$X$2:$Z$5,2,FALSE))</f>
        <v>0</v>
      </c>
      <c r="G878" s="5">
        <f>EP*VLOOKUP('Thông tin khách hàng'!$E$10,$X$2:$Z$5,3,FALSE)*OFFSET($S878,0,VLOOKUP('Thông tin khách hàng'!$E$10,$X$2:$Z$5,2,FALSE))</f>
        <v>0</v>
      </c>
      <c r="H878" s="5">
        <f>F878*HLOOKUP(B878,Assumption!$A$10:$G$12,2,TRUE)+G878*HLOOKUP(B878,Assumption!$A$10:$G$12,3,TRUE)</f>
        <v>0</v>
      </c>
      <c r="I878" s="5">
        <f t="shared" si="3"/>
        <v>0</v>
      </c>
      <c r="J878" s="47">
        <f>VLOOKUP(D878,Assumption!$O$3:$Q$103,IF('Thông tin khách hàng'!$B$3="Nam",2,3),FALSE)/12*P878</f>
        <v>0</v>
      </c>
      <c r="K878" s="5">
        <v>20000.0</v>
      </c>
      <c r="L878" s="46">
        <f t="shared" si="4"/>
        <v>28825656060</v>
      </c>
      <c r="M878" s="46">
        <f t="shared" si="5"/>
        <v>5126971190832</v>
      </c>
      <c r="N878" s="47">
        <f>HLOOKUP(ROUND(AVERAGE(M866:M877)/10^6,0),Assumption!$B$2:$E$3,2,TRUE)*MAX((AVERAGE(M866:M877)-250*10^6),0)</f>
        <v>28620787059</v>
      </c>
      <c r="O878" s="46">
        <f t="shared" si="6"/>
        <v>5155591977891</v>
      </c>
      <c r="P878" s="46">
        <f>IF(A878=1,SA,MAX(0,SA-M877))</f>
        <v>0</v>
      </c>
      <c r="S878" s="5">
        <v>0.0</v>
      </c>
      <c r="T878" s="5">
        <v>0.0</v>
      </c>
      <c r="U878" s="5">
        <v>0.0</v>
      </c>
      <c r="V878" s="48">
        <v>1.0</v>
      </c>
    </row>
    <row r="879" ht="15.75" customHeight="1">
      <c r="A879" s="5">
        <v>877.0</v>
      </c>
      <c r="B879" s="5">
        <v>74.0</v>
      </c>
      <c r="C879" s="5">
        <f t="shared" si="1"/>
        <v>1</v>
      </c>
      <c r="D879" s="5">
        <f>'Thông tin khách hàng'!$B$4+B879-1</f>
        <v>74</v>
      </c>
      <c r="E879" s="46">
        <f t="shared" si="2"/>
        <v>5155591977891</v>
      </c>
      <c r="F879" s="5">
        <f>TP*VLOOKUP('Thông tin khách hàng'!$E$10,$X$2:$Z$5,3,FALSE)*OFFSET($S879,0,VLOOKUP('Thông tin khách hàng'!$E$10,$X$2:$Z$5,2,FALSE))</f>
        <v>15000000</v>
      </c>
      <c r="G879" s="5">
        <f>EP*VLOOKUP('Thông tin khách hàng'!$E$10,$X$2:$Z$5,3,FALSE)*OFFSET($S879,0,VLOOKUP('Thông tin khách hàng'!$E$10,$X$2:$Z$5,2,FALSE))</f>
        <v>15000000</v>
      </c>
      <c r="H879" s="5">
        <f>F879*HLOOKUP(B879,Assumption!$A$10:$G$12,2,TRUE)+G879*HLOOKUP(B879,Assumption!$A$10:$G$12,3,TRUE)</f>
        <v>750000</v>
      </c>
      <c r="I879" s="5">
        <f t="shared" si="3"/>
        <v>29250000</v>
      </c>
      <c r="J879" s="47">
        <f>VLOOKUP(D879,Assumption!$O$3:$Q$103,IF('Thông tin khách hàng'!$B$3="Nam",2,3),FALSE)/12*P879</f>
        <v>0</v>
      </c>
      <c r="K879" s="5">
        <v>20000.0</v>
      </c>
      <c r="L879" s="46">
        <f t="shared" si="4"/>
        <v>29150631872</v>
      </c>
      <c r="M879" s="46">
        <f t="shared" si="5"/>
        <v>5184771839763</v>
      </c>
      <c r="N879" s="47">
        <f>HLOOKUP(ROUND(AVERAGE(M867:M878)/10^6,0),Assumption!$B$2:$E$3,2,TRUE)*MAX((AVERAGE(M867:M878)-250*10^6),0)</f>
        <v>28943334247</v>
      </c>
      <c r="O879" s="46">
        <f t="shared" si="6"/>
        <v>5213715174009</v>
      </c>
      <c r="P879" s="46">
        <f>IF(A879=1,SA,MAX(0,SA-M878))</f>
        <v>0</v>
      </c>
      <c r="S879" s="5">
        <v>1.0</v>
      </c>
      <c r="T879" s="5">
        <v>1.0</v>
      </c>
      <c r="U879" s="5">
        <v>1.0</v>
      </c>
      <c r="V879" s="48">
        <v>1.0</v>
      </c>
    </row>
    <row r="880" ht="15.75" customHeight="1">
      <c r="A880" s="5">
        <v>878.0</v>
      </c>
      <c r="B880" s="5">
        <v>74.0</v>
      </c>
      <c r="C880" s="5">
        <f t="shared" si="1"/>
        <v>2</v>
      </c>
      <c r="D880" s="5">
        <f>'Thông tin khách hàng'!$B$4+B880-1</f>
        <v>74</v>
      </c>
      <c r="E880" s="46">
        <f t="shared" si="2"/>
        <v>5213715174009</v>
      </c>
      <c r="F880" s="5">
        <f>TP*VLOOKUP('Thông tin khách hàng'!$E$10,$X$2:$Z$5,3,FALSE)*OFFSET($S880,0,VLOOKUP('Thông tin khách hàng'!$E$10,$X$2:$Z$5,2,FALSE))</f>
        <v>0</v>
      </c>
      <c r="G880" s="5">
        <f>EP*VLOOKUP('Thông tin khách hàng'!$E$10,$X$2:$Z$5,3,FALSE)*OFFSET($S880,0,VLOOKUP('Thông tin khách hàng'!$E$10,$X$2:$Z$5,2,FALSE))</f>
        <v>0</v>
      </c>
      <c r="H880" s="5">
        <f>F880*HLOOKUP(B880,Assumption!$A$10:$G$12,2,TRUE)+G880*HLOOKUP(B880,Assumption!$A$10:$G$12,3,TRUE)</f>
        <v>0</v>
      </c>
      <c r="I880" s="5">
        <f t="shared" si="3"/>
        <v>0</v>
      </c>
      <c r="J880" s="47">
        <f>VLOOKUP(D880,Assumption!$O$3:$Q$103,IF('Thông tin khách hàng'!$B$3="Nam",2,3),FALSE)/12*P880</f>
        <v>0</v>
      </c>
      <c r="K880" s="5">
        <v>20000.0</v>
      </c>
      <c r="L880" s="46">
        <f t="shared" si="4"/>
        <v>29479103489</v>
      </c>
      <c r="M880" s="46">
        <f t="shared" si="5"/>
        <v>5243194257498</v>
      </c>
      <c r="N880" s="47">
        <f>HLOOKUP(ROUND(AVERAGE(M868:M879)/10^6,0),Assumption!$B$2:$E$3,2,TRUE)*MAX((AVERAGE(M868:M879)-250*10^6),0)</f>
        <v>29269516029</v>
      </c>
      <c r="O880" s="46">
        <f t="shared" si="6"/>
        <v>5272463773527</v>
      </c>
      <c r="P880" s="46">
        <f>IF(A880=1,SA,MAX(0,SA-M879))</f>
        <v>0</v>
      </c>
      <c r="S880" s="5">
        <v>0.0</v>
      </c>
      <c r="T880" s="5">
        <v>0.0</v>
      </c>
      <c r="U880" s="5">
        <v>0.0</v>
      </c>
      <c r="V880" s="48">
        <v>1.0</v>
      </c>
    </row>
    <row r="881" ht="15.75" customHeight="1">
      <c r="A881" s="5">
        <v>879.0</v>
      </c>
      <c r="B881" s="5">
        <v>74.0</v>
      </c>
      <c r="C881" s="5">
        <f t="shared" si="1"/>
        <v>3</v>
      </c>
      <c r="D881" s="5">
        <f>'Thông tin khách hàng'!$B$4+B881-1</f>
        <v>74</v>
      </c>
      <c r="E881" s="46">
        <f t="shared" si="2"/>
        <v>5272463773527</v>
      </c>
      <c r="F881" s="5">
        <f>TP*VLOOKUP('Thông tin khách hàng'!$E$10,$X$2:$Z$5,3,FALSE)*OFFSET($S881,0,VLOOKUP('Thông tin khách hàng'!$E$10,$X$2:$Z$5,2,FALSE))</f>
        <v>0</v>
      </c>
      <c r="G881" s="5">
        <f>EP*VLOOKUP('Thông tin khách hàng'!$E$10,$X$2:$Z$5,3,FALSE)*OFFSET($S881,0,VLOOKUP('Thông tin khách hàng'!$E$10,$X$2:$Z$5,2,FALSE))</f>
        <v>0</v>
      </c>
      <c r="H881" s="5">
        <f>F881*HLOOKUP(B881,Assumption!$A$10:$G$12,2,TRUE)+G881*HLOOKUP(B881,Assumption!$A$10:$G$12,3,TRUE)</f>
        <v>0</v>
      </c>
      <c r="I881" s="5">
        <f t="shared" si="3"/>
        <v>0</v>
      </c>
      <c r="J881" s="47">
        <f>VLOOKUP(D881,Assumption!$O$3:$Q$103,IF('Thông tin khách hàng'!$B$3="Nam",2,3),FALSE)/12*P881</f>
        <v>0</v>
      </c>
      <c r="K881" s="5">
        <v>20000.0</v>
      </c>
      <c r="L881" s="46">
        <f t="shared" si="4"/>
        <v>29811276612</v>
      </c>
      <c r="M881" s="46">
        <f t="shared" si="5"/>
        <v>5302275030139</v>
      </c>
      <c r="N881" s="47">
        <f>HLOOKUP(ROUND(AVERAGE(M869:M880)/10^6,0),Assumption!$B$2:$E$3,2,TRUE)*MAX((AVERAGE(M869:M880)-250*10^6),0)</f>
        <v>29599373361</v>
      </c>
      <c r="O881" s="46">
        <f t="shared" si="6"/>
        <v>5331874403500</v>
      </c>
      <c r="P881" s="46">
        <f>IF(A881=1,SA,MAX(0,SA-M880))</f>
        <v>0</v>
      </c>
      <c r="S881" s="5">
        <v>0.0</v>
      </c>
      <c r="T881" s="5">
        <v>0.0</v>
      </c>
      <c r="U881" s="5">
        <v>0.0</v>
      </c>
      <c r="V881" s="48">
        <v>1.0</v>
      </c>
    </row>
    <row r="882" ht="15.75" customHeight="1">
      <c r="A882" s="5">
        <v>880.0</v>
      </c>
      <c r="B882" s="5">
        <v>74.0</v>
      </c>
      <c r="C882" s="5">
        <f t="shared" si="1"/>
        <v>4</v>
      </c>
      <c r="D882" s="5">
        <f>'Thông tin khách hàng'!$B$4+B882-1</f>
        <v>74</v>
      </c>
      <c r="E882" s="46">
        <f t="shared" si="2"/>
        <v>5331874403500</v>
      </c>
      <c r="F882" s="5">
        <f>TP*VLOOKUP('Thông tin khách hàng'!$E$10,$X$2:$Z$5,3,FALSE)*OFFSET($S882,0,VLOOKUP('Thông tin khách hàng'!$E$10,$X$2:$Z$5,2,FALSE))</f>
        <v>0</v>
      </c>
      <c r="G882" s="5">
        <f>EP*VLOOKUP('Thông tin khách hàng'!$E$10,$X$2:$Z$5,3,FALSE)*OFFSET($S882,0,VLOOKUP('Thông tin khách hàng'!$E$10,$X$2:$Z$5,2,FALSE))</f>
        <v>0</v>
      </c>
      <c r="H882" s="5">
        <f>F882*HLOOKUP(B882,Assumption!$A$10:$G$12,2,TRUE)+G882*HLOOKUP(B882,Assumption!$A$10:$G$12,3,TRUE)</f>
        <v>0</v>
      </c>
      <c r="I882" s="5">
        <f t="shared" si="3"/>
        <v>0</v>
      </c>
      <c r="J882" s="47">
        <f>VLOOKUP(D882,Assumption!$O$3:$Q$103,IF('Thông tin khách hàng'!$B$3="Nam",2,3),FALSE)/12*P882</f>
        <v>0</v>
      </c>
      <c r="K882" s="5">
        <v>20000.0</v>
      </c>
      <c r="L882" s="46">
        <f t="shared" si="4"/>
        <v>30147192952</v>
      </c>
      <c r="M882" s="46">
        <f t="shared" si="5"/>
        <v>5362021576452</v>
      </c>
      <c r="N882" s="47">
        <f>HLOOKUP(ROUND(AVERAGE(M870:M881)/10^6,0),Assumption!$B$2:$E$3,2,TRUE)*MAX((AVERAGE(M870:M881)-250*10^6),0)</f>
        <v>29932947661</v>
      </c>
      <c r="O882" s="46">
        <f t="shared" si="6"/>
        <v>5391954524113</v>
      </c>
      <c r="P882" s="46">
        <f>IF(A882=1,SA,MAX(0,SA-M881))</f>
        <v>0</v>
      </c>
      <c r="S882" s="5">
        <v>0.0</v>
      </c>
      <c r="T882" s="5">
        <v>0.0</v>
      </c>
      <c r="U882" s="5">
        <v>1.0</v>
      </c>
      <c r="V882" s="48">
        <v>1.0</v>
      </c>
    </row>
    <row r="883" ht="15.75" customHeight="1">
      <c r="A883" s="5">
        <v>881.0</v>
      </c>
      <c r="B883" s="5">
        <v>74.0</v>
      </c>
      <c r="C883" s="5">
        <f t="shared" si="1"/>
        <v>5</v>
      </c>
      <c r="D883" s="5">
        <f>'Thông tin khách hàng'!$B$4+B883-1</f>
        <v>74</v>
      </c>
      <c r="E883" s="46">
        <f t="shared" si="2"/>
        <v>5391954524113</v>
      </c>
      <c r="F883" s="5">
        <f>TP*VLOOKUP('Thông tin khách hàng'!$E$10,$X$2:$Z$5,3,FALSE)*OFFSET($S883,0,VLOOKUP('Thông tin khách hàng'!$E$10,$X$2:$Z$5,2,FALSE))</f>
        <v>0</v>
      </c>
      <c r="G883" s="5">
        <f>EP*VLOOKUP('Thông tin khách hàng'!$E$10,$X$2:$Z$5,3,FALSE)*OFFSET($S883,0,VLOOKUP('Thông tin khách hàng'!$E$10,$X$2:$Z$5,2,FALSE))</f>
        <v>0</v>
      </c>
      <c r="H883" s="5">
        <f>F883*HLOOKUP(B883,Assumption!$A$10:$G$12,2,TRUE)+G883*HLOOKUP(B883,Assumption!$A$10:$G$12,3,TRUE)</f>
        <v>0</v>
      </c>
      <c r="I883" s="5">
        <f t="shared" si="3"/>
        <v>0</v>
      </c>
      <c r="J883" s="47">
        <f>VLOOKUP(D883,Assumption!$O$3:$Q$103,IF('Thông tin khách hàng'!$B$3="Nam",2,3),FALSE)/12*P883</f>
        <v>0</v>
      </c>
      <c r="K883" s="5">
        <v>20000.0</v>
      </c>
      <c r="L883" s="46">
        <f t="shared" si="4"/>
        <v>30486894689</v>
      </c>
      <c r="M883" s="46">
        <f t="shared" si="5"/>
        <v>5422441398802</v>
      </c>
      <c r="N883" s="47">
        <f>HLOOKUP(ROUND(AVERAGE(M871:M882)/10^6,0),Assumption!$B$2:$E$3,2,TRUE)*MAX((AVERAGE(M871:M882)-250*10^6),0)</f>
        <v>30270280813</v>
      </c>
      <c r="O883" s="46">
        <f t="shared" si="6"/>
        <v>5452711679615</v>
      </c>
      <c r="P883" s="46">
        <f>IF(A883=1,SA,MAX(0,SA-M882))</f>
        <v>0</v>
      </c>
      <c r="S883" s="5">
        <v>0.0</v>
      </c>
      <c r="T883" s="5">
        <v>0.0</v>
      </c>
      <c r="U883" s="5">
        <v>0.0</v>
      </c>
      <c r="V883" s="48">
        <v>1.0</v>
      </c>
    </row>
    <row r="884" ht="15.75" customHeight="1">
      <c r="A884" s="5">
        <v>882.0</v>
      </c>
      <c r="B884" s="5">
        <v>74.0</v>
      </c>
      <c r="C884" s="5">
        <f t="shared" si="1"/>
        <v>6</v>
      </c>
      <c r="D884" s="5">
        <f>'Thông tin khách hàng'!$B$4+B884-1</f>
        <v>74</v>
      </c>
      <c r="E884" s="46">
        <f t="shared" si="2"/>
        <v>5452711679615</v>
      </c>
      <c r="F884" s="5">
        <f>TP*VLOOKUP('Thông tin khách hàng'!$E$10,$X$2:$Z$5,3,FALSE)*OFFSET($S884,0,VLOOKUP('Thông tin khách hàng'!$E$10,$X$2:$Z$5,2,FALSE))</f>
        <v>0</v>
      </c>
      <c r="G884" s="5">
        <f>EP*VLOOKUP('Thông tin khách hàng'!$E$10,$X$2:$Z$5,3,FALSE)*OFFSET($S884,0,VLOOKUP('Thông tin khách hàng'!$E$10,$X$2:$Z$5,2,FALSE))</f>
        <v>0</v>
      </c>
      <c r="H884" s="5">
        <f>F884*HLOOKUP(B884,Assumption!$A$10:$G$12,2,TRUE)+G884*HLOOKUP(B884,Assumption!$A$10:$G$12,3,TRUE)</f>
        <v>0</v>
      </c>
      <c r="I884" s="5">
        <f t="shared" si="3"/>
        <v>0</v>
      </c>
      <c r="J884" s="47">
        <f>VLOOKUP(D884,Assumption!$O$3:$Q$103,IF('Thông tin khách hàng'!$B$3="Nam",2,3),FALSE)/12*P884</f>
        <v>0</v>
      </c>
      <c r="K884" s="5">
        <v>20000.0</v>
      </c>
      <c r="L884" s="46">
        <f t="shared" si="4"/>
        <v>30830424479</v>
      </c>
      <c r="M884" s="46">
        <f t="shared" si="5"/>
        <v>5483542084094</v>
      </c>
      <c r="N884" s="47">
        <f>HLOOKUP(ROUND(AVERAGE(M872:M883)/10^6,0),Assumption!$B$2:$E$3,2,TRUE)*MAX((AVERAGE(M872:M883)-250*10^6),0)</f>
        <v>30611415173</v>
      </c>
      <c r="O884" s="46">
        <f t="shared" si="6"/>
        <v>5514153499268</v>
      </c>
      <c r="P884" s="46">
        <f>IF(A884=1,SA,MAX(0,SA-M883))</f>
        <v>0</v>
      </c>
      <c r="S884" s="5">
        <v>0.0</v>
      </c>
      <c r="T884" s="5">
        <v>0.0</v>
      </c>
      <c r="U884" s="5">
        <v>0.0</v>
      </c>
      <c r="V884" s="48">
        <v>1.0</v>
      </c>
    </row>
    <row r="885" ht="15.75" customHeight="1">
      <c r="A885" s="5">
        <v>883.0</v>
      </c>
      <c r="B885" s="5">
        <v>74.0</v>
      </c>
      <c r="C885" s="5">
        <f t="shared" si="1"/>
        <v>7</v>
      </c>
      <c r="D885" s="5">
        <f>'Thông tin khách hàng'!$B$4+B885-1</f>
        <v>74</v>
      </c>
      <c r="E885" s="46">
        <f t="shared" si="2"/>
        <v>5514153499268</v>
      </c>
      <c r="F885" s="5">
        <f>TP*VLOOKUP('Thông tin khách hàng'!$E$10,$X$2:$Z$5,3,FALSE)*OFFSET($S885,0,VLOOKUP('Thông tin khách hàng'!$E$10,$X$2:$Z$5,2,FALSE))</f>
        <v>15000000</v>
      </c>
      <c r="G885" s="5">
        <f>EP*VLOOKUP('Thông tin khách hàng'!$E$10,$X$2:$Z$5,3,FALSE)*OFFSET($S885,0,VLOOKUP('Thông tin khách hàng'!$E$10,$X$2:$Z$5,2,FALSE))</f>
        <v>15000000</v>
      </c>
      <c r="H885" s="5">
        <f>F885*HLOOKUP(B885,Assumption!$A$10:$G$12,2,TRUE)+G885*HLOOKUP(B885,Assumption!$A$10:$G$12,3,TRUE)</f>
        <v>750000</v>
      </c>
      <c r="I885" s="5">
        <f t="shared" si="3"/>
        <v>29250000</v>
      </c>
      <c r="J885" s="47">
        <f>VLOOKUP(D885,Assumption!$O$3:$Q$103,IF('Thông tin khách hàng'!$B$3="Nam",2,3),FALSE)/12*P885</f>
        <v>0</v>
      </c>
      <c r="K885" s="5">
        <v>20000.0</v>
      </c>
      <c r="L885" s="46">
        <f t="shared" si="4"/>
        <v>31177990844</v>
      </c>
      <c r="M885" s="46">
        <f t="shared" si="5"/>
        <v>5545360720112</v>
      </c>
      <c r="N885" s="47">
        <f>HLOOKUP(ROUND(AVERAGE(M873:M884)/10^6,0),Assumption!$B$2:$E$3,2,TRUE)*MAX((AVERAGE(M873:M884)-250*10^6),0)</f>
        <v>30956393576</v>
      </c>
      <c r="O885" s="46">
        <f t="shared" si="6"/>
        <v>5576317113687</v>
      </c>
      <c r="P885" s="46">
        <f>IF(A885=1,SA,MAX(0,SA-M884))</f>
        <v>0</v>
      </c>
      <c r="S885" s="5">
        <v>0.0</v>
      </c>
      <c r="T885" s="5">
        <v>1.0</v>
      </c>
      <c r="U885" s="5">
        <v>1.0</v>
      </c>
      <c r="V885" s="48">
        <v>1.0</v>
      </c>
    </row>
    <row r="886" ht="15.75" customHeight="1">
      <c r="A886" s="5">
        <v>884.0</v>
      </c>
      <c r="B886" s="5">
        <v>74.0</v>
      </c>
      <c r="C886" s="5">
        <f t="shared" si="1"/>
        <v>8</v>
      </c>
      <c r="D886" s="5">
        <f>'Thông tin khách hàng'!$B$4+B886-1</f>
        <v>74</v>
      </c>
      <c r="E886" s="46">
        <f t="shared" si="2"/>
        <v>5576317113687</v>
      </c>
      <c r="F886" s="5">
        <f>TP*VLOOKUP('Thông tin khách hàng'!$E$10,$X$2:$Z$5,3,FALSE)*OFFSET($S886,0,VLOOKUP('Thông tin khách hàng'!$E$10,$X$2:$Z$5,2,FALSE))</f>
        <v>0</v>
      </c>
      <c r="G886" s="5">
        <f>EP*VLOOKUP('Thông tin khách hàng'!$E$10,$X$2:$Z$5,3,FALSE)*OFFSET($S886,0,VLOOKUP('Thông tin khách hàng'!$E$10,$X$2:$Z$5,2,FALSE))</f>
        <v>0</v>
      </c>
      <c r="H886" s="5">
        <f>F886*HLOOKUP(B886,Assumption!$A$10:$G$12,2,TRUE)+G886*HLOOKUP(B886,Assumption!$A$10:$G$12,3,TRUE)</f>
        <v>0</v>
      </c>
      <c r="I886" s="5">
        <f t="shared" si="3"/>
        <v>0</v>
      </c>
      <c r="J886" s="47">
        <f>VLOOKUP(D886,Assumption!$O$3:$Q$103,IF('Thông tin khách hàng'!$B$3="Nam",2,3),FALSE)/12*P886</f>
        <v>0</v>
      </c>
      <c r="K886" s="5">
        <v>20000.0</v>
      </c>
      <c r="L886" s="46">
        <f t="shared" si="4"/>
        <v>31529307574</v>
      </c>
      <c r="M886" s="46">
        <f t="shared" si="5"/>
        <v>5607846401261</v>
      </c>
      <c r="N886" s="47">
        <f>HLOOKUP(ROUND(AVERAGE(M874:M885)/10^6,0),Assumption!$B$2:$E$3,2,TRUE)*MAX((AVERAGE(M874:M885)-250*10^6),0)</f>
        <v>31305259336</v>
      </c>
      <c r="O886" s="46">
        <f t="shared" si="6"/>
        <v>5639151660597</v>
      </c>
      <c r="P886" s="46">
        <f>IF(A886=1,SA,MAX(0,SA-M885))</f>
        <v>0</v>
      </c>
      <c r="S886" s="5">
        <v>0.0</v>
      </c>
      <c r="T886" s="5">
        <v>0.0</v>
      </c>
      <c r="U886" s="5">
        <v>0.0</v>
      </c>
      <c r="V886" s="48">
        <v>1.0</v>
      </c>
    </row>
    <row r="887" ht="15.75" customHeight="1">
      <c r="A887" s="5">
        <v>885.0</v>
      </c>
      <c r="B887" s="5">
        <v>74.0</v>
      </c>
      <c r="C887" s="5">
        <f t="shared" si="1"/>
        <v>9</v>
      </c>
      <c r="D887" s="5">
        <f>'Thông tin khách hàng'!$B$4+B887-1</f>
        <v>74</v>
      </c>
      <c r="E887" s="46">
        <f t="shared" si="2"/>
        <v>5639151660597</v>
      </c>
      <c r="F887" s="5">
        <f>TP*VLOOKUP('Thông tin khách hàng'!$E$10,$X$2:$Z$5,3,FALSE)*OFFSET($S887,0,VLOOKUP('Thông tin khách hàng'!$E$10,$X$2:$Z$5,2,FALSE))</f>
        <v>0</v>
      </c>
      <c r="G887" s="5">
        <f>EP*VLOOKUP('Thông tin khách hàng'!$E$10,$X$2:$Z$5,3,FALSE)*OFFSET($S887,0,VLOOKUP('Thông tin khách hàng'!$E$10,$X$2:$Z$5,2,FALSE))</f>
        <v>0</v>
      </c>
      <c r="H887" s="5">
        <f>F887*HLOOKUP(B887,Assumption!$A$10:$G$12,2,TRUE)+G887*HLOOKUP(B887,Assumption!$A$10:$G$12,3,TRUE)</f>
        <v>0</v>
      </c>
      <c r="I887" s="5">
        <f t="shared" si="3"/>
        <v>0</v>
      </c>
      <c r="J887" s="47">
        <f>VLOOKUP(D887,Assumption!$O$3:$Q$103,IF('Thông tin khách hàng'!$B$3="Nam",2,3),FALSE)/12*P887</f>
        <v>0</v>
      </c>
      <c r="K887" s="5">
        <v>20000.0</v>
      </c>
      <c r="L887" s="46">
        <f t="shared" si="4"/>
        <v>31884583238</v>
      </c>
      <c r="M887" s="46">
        <f t="shared" si="5"/>
        <v>5671036223835</v>
      </c>
      <c r="N887" s="47">
        <f>HLOOKUP(ROUND(AVERAGE(M875:M886)/10^6,0),Assumption!$B$2:$E$3,2,TRUE)*MAX((AVERAGE(M875:M886)-250*10^6),0)</f>
        <v>31658056259</v>
      </c>
      <c r="O887" s="46">
        <f t="shared" si="6"/>
        <v>5702694280094</v>
      </c>
      <c r="P887" s="46">
        <f>IF(A887=1,SA,MAX(0,SA-M886))</f>
        <v>0</v>
      </c>
      <c r="S887" s="5">
        <v>0.0</v>
      </c>
      <c r="T887" s="5">
        <v>0.0</v>
      </c>
      <c r="U887" s="5">
        <v>0.0</v>
      </c>
      <c r="V887" s="48">
        <v>1.0</v>
      </c>
    </row>
    <row r="888" ht="15.75" customHeight="1">
      <c r="A888" s="5">
        <v>886.0</v>
      </c>
      <c r="B888" s="5">
        <v>74.0</v>
      </c>
      <c r="C888" s="5">
        <f t="shared" si="1"/>
        <v>10</v>
      </c>
      <c r="D888" s="5">
        <f>'Thông tin khách hàng'!$B$4+B888-1</f>
        <v>74</v>
      </c>
      <c r="E888" s="46">
        <f t="shared" si="2"/>
        <v>5702694280094</v>
      </c>
      <c r="F888" s="5">
        <f>TP*VLOOKUP('Thông tin khách hàng'!$E$10,$X$2:$Z$5,3,FALSE)*OFFSET($S888,0,VLOOKUP('Thông tin khách hàng'!$E$10,$X$2:$Z$5,2,FALSE))</f>
        <v>0</v>
      </c>
      <c r="G888" s="5">
        <f>EP*VLOOKUP('Thông tin khách hàng'!$E$10,$X$2:$Z$5,3,FALSE)*OFFSET($S888,0,VLOOKUP('Thông tin khách hàng'!$E$10,$X$2:$Z$5,2,FALSE))</f>
        <v>0</v>
      </c>
      <c r="H888" s="5">
        <f>F888*HLOOKUP(B888,Assumption!$A$10:$G$12,2,TRUE)+G888*HLOOKUP(B888,Assumption!$A$10:$G$12,3,TRUE)</f>
        <v>0</v>
      </c>
      <c r="I888" s="5">
        <f t="shared" si="3"/>
        <v>0</v>
      </c>
      <c r="J888" s="47">
        <f>VLOOKUP(D888,Assumption!$O$3:$Q$103,IF('Thông tin khách hàng'!$B$3="Nam",2,3),FALSE)/12*P888</f>
        <v>0</v>
      </c>
      <c r="K888" s="5">
        <v>20000.0</v>
      </c>
      <c r="L888" s="46">
        <f t="shared" si="4"/>
        <v>32243862446</v>
      </c>
      <c r="M888" s="46">
        <f t="shared" si="5"/>
        <v>5734938122540</v>
      </c>
      <c r="N888" s="47">
        <f>HLOOKUP(ROUND(AVERAGE(M876:M887)/10^6,0),Assumption!$B$2:$E$3,2,TRUE)*MAX((AVERAGE(M876:M887)-250*10^6),0)</f>
        <v>32014828642</v>
      </c>
      <c r="O888" s="46">
        <f t="shared" si="6"/>
        <v>5766952951182</v>
      </c>
      <c r="P888" s="46">
        <f>IF(A888=1,SA,MAX(0,SA-M887))</f>
        <v>0</v>
      </c>
      <c r="S888" s="5">
        <v>0.0</v>
      </c>
      <c r="T888" s="5">
        <v>0.0</v>
      </c>
      <c r="U888" s="5">
        <v>1.0</v>
      </c>
      <c r="V888" s="48">
        <v>1.0</v>
      </c>
    </row>
    <row r="889" ht="15.75" customHeight="1">
      <c r="A889" s="5">
        <v>887.0</v>
      </c>
      <c r="B889" s="5">
        <v>74.0</v>
      </c>
      <c r="C889" s="5">
        <f t="shared" si="1"/>
        <v>11</v>
      </c>
      <c r="D889" s="5">
        <f>'Thông tin khách hàng'!$B$4+B889-1</f>
        <v>74</v>
      </c>
      <c r="E889" s="46">
        <f t="shared" si="2"/>
        <v>5766952951182</v>
      </c>
      <c r="F889" s="5">
        <f>TP*VLOOKUP('Thông tin khách hàng'!$E$10,$X$2:$Z$5,3,FALSE)*OFFSET($S889,0,VLOOKUP('Thông tin khách hàng'!$E$10,$X$2:$Z$5,2,FALSE))</f>
        <v>0</v>
      </c>
      <c r="G889" s="5">
        <f>EP*VLOOKUP('Thông tin khách hàng'!$E$10,$X$2:$Z$5,3,FALSE)*OFFSET($S889,0,VLOOKUP('Thông tin khách hàng'!$E$10,$X$2:$Z$5,2,FALSE))</f>
        <v>0</v>
      </c>
      <c r="H889" s="5">
        <f>F889*HLOOKUP(B889,Assumption!$A$10:$G$12,2,TRUE)+G889*HLOOKUP(B889,Assumption!$A$10:$G$12,3,TRUE)</f>
        <v>0</v>
      </c>
      <c r="I889" s="5">
        <f t="shared" si="3"/>
        <v>0</v>
      </c>
      <c r="J889" s="47">
        <f>VLOOKUP(D889,Assumption!$O$3:$Q$103,IF('Thông tin khách hàng'!$B$3="Nam",2,3),FALSE)/12*P889</f>
        <v>0</v>
      </c>
      <c r="K889" s="5">
        <v>20000.0</v>
      </c>
      <c r="L889" s="46">
        <f t="shared" si="4"/>
        <v>32607190315</v>
      </c>
      <c r="M889" s="46">
        <f t="shared" si="5"/>
        <v>5799560121497</v>
      </c>
      <c r="N889" s="47">
        <f>HLOOKUP(ROUND(AVERAGE(M877:M888)/10^6,0),Assumption!$B$2:$E$3,2,TRUE)*MAX((AVERAGE(M877:M888)-250*10^6),0)</f>
        <v>32375621283</v>
      </c>
      <c r="O889" s="46">
        <f t="shared" si="6"/>
        <v>5831935742780</v>
      </c>
      <c r="P889" s="46">
        <f>IF(A889=1,SA,MAX(0,SA-M888))</f>
        <v>0</v>
      </c>
      <c r="S889" s="5">
        <v>0.0</v>
      </c>
      <c r="T889" s="5">
        <v>0.0</v>
      </c>
      <c r="U889" s="5">
        <v>0.0</v>
      </c>
      <c r="V889" s="48">
        <v>1.0</v>
      </c>
    </row>
    <row r="890" ht="15.75" customHeight="1">
      <c r="A890" s="5">
        <v>888.0</v>
      </c>
      <c r="B890" s="5">
        <v>74.0</v>
      </c>
      <c r="C890" s="5">
        <f t="shared" si="1"/>
        <v>12</v>
      </c>
      <c r="D890" s="5">
        <f>'Thông tin khách hàng'!$B$4+B890-1</f>
        <v>74</v>
      </c>
      <c r="E890" s="46">
        <f t="shared" si="2"/>
        <v>5831935742780</v>
      </c>
      <c r="F890" s="5">
        <f>TP*VLOOKUP('Thông tin khách hàng'!$E$10,$X$2:$Z$5,3,FALSE)*OFFSET($S890,0,VLOOKUP('Thông tin khách hàng'!$E$10,$X$2:$Z$5,2,FALSE))</f>
        <v>0</v>
      </c>
      <c r="G890" s="5">
        <f>EP*VLOOKUP('Thông tin khách hàng'!$E$10,$X$2:$Z$5,3,FALSE)*OFFSET($S890,0,VLOOKUP('Thông tin khách hàng'!$E$10,$X$2:$Z$5,2,FALSE))</f>
        <v>0</v>
      </c>
      <c r="H890" s="5">
        <f>F890*HLOOKUP(B890,Assumption!$A$10:$G$12,2,TRUE)+G890*HLOOKUP(B890,Assumption!$A$10:$G$12,3,TRUE)</f>
        <v>0</v>
      </c>
      <c r="I890" s="5">
        <f t="shared" si="3"/>
        <v>0</v>
      </c>
      <c r="J890" s="47">
        <f>VLOOKUP(D890,Assumption!$O$3:$Q$103,IF('Thông tin khách hàng'!$B$3="Nam",2,3),FALSE)/12*P890</f>
        <v>0</v>
      </c>
      <c r="K890" s="5">
        <v>20000.0</v>
      </c>
      <c r="L890" s="46">
        <f t="shared" si="4"/>
        <v>32974612467</v>
      </c>
      <c r="M890" s="46">
        <f t="shared" si="5"/>
        <v>5864910335247</v>
      </c>
      <c r="N890" s="47">
        <f>HLOOKUP(ROUND(AVERAGE(M878:M889)/10^6,0),Assumption!$B$2:$E$3,2,TRUE)*MAX((AVERAGE(M878:M889)-250*10^6),0)</f>
        <v>32740479483</v>
      </c>
      <c r="O890" s="46">
        <f t="shared" si="6"/>
        <v>5897650814731</v>
      </c>
      <c r="P890" s="46">
        <f>IF(A890=1,SA,MAX(0,SA-M889))</f>
        <v>0</v>
      </c>
      <c r="S890" s="5">
        <v>0.0</v>
      </c>
      <c r="T890" s="5">
        <v>0.0</v>
      </c>
      <c r="U890" s="5">
        <v>0.0</v>
      </c>
      <c r="V890" s="48">
        <v>1.0</v>
      </c>
    </row>
    <row r="891" ht="15.75" customHeight="1">
      <c r="A891" s="5">
        <v>889.0</v>
      </c>
      <c r="B891" s="5">
        <v>75.0</v>
      </c>
      <c r="C891" s="5">
        <f t="shared" si="1"/>
        <v>1</v>
      </c>
      <c r="D891" s="5">
        <f>'Thông tin khách hàng'!$B$4+B891-1</f>
        <v>75</v>
      </c>
      <c r="E891" s="46">
        <f t="shared" si="2"/>
        <v>5897650814731</v>
      </c>
      <c r="F891" s="5">
        <f>TP*VLOOKUP('Thông tin khách hàng'!$E$10,$X$2:$Z$5,3,FALSE)*OFFSET($S891,0,VLOOKUP('Thông tin khách hàng'!$E$10,$X$2:$Z$5,2,FALSE))</f>
        <v>15000000</v>
      </c>
      <c r="G891" s="5">
        <f>EP*VLOOKUP('Thông tin khách hàng'!$E$10,$X$2:$Z$5,3,FALSE)*OFFSET($S891,0,VLOOKUP('Thông tin khách hàng'!$E$10,$X$2:$Z$5,2,FALSE))</f>
        <v>15000000</v>
      </c>
      <c r="H891" s="5">
        <f>F891*HLOOKUP(B891,Assumption!$A$10:$G$12,2,TRUE)+G891*HLOOKUP(B891,Assumption!$A$10:$G$12,3,TRUE)</f>
        <v>750000</v>
      </c>
      <c r="I891" s="5">
        <f t="shared" si="3"/>
        <v>29250000</v>
      </c>
      <c r="J891" s="47">
        <f>VLOOKUP(D891,Assumption!$O$3:$Q$103,IF('Thông tin khách hàng'!$B$3="Nam",2,3),FALSE)/12*P891</f>
        <v>0</v>
      </c>
      <c r="K891" s="5">
        <v>20000.0</v>
      </c>
      <c r="L891" s="46">
        <f t="shared" si="4"/>
        <v>33346340421</v>
      </c>
      <c r="M891" s="46">
        <f t="shared" si="5"/>
        <v>5931026385152</v>
      </c>
      <c r="N891" s="47">
        <f>HLOOKUP(ROUND(AVERAGE(M879:M890)/10^6,0),Assumption!$B$2:$E$3,2,TRUE)*MAX((AVERAGE(M879:M890)-250*10^6),0)</f>
        <v>33109449056</v>
      </c>
      <c r="O891" s="46">
        <f t="shared" si="6"/>
        <v>5964135834207</v>
      </c>
      <c r="P891" s="46">
        <f>IF(A891=1,SA,MAX(0,SA-M890))</f>
        <v>0</v>
      </c>
      <c r="S891" s="5">
        <v>1.0</v>
      </c>
      <c r="T891" s="5">
        <v>1.0</v>
      </c>
      <c r="U891" s="5">
        <v>1.0</v>
      </c>
      <c r="V891" s="48">
        <v>1.0</v>
      </c>
    </row>
    <row r="892" ht="15.75" customHeight="1">
      <c r="A892" s="5">
        <v>890.0</v>
      </c>
      <c r="B892" s="5">
        <v>75.0</v>
      </c>
      <c r="C892" s="5">
        <f t="shared" si="1"/>
        <v>2</v>
      </c>
      <c r="D892" s="5">
        <f>'Thông tin khách hàng'!$B$4+B892-1</f>
        <v>75</v>
      </c>
      <c r="E892" s="46">
        <f t="shared" si="2"/>
        <v>5964135834207</v>
      </c>
      <c r="F892" s="5">
        <f>TP*VLOOKUP('Thông tin khách hàng'!$E$10,$X$2:$Z$5,3,FALSE)*OFFSET($S892,0,VLOOKUP('Thông tin khách hàng'!$E$10,$X$2:$Z$5,2,FALSE))</f>
        <v>0</v>
      </c>
      <c r="G892" s="5">
        <f>EP*VLOOKUP('Thông tin khách hàng'!$E$10,$X$2:$Z$5,3,FALSE)*OFFSET($S892,0,VLOOKUP('Thông tin khách hàng'!$E$10,$X$2:$Z$5,2,FALSE))</f>
        <v>0</v>
      </c>
      <c r="H892" s="5">
        <f>F892*HLOOKUP(B892,Assumption!$A$10:$G$12,2,TRUE)+G892*HLOOKUP(B892,Assumption!$A$10:$G$12,3,TRUE)</f>
        <v>0</v>
      </c>
      <c r="I892" s="5">
        <f t="shared" si="3"/>
        <v>0</v>
      </c>
      <c r="J892" s="47">
        <f>VLOOKUP(D892,Assumption!$O$3:$Q$103,IF('Thông tin khách hàng'!$B$3="Nam",2,3),FALSE)/12*P892</f>
        <v>0</v>
      </c>
      <c r="K892" s="5">
        <v>20000.0</v>
      </c>
      <c r="L892" s="46">
        <f t="shared" si="4"/>
        <v>33722091004</v>
      </c>
      <c r="M892" s="46">
        <f t="shared" si="5"/>
        <v>5997857905211</v>
      </c>
      <c r="N892" s="47">
        <f>HLOOKUP(ROUND(AVERAGE(M880:M891)/10^6,0),Assumption!$B$2:$E$3,2,TRUE)*MAX((AVERAGE(M880:M891)-250*10^6),0)</f>
        <v>33482576328</v>
      </c>
      <c r="O892" s="46">
        <f t="shared" si="6"/>
        <v>6031340481540</v>
      </c>
      <c r="P892" s="46">
        <f>IF(A892=1,SA,MAX(0,SA-M891))</f>
        <v>0</v>
      </c>
      <c r="S892" s="5">
        <v>0.0</v>
      </c>
      <c r="T892" s="5">
        <v>0.0</v>
      </c>
      <c r="U892" s="5">
        <v>0.0</v>
      </c>
      <c r="V892" s="48">
        <v>1.0</v>
      </c>
    </row>
    <row r="893" ht="15.75" customHeight="1">
      <c r="A893" s="5">
        <v>891.0</v>
      </c>
      <c r="B893" s="5">
        <v>75.0</v>
      </c>
      <c r="C893" s="5">
        <f t="shared" si="1"/>
        <v>3</v>
      </c>
      <c r="D893" s="5">
        <f>'Thông tin khách hàng'!$B$4+B893-1</f>
        <v>75</v>
      </c>
      <c r="E893" s="46">
        <f t="shared" si="2"/>
        <v>6031340481540</v>
      </c>
      <c r="F893" s="5">
        <f>TP*VLOOKUP('Thông tin khách hàng'!$E$10,$X$2:$Z$5,3,FALSE)*OFFSET($S893,0,VLOOKUP('Thông tin khách hàng'!$E$10,$X$2:$Z$5,2,FALSE))</f>
        <v>0</v>
      </c>
      <c r="G893" s="5">
        <f>EP*VLOOKUP('Thông tin khách hàng'!$E$10,$X$2:$Z$5,3,FALSE)*OFFSET($S893,0,VLOOKUP('Thông tin khách hàng'!$E$10,$X$2:$Z$5,2,FALSE))</f>
        <v>0</v>
      </c>
      <c r="H893" s="5">
        <f>F893*HLOOKUP(B893,Assumption!$A$10:$G$12,2,TRUE)+G893*HLOOKUP(B893,Assumption!$A$10:$G$12,3,TRUE)</f>
        <v>0</v>
      </c>
      <c r="I893" s="5">
        <f t="shared" si="3"/>
        <v>0</v>
      </c>
      <c r="J893" s="47">
        <f>VLOOKUP(D893,Assumption!$O$3:$Q$103,IF('Thông tin khách hàng'!$B$3="Nam",2,3),FALSE)/12*P893</f>
        <v>0</v>
      </c>
      <c r="K893" s="5">
        <v>20000.0</v>
      </c>
      <c r="L893" s="46">
        <f t="shared" si="4"/>
        <v>34102075850</v>
      </c>
      <c r="M893" s="46">
        <f t="shared" si="5"/>
        <v>6065442537390</v>
      </c>
      <c r="N893" s="47">
        <f>HLOOKUP(ROUND(AVERAGE(M881:M892)/10^6,0),Assumption!$B$2:$E$3,2,TRUE)*MAX((AVERAGE(M881:M892)-250*10^6),0)</f>
        <v>33859908152</v>
      </c>
      <c r="O893" s="46">
        <f t="shared" si="6"/>
        <v>6099302445542</v>
      </c>
      <c r="P893" s="46">
        <f>IF(A893=1,SA,MAX(0,SA-M892))</f>
        <v>0</v>
      </c>
      <c r="S893" s="5">
        <v>0.0</v>
      </c>
      <c r="T893" s="5">
        <v>0.0</v>
      </c>
      <c r="U893" s="5">
        <v>0.0</v>
      </c>
      <c r="V893" s="48">
        <v>1.0</v>
      </c>
    </row>
    <row r="894" ht="15.75" customHeight="1">
      <c r="A894" s="5">
        <v>892.0</v>
      </c>
      <c r="B894" s="5">
        <v>75.0</v>
      </c>
      <c r="C894" s="5">
        <f t="shared" si="1"/>
        <v>4</v>
      </c>
      <c r="D894" s="5">
        <f>'Thông tin khách hàng'!$B$4+B894-1</f>
        <v>75</v>
      </c>
      <c r="E894" s="46">
        <f t="shared" si="2"/>
        <v>6099302445542</v>
      </c>
      <c r="F894" s="5">
        <f>TP*VLOOKUP('Thông tin khách hàng'!$E$10,$X$2:$Z$5,3,FALSE)*OFFSET($S894,0,VLOOKUP('Thông tin khách hàng'!$E$10,$X$2:$Z$5,2,FALSE))</f>
        <v>0</v>
      </c>
      <c r="G894" s="5">
        <f>EP*VLOOKUP('Thông tin khách hàng'!$E$10,$X$2:$Z$5,3,FALSE)*OFFSET($S894,0,VLOOKUP('Thông tin khách hàng'!$E$10,$X$2:$Z$5,2,FALSE))</f>
        <v>0</v>
      </c>
      <c r="H894" s="5">
        <f>F894*HLOOKUP(B894,Assumption!$A$10:$G$12,2,TRUE)+G894*HLOOKUP(B894,Assumption!$A$10:$G$12,3,TRUE)</f>
        <v>0</v>
      </c>
      <c r="I894" s="5">
        <f t="shared" si="3"/>
        <v>0</v>
      </c>
      <c r="J894" s="47">
        <f>VLOOKUP(D894,Assumption!$O$3:$Q$103,IF('Thông tin khách hàng'!$B$3="Nam",2,3),FALSE)/12*P894</f>
        <v>0</v>
      </c>
      <c r="K894" s="5">
        <v>20000.0</v>
      </c>
      <c r="L894" s="46">
        <f t="shared" si="4"/>
        <v>34486342676</v>
      </c>
      <c r="M894" s="46">
        <f t="shared" si="5"/>
        <v>6133788768218</v>
      </c>
      <c r="N894" s="47">
        <f>HLOOKUP(ROUND(AVERAGE(M882:M893)/10^6,0),Assumption!$B$2:$E$3,2,TRUE)*MAX((AVERAGE(M882:M893)-250*10^6),0)</f>
        <v>34241491906</v>
      </c>
      <c r="O894" s="46">
        <f t="shared" si="6"/>
        <v>6168030260124</v>
      </c>
      <c r="P894" s="46">
        <f>IF(A894=1,SA,MAX(0,SA-M893))</f>
        <v>0</v>
      </c>
      <c r="S894" s="5">
        <v>0.0</v>
      </c>
      <c r="T894" s="5">
        <v>0.0</v>
      </c>
      <c r="U894" s="5">
        <v>1.0</v>
      </c>
      <c r="V894" s="48">
        <v>1.0</v>
      </c>
    </row>
    <row r="895" ht="15.75" customHeight="1">
      <c r="A895" s="5">
        <v>893.0</v>
      </c>
      <c r="B895" s="5">
        <v>75.0</v>
      </c>
      <c r="C895" s="5">
        <f t="shared" si="1"/>
        <v>5</v>
      </c>
      <c r="D895" s="5">
        <f>'Thông tin khách hàng'!$B$4+B895-1</f>
        <v>75</v>
      </c>
      <c r="E895" s="46">
        <f t="shared" si="2"/>
        <v>6168030260124</v>
      </c>
      <c r="F895" s="5">
        <f>TP*VLOOKUP('Thông tin khách hàng'!$E$10,$X$2:$Z$5,3,FALSE)*OFFSET($S895,0,VLOOKUP('Thông tin khách hàng'!$E$10,$X$2:$Z$5,2,FALSE))</f>
        <v>0</v>
      </c>
      <c r="G895" s="5">
        <f>EP*VLOOKUP('Thông tin khách hàng'!$E$10,$X$2:$Z$5,3,FALSE)*OFFSET($S895,0,VLOOKUP('Thông tin khách hàng'!$E$10,$X$2:$Z$5,2,FALSE))</f>
        <v>0</v>
      </c>
      <c r="H895" s="5">
        <f>F895*HLOOKUP(B895,Assumption!$A$10:$G$12,2,TRUE)+G895*HLOOKUP(B895,Assumption!$A$10:$G$12,3,TRUE)</f>
        <v>0</v>
      </c>
      <c r="I895" s="5">
        <f t="shared" si="3"/>
        <v>0</v>
      </c>
      <c r="J895" s="47">
        <f>VLOOKUP(D895,Assumption!$O$3:$Q$103,IF('Thông tin khách hàng'!$B$3="Nam",2,3),FALSE)/12*P895</f>
        <v>0</v>
      </c>
      <c r="K895" s="5">
        <v>20000.0</v>
      </c>
      <c r="L895" s="46">
        <f t="shared" si="4"/>
        <v>34874939732</v>
      </c>
      <c r="M895" s="46">
        <f t="shared" si="5"/>
        <v>6202905179856</v>
      </c>
      <c r="N895" s="47">
        <f>HLOOKUP(ROUND(AVERAGE(M883:M894)/10^6,0),Assumption!$B$2:$E$3,2,TRUE)*MAX((AVERAGE(M883:M894)-250*10^6),0)</f>
        <v>34627375502</v>
      </c>
      <c r="O895" s="46">
        <f t="shared" si="6"/>
        <v>6237532555357</v>
      </c>
      <c r="P895" s="46">
        <f>IF(A895=1,SA,MAX(0,SA-M894))</f>
        <v>0</v>
      </c>
      <c r="S895" s="5">
        <v>0.0</v>
      </c>
      <c r="T895" s="5">
        <v>0.0</v>
      </c>
      <c r="U895" s="5">
        <v>0.0</v>
      </c>
      <c r="V895" s="48">
        <v>1.0</v>
      </c>
    </row>
    <row r="896" ht="15.75" customHeight="1">
      <c r="A896" s="5">
        <v>894.0</v>
      </c>
      <c r="B896" s="5">
        <v>75.0</v>
      </c>
      <c r="C896" s="5">
        <f t="shared" si="1"/>
        <v>6</v>
      </c>
      <c r="D896" s="5">
        <f>'Thông tin khách hàng'!$B$4+B896-1</f>
        <v>75</v>
      </c>
      <c r="E896" s="46">
        <f t="shared" si="2"/>
        <v>6237532555357</v>
      </c>
      <c r="F896" s="5">
        <f>TP*VLOOKUP('Thông tin khách hàng'!$E$10,$X$2:$Z$5,3,FALSE)*OFFSET($S896,0,VLOOKUP('Thông tin khách hàng'!$E$10,$X$2:$Z$5,2,FALSE))</f>
        <v>0</v>
      </c>
      <c r="G896" s="5">
        <f>EP*VLOOKUP('Thông tin khách hàng'!$E$10,$X$2:$Z$5,3,FALSE)*OFFSET($S896,0,VLOOKUP('Thông tin khách hàng'!$E$10,$X$2:$Z$5,2,FALSE))</f>
        <v>0</v>
      </c>
      <c r="H896" s="5">
        <f>F896*HLOOKUP(B896,Assumption!$A$10:$G$12,2,TRUE)+G896*HLOOKUP(B896,Assumption!$A$10:$G$12,3,TRUE)</f>
        <v>0</v>
      </c>
      <c r="I896" s="5">
        <f t="shared" si="3"/>
        <v>0</v>
      </c>
      <c r="J896" s="47">
        <f>VLOOKUP(D896,Assumption!$O$3:$Q$103,IF('Thông tin khách hàng'!$B$3="Nam",2,3),FALSE)/12*P896</f>
        <v>0</v>
      </c>
      <c r="K896" s="5">
        <v>20000.0</v>
      </c>
      <c r="L896" s="46">
        <f t="shared" si="4"/>
        <v>35267915814</v>
      </c>
      <c r="M896" s="46">
        <f t="shared" si="5"/>
        <v>6272800451171</v>
      </c>
      <c r="N896" s="47">
        <f>HLOOKUP(ROUND(AVERAGE(M884:M895)/10^6,0),Assumption!$B$2:$E$3,2,TRUE)*MAX((AVERAGE(M884:M895)-250*10^6),0)</f>
        <v>35017607392</v>
      </c>
      <c r="O896" s="46">
        <f t="shared" si="6"/>
        <v>6307818058564</v>
      </c>
      <c r="P896" s="46">
        <f>IF(A896=1,SA,MAX(0,SA-M895))</f>
        <v>0</v>
      </c>
      <c r="S896" s="5">
        <v>0.0</v>
      </c>
      <c r="T896" s="5">
        <v>0.0</v>
      </c>
      <c r="U896" s="5">
        <v>0.0</v>
      </c>
      <c r="V896" s="48">
        <v>1.0</v>
      </c>
    </row>
    <row r="897" ht="15.75" customHeight="1">
      <c r="A897" s="5">
        <v>895.0</v>
      </c>
      <c r="B897" s="5">
        <v>75.0</v>
      </c>
      <c r="C897" s="5">
        <f t="shared" si="1"/>
        <v>7</v>
      </c>
      <c r="D897" s="5">
        <f>'Thông tin khách hàng'!$B$4+B897-1</f>
        <v>75</v>
      </c>
      <c r="E897" s="46">
        <f t="shared" si="2"/>
        <v>6307818058564</v>
      </c>
      <c r="F897" s="5">
        <f>TP*VLOOKUP('Thông tin khách hàng'!$E$10,$X$2:$Z$5,3,FALSE)*OFFSET($S897,0,VLOOKUP('Thông tin khách hàng'!$E$10,$X$2:$Z$5,2,FALSE))</f>
        <v>15000000</v>
      </c>
      <c r="G897" s="5">
        <f>EP*VLOOKUP('Thông tin khách hàng'!$E$10,$X$2:$Z$5,3,FALSE)*OFFSET($S897,0,VLOOKUP('Thông tin khách hàng'!$E$10,$X$2:$Z$5,2,FALSE))</f>
        <v>15000000</v>
      </c>
      <c r="H897" s="5">
        <f>F897*HLOOKUP(B897,Assumption!$A$10:$G$12,2,TRUE)+G897*HLOOKUP(B897,Assumption!$A$10:$G$12,3,TRUE)</f>
        <v>750000</v>
      </c>
      <c r="I897" s="5">
        <f t="shared" si="3"/>
        <v>29250000</v>
      </c>
      <c r="J897" s="47">
        <f>VLOOKUP(D897,Assumption!$O$3:$Q$103,IF('Thông tin khách hàng'!$B$3="Nam",2,3),FALSE)/12*P897</f>
        <v>0</v>
      </c>
      <c r="K897" s="5">
        <v>20000.0</v>
      </c>
      <c r="L897" s="46">
        <f t="shared" si="4"/>
        <v>35665485651</v>
      </c>
      <c r="M897" s="46">
        <f t="shared" si="5"/>
        <v>6343512774215</v>
      </c>
      <c r="N897" s="47">
        <f>HLOOKUP(ROUND(AVERAGE(M885:M896)/10^6,0),Assumption!$B$2:$E$3,2,TRUE)*MAX((AVERAGE(M885:M896)-250*10^6),0)</f>
        <v>35412236576</v>
      </c>
      <c r="O897" s="46">
        <f t="shared" si="6"/>
        <v>6378925010790</v>
      </c>
      <c r="P897" s="46">
        <f>IF(A897=1,SA,MAX(0,SA-M896))</f>
        <v>0</v>
      </c>
      <c r="S897" s="5">
        <v>0.0</v>
      </c>
      <c r="T897" s="5">
        <v>1.0</v>
      </c>
      <c r="U897" s="5">
        <v>1.0</v>
      </c>
      <c r="V897" s="48">
        <v>1.0</v>
      </c>
    </row>
    <row r="898" ht="15.75" customHeight="1">
      <c r="A898" s="5">
        <v>896.0</v>
      </c>
      <c r="B898" s="5">
        <v>75.0</v>
      </c>
      <c r="C898" s="5">
        <f t="shared" si="1"/>
        <v>8</v>
      </c>
      <c r="D898" s="5">
        <f>'Thông tin khách hàng'!$B$4+B898-1</f>
        <v>75</v>
      </c>
      <c r="E898" s="46">
        <f t="shared" si="2"/>
        <v>6378925010790</v>
      </c>
      <c r="F898" s="5">
        <f>TP*VLOOKUP('Thông tin khách hàng'!$E$10,$X$2:$Z$5,3,FALSE)*OFFSET($S898,0,VLOOKUP('Thông tin khách hàng'!$E$10,$X$2:$Z$5,2,FALSE))</f>
        <v>0</v>
      </c>
      <c r="G898" s="5">
        <f>EP*VLOOKUP('Thông tin khách hàng'!$E$10,$X$2:$Z$5,3,FALSE)*OFFSET($S898,0,VLOOKUP('Thông tin khách hàng'!$E$10,$X$2:$Z$5,2,FALSE))</f>
        <v>0</v>
      </c>
      <c r="H898" s="5">
        <f>F898*HLOOKUP(B898,Assumption!$A$10:$G$12,2,TRUE)+G898*HLOOKUP(B898,Assumption!$A$10:$G$12,3,TRUE)</f>
        <v>0</v>
      </c>
      <c r="I898" s="5">
        <f t="shared" si="3"/>
        <v>0</v>
      </c>
      <c r="J898" s="47">
        <f>VLOOKUP(D898,Assumption!$O$3:$Q$103,IF('Thông tin khách hàng'!$B$3="Nam",2,3),FALSE)/12*P898</f>
        <v>0</v>
      </c>
      <c r="K898" s="5">
        <v>20000.0</v>
      </c>
      <c r="L898" s="46">
        <f t="shared" si="4"/>
        <v>36067369313</v>
      </c>
      <c r="M898" s="46">
        <f t="shared" si="5"/>
        <v>6414992360103</v>
      </c>
      <c r="N898" s="47">
        <f>HLOOKUP(ROUND(AVERAGE(M886:M897)/10^6,0),Assumption!$B$2:$E$3,2,TRUE)*MAX((AVERAGE(M886:M897)-250*10^6),0)</f>
        <v>35811312603</v>
      </c>
      <c r="O898" s="46">
        <f t="shared" si="6"/>
        <v>6450803672706</v>
      </c>
      <c r="P898" s="46">
        <f>IF(A898=1,SA,MAX(0,SA-M897))</f>
        <v>0</v>
      </c>
      <c r="S898" s="5">
        <v>0.0</v>
      </c>
      <c r="T898" s="5">
        <v>0.0</v>
      </c>
      <c r="U898" s="5">
        <v>0.0</v>
      </c>
      <c r="V898" s="48">
        <v>1.0</v>
      </c>
    </row>
    <row r="899" ht="15.75" customHeight="1">
      <c r="A899" s="5">
        <v>897.0</v>
      </c>
      <c r="B899" s="5">
        <v>75.0</v>
      </c>
      <c r="C899" s="5">
        <f t="shared" si="1"/>
        <v>9</v>
      </c>
      <c r="D899" s="5">
        <f>'Thông tin khách hàng'!$B$4+B899-1</f>
        <v>75</v>
      </c>
      <c r="E899" s="46">
        <f t="shared" si="2"/>
        <v>6450803672706</v>
      </c>
      <c r="F899" s="5">
        <f>TP*VLOOKUP('Thông tin khách hàng'!$E$10,$X$2:$Z$5,3,FALSE)*OFFSET($S899,0,VLOOKUP('Thông tin khách hàng'!$E$10,$X$2:$Z$5,2,FALSE))</f>
        <v>0</v>
      </c>
      <c r="G899" s="5">
        <f>EP*VLOOKUP('Thông tin khách hàng'!$E$10,$X$2:$Z$5,3,FALSE)*OFFSET($S899,0,VLOOKUP('Thông tin khách hàng'!$E$10,$X$2:$Z$5,2,FALSE))</f>
        <v>0</v>
      </c>
      <c r="H899" s="5">
        <f>F899*HLOOKUP(B899,Assumption!$A$10:$G$12,2,TRUE)+G899*HLOOKUP(B899,Assumption!$A$10:$G$12,3,TRUE)</f>
        <v>0</v>
      </c>
      <c r="I899" s="5">
        <f t="shared" si="3"/>
        <v>0</v>
      </c>
      <c r="J899" s="47">
        <f>VLOOKUP(D899,Assumption!$O$3:$Q$103,IF('Thông tin khách hàng'!$B$3="Nam",2,3),FALSE)/12*P899</f>
        <v>0</v>
      </c>
      <c r="K899" s="5">
        <v>20000.0</v>
      </c>
      <c r="L899" s="46">
        <f t="shared" si="4"/>
        <v>36473781718</v>
      </c>
      <c r="M899" s="46">
        <f t="shared" si="5"/>
        <v>6487277434424</v>
      </c>
      <c r="N899" s="47">
        <f>HLOOKUP(ROUND(AVERAGE(M887:M898)/10^6,0),Assumption!$B$2:$E$3,2,TRUE)*MAX((AVERAGE(M887:M898)-250*10^6),0)</f>
        <v>36214885582</v>
      </c>
      <c r="O899" s="46">
        <f t="shared" si="6"/>
        <v>6523492320006</v>
      </c>
      <c r="P899" s="46">
        <f>IF(A899=1,SA,MAX(0,SA-M898))</f>
        <v>0</v>
      </c>
      <c r="S899" s="5">
        <v>0.0</v>
      </c>
      <c r="T899" s="5">
        <v>0.0</v>
      </c>
      <c r="U899" s="5">
        <v>0.0</v>
      </c>
      <c r="V899" s="48">
        <v>1.0</v>
      </c>
    </row>
    <row r="900" ht="15.75" customHeight="1">
      <c r="A900" s="5">
        <v>898.0</v>
      </c>
      <c r="B900" s="5">
        <v>75.0</v>
      </c>
      <c r="C900" s="5">
        <f t="shared" si="1"/>
        <v>10</v>
      </c>
      <c r="D900" s="5">
        <f>'Thông tin khách hàng'!$B$4+B900-1</f>
        <v>75</v>
      </c>
      <c r="E900" s="46">
        <f t="shared" si="2"/>
        <v>6523492320006</v>
      </c>
      <c r="F900" s="5">
        <f>TP*VLOOKUP('Thông tin khách hàng'!$E$10,$X$2:$Z$5,3,FALSE)*OFFSET($S900,0,VLOOKUP('Thông tin khách hàng'!$E$10,$X$2:$Z$5,2,FALSE))</f>
        <v>0</v>
      </c>
      <c r="G900" s="5">
        <f>EP*VLOOKUP('Thông tin khách hàng'!$E$10,$X$2:$Z$5,3,FALSE)*OFFSET($S900,0,VLOOKUP('Thông tin khách hàng'!$E$10,$X$2:$Z$5,2,FALSE))</f>
        <v>0</v>
      </c>
      <c r="H900" s="5">
        <f>F900*HLOOKUP(B900,Assumption!$A$10:$G$12,2,TRUE)+G900*HLOOKUP(B900,Assumption!$A$10:$G$12,3,TRUE)</f>
        <v>0</v>
      </c>
      <c r="I900" s="5">
        <f t="shared" si="3"/>
        <v>0</v>
      </c>
      <c r="J900" s="47">
        <f>VLOOKUP(D900,Assumption!$O$3:$Q$103,IF('Thông tin khách hàng'!$B$3="Nam",2,3),FALSE)/12*P900</f>
        <v>0</v>
      </c>
      <c r="K900" s="5">
        <v>20000.0</v>
      </c>
      <c r="L900" s="46">
        <f t="shared" si="4"/>
        <v>36884773898</v>
      </c>
      <c r="M900" s="46">
        <f t="shared" si="5"/>
        <v>6560377073904</v>
      </c>
      <c r="N900" s="47">
        <f>HLOOKUP(ROUND(AVERAGE(M888:M899)/10^6,0),Assumption!$B$2:$E$3,2,TRUE)*MAX((AVERAGE(M888:M899)-250*10^6),0)</f>
        <v>36623006188</v>
      </c>
      <c r="O900" s="46">
        <f t="shared" si="6"/>
        <v>6597000080092</v>
      </c>
      <c r="P900" s="46">
        <f>IF(A900=1,SA,MAX(0,SA-M899))</f>
        <v>0</v>
      </c>
      <c r="S900" s="5">
        <v>0.0</v>
      </c>
      <c r="T900" s="5">
        <v>0.0</v>
      </c>
      <c r="U900" s="5">
        <v>1.0</v>
      </c>
      <c r="V900" s="48">
        <v>1.0</v>
      </c>
    </row>
    <row r="901" ht="15.75" customHeight="1">
      <c r="A901" s="5">
        <v>899.0</v>
      </c>
      <c r="B901" s="5">
        <v>75.0</v>
      </c>
      <c r="C901" s="5">
        <f t="shared" si="1"/>
        <v>11</v>
      </c>
      <c r="D901" s="5">
        <f>'Thông tin khách hàng'!$B$4+B901-1</f>
        <v>75</v>
      </c>
      <c r="E901" s="46">
        <f t="shared" si="2"/>
        <v>6597000080092</v>
      </c>
      <c r="F901" s="5">
        <f>TP*VLOOKUP('Thông tin khách hàng'!$E$10,$X$2:$Z$5,3,FALSE)*OFFSET($S901,0,VLOOKUP('Thông tin khách hàng'!$E$10,$X$2:$Z$5,2,FALSE))</f>
        <v>0</v>
      </c>
      <c r="G901" s="5">
        <f>EP*VLOOKUP('Thông tin khách hàng'!$E$10,$X$2:$Z$5,3,FALSE)*OFFSET($S901,0,VLOOKUP('Thông tin khách hàng'!$E$10,$X$2:$Z$5,2,FALSE))</f>
        <v>0</v>
      </c>
      <c r="H901" s="5">
        <f>F901*HLOOKUP(B901,Assumption!$A$10:$G$12,2,TRUE)+G901*HLOOKUP(B901,Assumption!$A$10:$G$12,3,TRUE)</f>
        <v>0</v>
      </c>
      <c r="I901" s="5">
        <f t="shared" si="3"/>
        <v>0</v>
      </c>
      <c r="J901" s="47">
        <f>VLOOKUP(D901,Assumption!$O$3:$Q$103,IF('Thông tin khách hàng'!$B$3="Nam",2,3),FALSE)/12*P901</f>
        <v>0</v>
      </c>
      <c r="K901" s="5">
        <v>20000.0</v>
      </c>
      <c r="L901" s="46">
        <f t="shared" si="4"/>
        <v>37300397460</v>
      </c>
      <c r="M901" s="46">
        <f t="shared" si="5"/>
        <v>6634300457552</v>
      </c>
      <c r="N901" s="47">
        <f>HLOOKUP(ROUND(AVERAGE(M889:M900)/10^6,0),Assumption!$B$2:$E$3,2,TRUE)*MAX((AVERAGE(M889:M900)-250*10^6),0)</f>
        <v>37035725663</v>
      </c>
      <c r="O901" s="46">
        <f t="shared" si="6"/>
        <v>6671336183215</v>
      </c>
      <c r="P901" s="46">
        <f>IF(A901=1,SA,MAX(0,SA-M900))</f>
        <v>0</v>
      </c>
      <c r="S901" s="5">
        <v>0.0</v>
      </c>
      <c r="T901" s="5">
        <v>0.0</v>
      </c>
      <c r="U901" s="5">
        <v>0.0</v>
      </c>
      <c r="V901" s="48">
        <v>1.0</v>
      </c>
    </row>
    <row r="902" ht="15.75" customHeight="1">
      <c r="A902" s="5">
        <v>900.0</v>
      </c>
      <c r="B902" s="5">
        <v>75.0</v>
      </c>
      <c r="C902" s="5">
        <f t="shared" si="1"/>
        <v>12</v>
      </c>
      <c r="D902" s="5">
        <f>'Thông tin khách hàng'!$B$4+B902-1</f>
        <v>75</v>
      </c>
      <c r="E902" s="46">
        <f t="shared" si="2"/>
        <v>6671336183215</v>
      </c>
      <c r="F902" s="5">
        <f>TP*VLOOKUP('Thông tin khách hàng'!$E$10,$X$2:$Z$5,3,FALSE)*OFFSET($S902,0,VLOOKUP('Thông tin khách hàng'!$E$10,$X$2:$Z$5,2,FALSE))</f>
        <v>0</v>
      </c>
      <c r="G902" s="5">
        <f>EP*VLOOKUP('Thông tin khách hàng'!$E$10,$X$2:$Z$5,3,FALSE)*OFFSET($S902,0,VLOOKUP('Thông tin khách hàng'!$E$10,$X$2:$Z$5,2,FALSE))</f>
        <v>0</v>
      </c>
      <c r="H902" s="5">
        <f>F902*HLOOKUP(B902,Assumption!$A$10:$G$12,2,TRUE)+G902*HLOOKUP(B902,Assumption!$A$10:$G$12,3,TRUE)</f>
        <v>0</v>
      </c>
      <c r="I902" s="5">
        <f t="shared" si="3"/>
        <v>0</v>
      </c>
      <c r="J902" s="47">
        <f>VLOOKUP(D902,Assumption!$O$3:$Q$103,IF('Thông tin khách hàng'!$B$3="Nam",2,3),FALSE)/12*P902</f>
        <v>0</v>
      </c>
      <c r="K902" s="5">
        <v>20000.0</v>
      </c>
      <c r="L902" s="46">
        <f t="shared" si="4"/>
        <v>37720704595</v>
      </c>
      <c r="M902" s="46">
        <f t="shared" si="5"/>
        <v>6709056867810</v>
      </c>
      <c r="N902" s="47">
        <f>HLOOKUP(ROUND(AVERAGE(M890:M901)/10^6,0),Assumption!$B$2:$E$3,2,TRUE)*MAX((AVERAGE(M890:M901)-250*10^6),0)</f>
        <v>37453095831</v>
      </c>
      <c r="O902" s="46">
        <f t="shared" si="6"/>
        <v>6746509963641</v>
      </c>
      <c r="P902" s="46">
        <f>IF(A902=1,SA,MAX(0,SA-M901))</f>
        <v>0</v>
      </c>
      <c r="S902" s="5">
        <v>0.0</v>
      </c>
      <c r="T902" s="5">
        <v>0.0</v>
      </c>
      <c r="U902" s="5">
        <v>0.0</v>
      </c>
      <c r="V902" s="48">
        <v>1.0</v>
      </c>
    </row>
    <row r="903" ht="15.75" customHeight="1">
      <c r="A903" s="5">
        <v>901.0</v>
      </c>
      <c r="B903" s="5">
        <v>76.0</v>
      </c>
      <c r="C903" s="5">
        <f t="shared" si="1"/>
        <v>1</v>
      </c>
      <c r="D903" s="5">
        <f>'Thông tin khách hàng'!$B$4+B903-1</f>
        <v>76</v>
      </c>
      <c r="E903" s="46">
        <f t="shared" si="2"/>
        <v>6746509963641</v>
      </c>
      <c r="F903" s="5">
        <f>TP*VLOOKUP('Thông tin khách hàng'!$E$10,$X$2:$Z$5,3,FALSE)*OFFSET($S903,0,VLOOKUP('Thông tin khách hàng'!$E$10,$X$2:$Z$5,2,FALSE))</f>
        <v>15000000</v>
      </c>
      <c r="G903" s="5">
        <f>EP*VLOOKUP('Thông tin khách hàng'!$E$10,$X$2:$Z$5,3,FALSE)*OFFSET($S903,0,VLOOKUP('Thông tin khách hàng'!$E$10,$X$2:$Z$5,2,FALSE))</f>
        <v>15000000</v>
      </c>
      <c r="H903" s="5">
        <f>F903*HLOOKUP(B903,Assumption!$A$10:$G$12,2,TRUE)+G903*HLOOKUP(B903,Assumption!$A$10:$G$12,3,TRUE)</f>
        <v>750000</v>
      </c>
      <c r="I903" s="5">
        <f t="shared" si="3"/>
        <v>29250000</v>
      </c>
      <c r="J903" s="47">
        <f>VLOOKUP(D903,Assumption!$O$3:$Q$103,IF('Thông tin khách hàng'!$B$3="Nam",2,3),FALSE)/12*P903</f>
        <v>0</v>
      </c>
      <c r="K903" s="5">
        <v>20000.0</v>
      </c>
      <c r="L903" s="46">
        <f t="shared" si="4"/>
        <v>38145913463</v>
      </c>
      <c r="M903" s="46">
        <f t="shared" si="5"/>
        <v>6784685107104</v>
      </c>
      <c r="N903" s="47">
        <f>HLOOKUP(ROUND(AVERAGE(M891:M902)/10^6,0),Assumption!$B$2:$E$3,2,TRUE)*MAX((AVERAGE(M891:M902)-250*10^6),0)</f>
        <v>37875169098</v>
      </c>
      <c r="O903" s="46">
        <f t="shared" si="6"/>
        <v>6822560276202</v>
      </c>
      <c r="P903" s="46">
        <f>IF(A903=1,SA,MAX(0,SA-M902))</f>
        <v>0</v>
      </c>
      <c r="S903" s="5">
        <v>1.0</v>
      </c>
      <c r="T903" s="5">
        <v>1.0</v>
      </c>
      <c r="U903" s="5">
        <v>1.0</v>
      </c>
      <c r="V903" s="48">
        <v>1.0</v>
      </c>
    </row>
    <row r="904" ht="15.75" customHeight="1">
      <c r="A904" s="5">
        <v>902.0</v>
      </c>
      <c r="B904" s="5">
        <v>76.0</v>
      </c>
      <c r="C904" s="5">
        <f t="shared" si="1"/>
        <v>2</v>
      </c>
      <c r="D904" s="5">
        <f>'Thông tin khách hàng'!$B$4+B904-1</f>
        <v>76</v>
      </c>
      <c r="E904" s="46">
        <f t="shared" si="2"/>
        <v>6822560276202</v>
      </c>
      <c r="F904" s="5">
        <f>TP*VLOOKUP('Thông tin khách hàng'!$E$10,$X$2:$Z$5,3,FALSE)*OFFSET($S904,0,VLOOKUP('Thông tin khách hàng'!$E$10,$X$2:$Z$5,2,FALSE))</f>
        <v>0</v>
      </c>
      <c r="G904" s="5">
        <f>EP*VLOOKUP('Thông tin khách hàng'!$E$10,$X$2:$Z$5,3,FALSE)*OFFSET($S904,0,VLOOKUP('Thông tin khách hàng'!$E$10,$X$2:$Z$5,2,FALSE))</f>
        <v>0</v>
      </c>
      <c r="H904" s="5">
        <f>F904*HLOOKUP(B904,Assumption!$A$10:$G$12,2,TRUE)+G904*HLOOKUP(B904,Assumption!$A$10:$G$12,3,TRUE)</f>
        <v>0</v>
      </c>
      <c r="I904" s="5">
        <f t="shared" si="3"/>
        <v>0</v>
      </c>
      <c r="J904" s="47">
        <f>VLOOKUP(D904,Assumption!$O$3:$Q$103,IF('Thông tin khách hàng'!$B$3="Nam",2,3),FALSE)/12*P904</f>
        <v>0</v>
      </c>
      <c r="K904" s="5">
        <v>20000.0</v>
      </c>
      <c r="L904" s="46">
        <f t="shared" si="4"/>
        <v>38575747603</v>
      </c>
      <c r="M904" s="46">
        <f t="shared" si="5"/>
        <v>6861136003805</v>
      </c>
      <c r="N904" s="47">
        <f>HLOOKUP(ROUND(AVERAGE(M892:M903)/10^6,0),Assumption!$B$2:$E$3,2,TRUE)*MAX((AVERAGE(M892:M903)-250*10^6),0)</f>
        <v>38301998458</v>
      </c>
      <c r="O904" s="46">
        <f t="shared" si="6"/>
        <v>6899438002263</v>
      </c>
      <c r="P904" s="46">
        <f>IF(A904=1,SA,MAX(0,SA-M903))</f>
        <v>0</v>
      </c>
      <c r="S904" s="5">
        <v>0.0</v>
      </c>
      <c r="T904" s="5">
        <v>0.0</v>
      </c>
      <c r="U904" s="5">
        <v>0.0</v>
      </c>
      <c r="V904" s="48">
        <v>1.0</v>
      </c>
    </row>
    <row r="905" ht="15.75" customHeight="1">
      <c r="A905" s="5">
        <v>903.0</v>
      </c>
      <c r="B905" s="5">
        <v>76.0</v>
      </c>
      <c r="C905" s="5">
        <f t="shared" si="1"/>
        <v>3</v>
      </c>
      <c r="D905" s="5">
        <f>'Thông tin khách hàng'!$B$4+B905-1</f>
        <v>76</v>
      </c>
      <c r="E905" s="46">
        <f t="shared" si="2"/>
        <v>6899438002263</v>
      </c>
      <c r="F905" s="5">
        <f>TP*VLOOKUP('Thông tin khách hàng'!$E$10,$X$2:$Z$5,3,FALSE)*OFFSET($S905,0,VLOOKUP('Thông tin khách hàng'!$E$10,$X$2:$Z$5,2,FALSE))</f>
        <v>0</v>
      </c>
      <c r="G905" s="5">
        <f>EP*VLOOKUP('Thông tin khách hàng'!$E$10,$X$2:$Z$5,3,FALSE)*OFFSET($S905,0,VLOOKUP('Thông tin khách hàng'!$E$10,$X$2:$Z$5,2,FALSE))</f>
        <v>0</v>
      </c>
      <c r="H905" s="5">
        <f>F905*HLOOKUP(B905,Assumption!$A$10:$G$12,2,TRUE)+G905*HLOOKUP(B905,Assumption!$A$10:$G$12,3,TRUE)</f>
        <v>0</v>
      </c>
      <c r="I905" s="5">
        <f t="shared" si="3"/>
        <v>0</v>
      </c>
      <c r="J905" s="47">
        <f>VLOOKUP(D905,Assumption!$O$3:$Q$103,IF('Thông tin khách hàng'!$B$3="Nam",2,3),FALSE)/12*P905</f>
        <v>0</v>
      </c>
      <c r="K905" s="5">
        <v>20000.0</v>
      </c>
      <c r="L905" s="46">
        <f t="shared" si="4"/>
        <v>39010425443</v>
      </c>
      <c r="M905" s="46">
        <f t="shared" si="5"/>
        <v>6938448407706</v>
      </c>
      <c r="N905" s="47">
        <f>HLOOKUP(ROUND(AVERAGE(M893:M904)/10^6,0),Assumption!$B$2:$E$3,2,TRUE)*MAX((AVERAGE(M893:M904)-250*10^6),0)</f>
        <v>38733637508</v>
      </c>
      <c r="O905" s="46">
        <f t="shared" si="6"/>
        <v>6977182045214</v>
      </c>
      <c r="P905" s="46">
        <f>IF(A905=1,SA,MAX(0,SA-M904))</f>
        <v>0</v>
      </c>
      <c r="S905" s="5">
        <v>0.0</v>
      </c>
      <c r="T905" s="5">
        <v>0.0</v>
      </c>
      <c r="U905" s="5">
        <v>0.0</v>
      </c>
      <c r="V905" s="48">
        <v>1.0</v>
      </c>
    </row>
    <row r="906" ht="15.75" customHeight="1">
      <c r="A906" s="5">
        <v>904.0</v>
      </c>
      <c r="B906" s="5">
        <v>76.0</v>
      </c>
      <c r="C906" s="5">
        <f t="shared" si="1"/>
        <v>4</v>
      </c>
      <c r="D906" s="5">
        <f>'Thông tin khách hàng'!$B$4+B906-1</f>
        <v>76</v>
      </c>
      <c r="E906" s="46">
        <f t="shared" si="2"/>
        <v>6977182045214</v>
      </c>
      <c r="F906" s="5">
        <f>TP*VLOOKUP('Thông tin khách hàng'!$E$10,$X$2:$Z$5,3,FALSE)*OFFSET($S906,0,VLOOKUP('Thông tin khách hàng'!$E$10,$X$2:$Z$5,2,FALSE))</f>
        <v>0</v>
      </c>
      <c r="G906" s="5">
        <f>EP*VLOOKUP('Thông tin khách hàng'!$E$10,$X$2:$Z$5,3,FALSE)*OFFSET($S906,0,VLOOKUP('Thông tin khách hàng'!$E$10,$X$2:$Z$5,2,FALSE))</f>
        <v>0</v>
      </c>
      <c r="H906" s="5">
        <f>F906*HLOOKUP(B906,Assumption!$A$10:$G$12,2,TRUE)+G906*HLOOKUP(B906,Assumption!$A$10:$G$12,3,TRUE)</f>
        <v>0</v>
      </c>
      <c r="I906" s="5">
        <f t="shared" si="3"/>
        <v>0</v>
      </c>
      <c r="J906" s="47">
        <f>VLOOKUP(D906,Assumption!$O$3:$Q$103,IF('Thông tin khách hàng'!$B$3="Nam",2,3),FALSE)/12*P906</f>
        <v>0</v>
      </c>
      <c r="K906" s="5">
        <v>20000.0</v>
      </c>
      <c r="L906" s="46">
        <f t="shared" si="4"/>
        <v>39450001565</v>
      </c>
      <c r="M906" s="46">
        <f t="shared" si="5"/>
        <v>7016632026779</v>
      </c>
      <c r="N906" s="47">
        <f>HLOOKUP(ROUND(AVERAGE(M894:M905)/10^6,0),Assumption!$B$2:$E$3,2,TRUE)*MAX((AVERAGE(M894:M905)-250*10^6),0)</f>
        <v>39170140443</v>
      </c>
      <c r="O906" s="46">
        <f t="shared" si="6"/>
        <v>7055802167222</v>
      </c>
      <c r="P906" s="46">
        <f>IF(A906=1,SA,MAX(0,SA-M905))</f>
        <v>0</v>
      </c>
      <c r="S906" s="5">
        <v>0.0</v>
      </c>
      <c r="T906" s="5">
        <v>0.0</v>
      </c>
      <c r="U906" s="5">
        <v>1.0</v>
      </c>
      <c r="V906" s="48">
        <v>1.0</v>
      </c>
    </row>
    <row r="907" ht="15.75" customHeight="1">
      <c r="A907" s="5">
        <v>905.0</v>
      </c>
      <c r="B907" s="5">
        <v>76.0</v>
      </c>
      <c r="C907" s="5">
        <f t="shared" si="1"/>
        <v>5</v>
      </c>
      <c r="D907" s="5">
        <f>'Thông tin khách hàng'!$B$4+B907-1</f>
        <v>76</v>
      </c>
      <c r="E907" s="46">
        <f t="shared" si="2"/>
        <v>7055802167222</v>
      </c>
      <c r="F907" s="5">
        <f>TP*VLOOKUP('Thông tin khách hàng'!$E$10,$X$2:$Z$5,3,FALSE)*OFFSET($S907,0,VLOOKUP('Thông tin khách hàng'!$E$10,$X$2:$Z$5,2,FALSE))</f>
        <v>0</v>
      </c>
      <c r="G907" s="5">
        <f>EP*VLOOKUP('Thông tin khách hàng'!$E$10,$X$2:$Z$5,3,FALSE)*OFFSET($S907,0,VLOOKUP('Thông tin khách hàng'!$E$10,$X$2:$Z$5,2,FALSE))</f>
        <v>0</v>
      </c>
      <c r="H907" s="5">
        <f>F907*HLOOKUP(B907,Assumption!$A$10:$G$12,2,TRUE)+G907*HLOOKUP(B907,Assumption!$A$10:$G$12,3,TRUE)</f>
        <v>0</v>
      </c>
      <c r="I907" s="5">
        <f t="shared" si="3"/>
        <v>0</v>
      </c>
      <c r="J907" s="47">
        <f>VLOOKUP(D907,Assumption!$O$3:$Q$103,IF('Thông tin khách hàng'!$B$3="Nam",2,3),FALSE)/12*P907</f>
        <v>0</v>
      </c>
      <c r="K907" s="5">
        <v>20000.0</v>
      </c>
      <c r="L907" s="46">
        <f t="shared" si="4"/>
        <v>39894531165</v>
      </c>
      <c r="M907" s="46">
        <f t="shared" si="5"/>
        <v>7095696678387</v>
      </c>
      <c r="N907" s="47">
        <f>HLOOKUP(ROUND(AVERAGE(M895:M906)/10^6,0),Assumption!$B$2:$E$3,2,TRUE)*MAX((AVERAGE(M895:M906)-250*10^6),0)</f>
        <v>39611562072</v>
      </c>
      <c r="O907" s="46">
        <f t="shared" si="6"/>
        <v>7135308240459</v>
      </c>
      <c r="P907" s="46">
        <f>IF(A907=1,SA,MAX(0,SA-M906))</f>
        <v>0</v>
      </c>
      <c r="S907" s="5">
        <v>0.0</v>
      </c>
      <c r="T907" s="5">
        <v>0.0</v>
      </c>
      <c r="U907" s="5">
        <v>0.0</v>
      </c>
      <c r="V907" s="48">
        <v>1.0</v>
      </c>
    </row>
    <row r="908" ht="15.75" customHeight="1">
      <c r="A908" s="5">
        <v>906.0</v>
      </c>
      <c r="B908" s="5">
        <v>76.0</v>
      </c>
      <c r="C908" s="5">
        <f t="shared" si="1"/>
        <v>6</v>
      </c>
      <c r="D908" s="5">
        <f>'Thông tin khách hàng'!$B$4+B908-1</f>
        <v>76</v>
      </c>
      <c r="E908" s="46">
        <f t="shared" si="2"/>
        <v>7135308240459</v>
      </c>
      <c r="F908" s="5">
        <f>TP*VLOOKUP('Thông tin khách hàng'!$E$10,$X$2:$Z$5,3,FALSE)*OFFSET($S908,0,VLOOKUP('Thông tin khách hàng'!$E$10,$X$2:$Z$5,2,FALSE))</f>
        <v>0</v>
      </c>
      <c r="G908" s="5">
        <f>EP*VLOOKUP('Thông tin khách hàng'!$E$10,$X$2:$Z$5,3,FALSE)*OFFSET($S908,0,VLOOKUP('Thông tin khách hàng'!$E$10,$X$2:$Z$5,2,FALSE))</f>
        <v>0</v>
      </c>
      <c r="H908" s="5">
        <f>F908*HLOOKUP(B908,Assumption!$A$10:$G$12,2,TRUE)+G908*HLOOKUP(B908,Assumption!$A$10:$G$12,3,TRUE)</f>
        <v>0</v>
      </c>
      <c r="I908" s="5">
        <f t="shared" si="3"/>
        <v>0</v>
      </c>
      <c r="J908" s="47">
        <f>VLOOKUP(D908,Assumption!$O$3:$Q$103,IF('Thông tin khách hàng'!$B$3="Nam",2,3),FALSE)/12*P908</f>
        <v>0</v>
      </c>
      <c r="K908" s="5">
        <v>20000.0</v>
      </c>
      <c r="L908" s="46">
        <f t="shared" si="4"/>
        <v>40344070062</v>
      </c>
      <c r="M908" s="46">
        <f t="shared" si="5"/>
        <v>7175652290521</v>
      </c>
      <c r="N908" s="47">
        <f>HLOOKUP(ROUND(AVERAGE(M896:M907)/10^6,0),Assumption!$B$2:$E$3,2,TRUE)*MAX((AVERAGE(M896:M907)-250*10^6),0)</f>
        <v>40057957821</v>
      </c>
      <c r="O908" s="46">
        <f t="shared" si="6"/>
        <v>7215710248343</v>
      </c>
      <c r="P908" s="46">
        <f>IF(A908=1,SA,MAX(0,SA-M907))</f>
        <v>0</v>
      </c>
      <c r="S908" s="5">
        <v>0.0</v>
      </c>
      <c r="T908" s="5">
        <v>0.0</v>
      </c>
      <c r="U908" s="5">
        <v>0.0</v>
      </c>
      <c r="V908" s="48">
        <v>1.0</v>
      </c>
    </row>
    <row r="909" ht="15.75" customHeight="1">
      <c r="A909" s="5">
        <v>907.0</v>
      </c>
      <c r="B909" s="5">
        <v>76.0</v>
      </c>
      <c r="C909" s="5">
        <f t="shared" si="1"/>
        <v>7</v>
      </c>
      <c r="D909" s="5">
        <f>'Thông tin khách hàng'!$B$4+B909-1</f>
        <v>76</v>
      </c>
      <c r="E909" s="46">
        <f t="shared" si="2"/>
        <v>7215710248343</v>
      </c>
      <c r="F909" s="5">
        <f>TP*VLOOKUP('Thông tin khách hàng'!$E$10,$X$2:$Z$5,3,FALSE)*OFFSET($S909,0,VLOOKUP('Thông tin khách hàng'!$E$10,$X$2:$Z$5,2,FALSE))</f>
        <v>15000000</v>
      </c>
      <c r="G909" s="5">
        <f>EP*VLOOKUP('Thông tin khách hàng'!$E$10,$X$2:$Z$5,3,FALSE)*OFFSET($S909,0,VLOOKUP('Thông tin khách hàng'!$E$10,$X$2:$Z$5,2,FALSE))</f>
        <v>15000000</v>
      </c>
      <c r="H909" s="5">
        <f>F909*HLOOKUP(B909,Assumption!$A$10:$G$12,2,TRUE)+G909*HLOOKUP(B909,Assumption!$A$10:$G$12,3,TRUE)</f>
        <v>750000</v>
      </c>
      <c r="I909" s="5">
        <f t="shared" si="3"/>
        <v>29250000</v>
      </c>
      <c r="J909" s="47">
        <f>VLOOKUP(D909,Assumption!$O$3:$Q$103,IF('Thông tin khách hàng'!$B$3="Nam",2,3),FALSE)/12*P909</f>
        <v>0</v>
      </c>
      <c r="K909" s="5">
        <v>20000.0</v>
      </c>
      <c r="L909" s="46">
        <f t="shared" si="4"/>
        <v>40798840088</v>
      </c>
      <c r="M909" s="46">
        <f t="shared" si="5"/>
        <v>7256538318431</v>
      </c>
      <c r="N909" s="47">
        <f>HLOOKUP(ROUND(AVERAGE(M897:M908)/10^6,0),Assumption!$B$2:$E$3,2,TRUE)*MAX((AVERAGE(M897:M908)-250*10^6),0)</f>
        <v>40509383741</v>
      </c>
      <c r="O909" s="46">
        <f t="shared" si="6"/>
        <v>7297047702172</v>
      </c>
      <c r="P909" s="46">
        <f>IF(A909=1,SA,MAX(0,SA-M908))</f>
        <v>0</v>
      </c>
      <c r="S909" s="5">
        <v>0.0</v>
      </c>
      <c r="T909" s="5">
        <v>1.0</v>
      </c>
      <c r="U909" s="5">
        <v>1.0</v>
      </c>
      <c r="V909" s="48">
        <v>1.0</v>
      </c>
    </row>
    <row r="910" ht="15.75" customHeight="1">
      <c r="A910" s="5">
        <v>908.0</v>
      </c>
      <c r="B910" s="5">
        <v>76.0</v>
      </c>
      <c r="C910" s="5">
        <f t="shared" si="1"/>
        <v>8</v>
      </c>
      <c r="D910" s="5">
        <f>'Thông tin khách hàng'!$B$4+B910-1</f>
        <v>76</v>
      </c>
      <c r="E910" s="46">
        <f t="shared" si="2"/>
        <v>7297047702172</v>
      </c>
      <c r="F910" s="5">
        <f>TP*VLOOKUP('Thông tin khách hàng'!$E$10,$X$2:$Z$5,3,FALSE)*OFFSET($S910,0,VLOOKUP('Thông tin khách hàng'!$E$10,$X$2:$Z$5,2,FALSE))</f>
        <v>0</v>
      </c>
      <c r="G910" s="5">
        <f>EP*VLOOKUP('Thông tin khách hàng'!$E$10,$X$2:$Z$5,3,FALSE)*OFFSET($S910,0,VLOOKUP('Thông tin khách hàng'!$E$10,$X$2:$Z$5,2,FALSE))</f>
        <v>0</v>
      </c>
      <c r="H910" s="5">
        <f>F910*HLOOKUP(B910,Assumption!$A$10:$G$12,2,TRUE)+G910*HLOOKUP(B910,Assumption!$A$10:$G$12,3,TRUE)</f>
        <v>0</v>
      </c>
      <c r="I910" s="5">
        <f t="shared" si="3"/>
        <v>0</v>
      </c>
      <c r="J910" s="47">
        <f>VLOOKUP(D910,Assumption!$O$3:$Q$103,IF('Thông tin khách hàng'!$B$3="Nam",2,3),FALSE)/12*P910</f>
        <v>0</v>
      </c>
      <c r="K910" s="5">
        <v>20000.0</v>
      </c>
      <c r="L910" s="46">
        <f t="shared" si="4"/>
        <v>41258568494</v>
      </c>
      <c r="M910" s="46">
        <f t="shared" si="5"/>
        <v>7338306250666</v>
      </c>
      <c r="N910" s="47">
        <f>HLOOKUP(ROUND(AVERAGE(M898:M909)/10^6,0),Assumption!$B$2:$E$3,2,TRUE)*MAX((AVERAGE(M898:M909)-250*10^6),0)</f>
        <v>40965896513</v>
      </c>
      <c r="O910" s="46">
        <f t="shared" si="6"/>
        <v>7379272147179</v>
      </c>
      <c r="P910" s="46">
        <f>IF(A910=1,SA,MAX(0,SA-M909))</f>
        <v>0</v>
      </c>
      <c r="S910" s="5">
        <v>0.0</v>
      </c>
      <c r="T910" s="5">
        <v>0.0</v>
      </c>
      <c r="U910" s="5">
        <v>0.0</v>
      </c>
      <c r="V910" s="48">
        <v>1.0</v>
      </c>
    </row>
    <row r="911" ht="15.75" customHeight="1">
      <c r="A911" s="5">
        <v>909.0</v>
      </c>
      <c r="B911" s="5">
        <v>76.0</v>
      </c>
      <c r="C911" s="5">
        <f t="shared" si="1"/>
        <v>9</v>
      </c>
      <c r="D911" s="5">
        <f>'Thông tin khách hàng'!$B$4+B911-1</f>
        <v>76</v>
      </c>
      <c r="E911" s="46">
        <f t="shared" si="2"/>
        <v>7379272147179</v>
      </c>
      <c r="F911" s="5">
        <f>TP*VLOOKUP('Thông tin khách hàng'!$E$10,$X$2:$Z$5,3,FALSE)*OFFSET($S911,0,VLOOKUP('Thông tin khách hàng'!$E$10,$X$2:$Z$5,2,FALSE))</f>
        <v>0</v>
      </c>
      <c r="G911" s="5">
        <f>EP*VLOOKUP('Thông tin khách hàng'!$E$10,$X$2:$Z$5,3,FALSE)*OFFSET($S911,0,VLOOKUP('Thông tin khách hàng'!$E$10,$X$2:$Z$5,2,FALSE))</f>
        <v>0</v>
      </c>
      <c r="H911" s="5">
        <f>F911*HLOOKUP(B911,Assumption!$A$10:$G$12,2,TRUE)+G911*HLOOKUP(B911,Assumption!$A$10:$G$12,3,TRUE)</f>
        <v>0</v>
      </c>
      <c r="I911" s="5">
        <f t="shared" si="3"/>
        <v>0</v>
      </c>
      <c r="J911" s="47">
        <f>VLOOKUP(D911,Assumption!$O$3:$Q$103,IF('Thông tin khách hàng'!$B$3="Nam",2,3),FALSE)/12*P911</f>
        <v>0</v>
      </c>
      <c r="K911" s="5">
        <v>20000.0</v>
      </c>
      <c r="L911" s="46">
        <f t="shared" si="4"/>
        <v>41723477460</v>
      </c>
      <c r="M911" s="46">
        <f t="shared" si="5"/>
        <v>7420995604639</v>
      </c>
      <c r="N911" s="47">
        <f>HLOOKUP(ROUND(AVERAGE(M899:M910)/10^6,0),Assumption!$B$2:$E$3,2,TRUE)*MAX((AVERAGE(M899:M910)-250*10^6),0)</f>
        <v>41427553459</v>
      </c>
      <c r="O911" s="46">
        <f t="shared" si="6"/>
        <v>7462423158098</v>
      </c>
      <c r="P911" s="46">
        <f>IF(A911=1,SA,MAX(0,SA-M910))</f>
        <v>0</v>
      </c>
      <c r="S911" s="5">
        <v>0.0</v>
      </c>
      <c r="T911" s="5">
        <v>0.0</v>
      </c>
      <c r="U911" s="5">
        <v>0.0</v>
      </c>
      <c r="V911" s="48">
        <v>1.0</v>
      </c>
    </row>
    <row r="912" ht="15.75" customHeight="1">
      <c r="A912" s="5">
        <v>910.0</v>
      </c>
      <c r="B912" s="5">
        <v>76.0</v>
      </c>
      <c r="C912" s="5">
        <f t="shared" si="1"/>
        <v>10</v>
      </c>
      <c r="D912" s="5">
        <f>'Thông tin khách hàng'!$B$4+B912-1</f>
        <v>76</v>
      </c>
      <c r="E912" s="46">
        <f t="shared" si="2"/>
        <v>7462423158098</v>
      </c>
      <c r="F912" s="5">
        <f>TP*VLOOKUP('Thông tin khách hàng'!$E$10,$X$2:$Z$5,3,FALSE)*OFFSET($S912,0,VLOOKUP('Thông tin khách hàng'!$E$10,$X$2:$Z$5,2,FALSE))</f>
        <v>0</v>
      </c>
      <c r="G912" s="5">
        <f>EP*VLOOKUP('Thông tin khách hàng'!$E$10,$X$2:$Z$5,3,FALSE)*OFFSET($S912,0,VLOOKUP('Thông tin khách hàng'!$E$10,$X$2:$Z$5,2,FALSE))</f>
        <v>0</v>
      </c>
      <c r="H912" s="5">
        <f>F912*HLOOKUP(B912,Assumption!$A$10:$G$12,2,TRUE)+G912*HLOOKUP(B912,Assumption!$A$10:$G$12,3,TRUE)</f>
        <v>0</v>
      </c>
      <c r="I912" s="5">
        <f t="shared" si="3"/>
        <v>0</v>
      </c>
      <c r="J912" s="47">
        <f>VLOOKUP(D912,Assumption!$O$3:$Q$103,IF('Thông tin khách hàng'!$B$3="Nam",2,3),FALSE)/12*P912</f>
        <v>0</v>
      </c>
      <c r="K912" s="5">
        <v>20000.0</v>
      </c>
      <c r="L912" s="46">
        <f t="shared" si="4"/>
        <v>42193625365</v>
      </c>
      <c r="M912" s="46">
        <f t="shared" si="5"/>
        <v>7504616763463</v>
      </c>
      <c r="N912" s="47">
        <f>HLOOKUP(ROUND(AVERAGE(M900:M911)/10^6,0),Assumption!$B$2:$E$3,2,TRUE)*MAX((AVERAGE(M900:M911)-250*10^6),0)</f>
        <v>41894412544</v>
      </c>
      <c r="O912" s="46">
        <f t="shared" si="6"/>
        <v>7546511176006</v>
      </c>
      <c r="P912" s="46">
        <f>IF(A912=1,SA,MAX(0,SA-M911))</f>
        <v>0</v>
      </c>
      <c r="S912" s="5">
        <v>0.0</v>
      </c>
      <c r="T912" s="5">
        <v>0.0</v>
      </c>
      <c r="U912" s="5">
        <v>1.0</v>
      </c>
      <c r="V912" s="48">
        <v>1.0</v>
      </c>
    </row>
    <row r="913" ht="15.75" customHeight="1">
      <c r="A913" s="5">
        <v>911.0</v>
      </c>
      <c r="B913" s="5">
        <v>76.0</v>
      </c>
      <c r="C913" s="5">
        <f t="shared" si="1"/>
        <v>11</v>
      </c>
      <c r="D913" s="5">
        <f>'Thông tin khách hàng'!$B$4+B913-1</f>
        <v>76</v>
      </c>
      <c r="E913" s="46">
        <f t="shared" si="2"/>
        <v>7546511176006</v>
      </c>
      <c r="F913" s="5">
        <f>TP*VLOOKUP('Thông tin khách hàng'!$E$10,$X$2:$Z$5,3,FALSE)*OFFSET($S913,0,VLOOKUP('Thông tin khách hàng'!$E$10,$X$2:$Z$5,2,FALSE))</f>
        <v>0</v>
      </c>
      <c r="G913" s="5">
        <f>EP*VLOOKUP('Thông tin khách hàng'!$E$10,$X$2:$Z$5,3,FALSE)*OFFSET($S913,0,VLOOKUP('Thông tin khách hàng'!$E$10,$X$2:$Z$5,2,FALSE))</f>
        <v>0</v>
      </c>
      <c r="H913" s="5">
        <f>F913*HLOOKUP(B913,Assumption!$A$10:$G$12,2,TRUE)+G913*HLOOKUP(B913,Assumption!$A$10:$G$12,3,TRUE)</f>
        <v>0</v>
      </c>
      <c r="I913" s="5">
        <f t="shared" si="3"/>
        <v>0</v>
      </c>
      <c r="J913" s="47">
        <f>VLOOKUP(D913,Assumption!$O$3:$Q$103,IF('Thông tin khách hàng'!$B$3="Nam",2,3),FALSE)/12*P913</f>
        <v>0</v>
      </c>
      <c r="K913" s="5">
        <v>20000.0</v>
      </c>
      <c r="L913" s="46">
        <f t="shared" si="4"/>
        <v>42669071244</v>
      </c>
      <c r="M913" s="46">
        <f t="shared" si="5"/>
        <v>7589180227250</v>
      </c>
      <c r="N913" s="47">
        <f>HLOOKUP(ROUND(AVERAGE(M901:M912)/10^6,0),Assumption!$B$2:$E$3,2,TRUE)*MAX((AVERAGE(M901:M912)-250*10^6),0)</f>
        <v>42366532388</v>
      </c>
      <c r="O913" s="46">
        <f t="shared" si="6"/>
        <v>7631546759639</v>
      </c>
      <c r="P913" s="46">
        <f>IF(A913=1,SA,MAX(0,SA-M912))</f>
        <v>0</v>
      </c>
      <c r="S913" s="5">
        <v>0.0</v>
      </c>
      <c r="T913" s="5">
        <v>0.0</v>
      </c>
      <c r="U913" s="5">
        <v>0.0</v>
      </c>
      <c r="V913" s="48">
        <v>1.0</v>
      </c>
    </row>
    <row r="914" ht="15.75" customHeight="1">
      <c r="A914" s="5">
        <v>912.0</v>
      </c>
      <c r="B914" s="5">
        <v>76.0</v>
      </c>
      <c r="C914" s="5">
        <f t="shared" si="1"/>
        <v>12</v>
      </c>
      <c r="D914" s="5">
        <f>'Thông tin khách hàng'!$B$4+B914-1</f>
        <v>76</v>
      </c>
      <c r="E914" s="46">
        <f t="shared" si="2"/>
        <v>7631546759639</v>
      </c>
      <c r="F914" s="5">
        <f>TP*VLOOKUP('Thông tin khách hàng'!$E$10,$X$2:$Z$5,3,FALSE)*OFFSET($S914,0,VLOOKUP('Thông tin khách hàng'!$E$10,$X$2:$Z$5,2,FALSE))</f>
        <v>0</v>
      </c>
      <c r="G914" s="5">
        <f>EP*VLOOKUP('Thông tin khách hàng'!$E$10,$X$2:$Z$5,3,FALSE)*OFFSET($S914,0,VLOOKUP('Thông tin khách hàng'!$E$10,$X$2:$Z$5,2,FALSE))</f>
        <v>0</v>
      </c>
      <c r="H914" s="5">
        <f>F914*HLOOKUP(B914,Assumption!$A$10:$G$12,2,TRUE)+G914*HLOOKUP(B914,Assumption!$A$10:$G$12,3,TRUE)</f>
        <v>0</v>
      </c>
      <c r="I914" s="5">
        <f t="shared" si="3"/>
        <v>0</v>
      </c>
      <c r="J914" s="47">
        <f>VLOOKUP(D914,Assumption!$O$3:$Q$103,IF('Thông tin khách hàng'!$B$3="Nam",2,3),FALSE)/12*P914</f>
        <v>0</v>
      </c>
      <c r="K914" s="5">
        <v>20000.0</v>
      </c>
      <c r="L914" s="46">
        <f t="shared" si="4"/>
        <v>43149874797</v>
      </c>
      <c r="M914" s="46">
        <f t="shared" si="5"/>
        <v>7674696614436</v>
      </c>
      <c r="N914" s="47">
        <f>HLOOKUP(ROUND(AVERAGE(M902:M913)/10^6,0),Assumption!$B$2:$E$3,2,TRUE)*MAX((AVERAGE(M902:M913)-250*10^6),0)</f>
        <v>42843972273</v>
      </c>
      <c r="O914" s="46">
        <f t="shared" si="6"/>
        <v>7717540586709</v>
      </c>
      <c r="P914" s="46">
        <f>IF(A914=1,SA,MAX(0,SA-M913))</f>
        <v>0</v>
      </c>
      <c r="S914" s="5">
        <v>0.0</v>
      </c>
      <c r="T914" s="5">
        <v>0.0</v>
      </c>
      <c r="U914" s="5">
        <v>0.0</v>
      </c>
      <c r="V914" s="48">
        <v>1.0</v>
      </c>
    </row>
    <row r="915" ht="15.75" customHeight="1">
      <c r="A915" s="5">
        <v>913.0</v>
      </c>
      <c r="B915" s="5">
        <v>77.0</v>
      </c>
      <c r="C915" s="5">
        <f t="shared" si="1"/>
        <v>1</v>
      </c>
      <c r="D915" s="5">
        <f>'Thông tin khách hàng'!$B$4+B915-1</f>
        <v>77</v>
      </c>
      <c r="E915" s="46">
        <f t="shared" si="2"/>
        <v>7717540586709</v>
      </c>
      <c r="F915" s="5">
        <f>TP*VLOOKUP('Thông tin khách hàng'!$E$10,$X$2:$Z$5,3,FALSE)*OFFSET($S915,0,VLOOKUP('Thông tin khách hàng'!$E$10,$X$2:$Z$5,2,FALSE))</f>
        <v>15000000</v>
      </c>
      <c r="G915" s="5">
        <f>EP*VLOOKUP('Thông tin khách hàng'!$E$10,$X$2:$Z$5,3,FALSE)*OFFSET($S915,0,VLOOKUP('Thông tin khách hàng'!$E$10,$X$2:$Z$5,2,FALSE))</f>
        <v>15000000</v>
      </c>
      <c r="H915" s="5">
        <f>F915*HLOOKUP(B915,Assumption!$A$10:$G$12,2,TRUE)+G915*HLOOKUP(B915,Assumption!$A$10:$G$12,3,TRUE)</f>
        <v>750000</v>
      </c>
      <c r="I915" s="5">
        <f t="shared" si="3"/>
        <v>29250000</v>
      </c>
      <c r="J915" s="47">
        <f>VLOOKUP(D915,Assumption!$O$3:$Q$103,IF('Thông tin khách hàng'!$B$3="Nam",2,3),FALSE)/12*P915</f>
        <v>0</v>
      </c>
      <c r="K915" s="5">
        <v>20000.0</v>
      </c>
      <c r="L915" s="46">
        <f t="shared" si="4"/>
        <v>43636261781</v>
      </c>
      <c r="M915" s="46">
        <f t="shared" si="5"/>
        <v>7761206078490</v>
      </c>
      <c r="N915" s="47">
        <f>HLOOKUP(ROUND(AVERAGE(M903:M914)/10^6,0),Assumption!$B$2:$E$3,2,TRUE)*MAX((AVERAGE(M903:M914)-250*10^6),0)</f>
        <v>43326792147</v>
      </c>
      <c r="O915" s="46">
        <f t="shared" si="6"/>
        <v>7804532870637</v>
      </c>
      <c r="P915" s="46">
        <f>IF(A915=1,SA,MAX(0,SA-M914))</f>
        <v>0</v>
      </c>
      <c r="S915" s="5">
        <v>1.0</v>
      </c>
      <c r="T915" s="5">
        <v>1.0</v>
      </c>
      <c r="U915" s="5">
        <v>1.0</v>
      </c>
      <c r="V915" s="48">
        <v>1.0</v>
      </c>
    </row>
    <row r="916" ht="15.75" customHeight="1">
      <c r="A916" s="5">
        <v>914.0</v>
      </c>
      <c r="B916" s="5">
        <v>77.0</v>
      </c>
      <c r="C916" s="5">
        <f t="shared" si="1"/>
        <v>2</v>
      </c>
      <c r="D916" s="5">
        <f>'Thông tin khách hàng'!$B$4+B916-1</f>
        <v>77</v>
      </c>
      <c r="E916" s="46">
        <f t="shared" si="2"/>
        <v>7804532870637</v>
      </c>
      <c r="F916" s="5">
        <f>TP*VLOOKUP('Thông tin khách hàng'!$E$10,$X$2:$Z$5,3,FALSE)*OFFSET($S916,0,VLOOKUP('Thông tin khách hàng'!$E$10,$X$2:$Z$5,2,FALSE))</f>
        <v>0</v>
      </c>
      <c r="G916" s="5">
        <f>EP*VLOOKUP('Thông tin khách hàng'!$E$10,$X$2:$Z$5,3,FALSE)*OFFSET($S916,0,VLOOKUP('Thông tin khách hàng'!$E$10,$X$2:$Z$5,2,FALSE))</f>
        <v>0</v>
      </c>
      <c r="H916" s="5">
        <f>F916*HLOOKUP(B916,Assumption!$A$10:$G$12,2,TRUE)+G916*HLOOKUP(B916,Assumption!$A$10:$G$12,3,TRUE)</f>
        <v>0</v>
      </c>
      <c r="I916" s="5">
        <f t="shared" si="3"/>
        <v>0</v>
      </c>
      <c r="J916" s="47">
        <f>VLOOKUP(D916,Assumption!$O$3:$Q$103,IF('Thông tin khách hàng'!$B$3="Nam",2,3),FALSE)/12*P916</f>
        <v>0</v>
      </c>
      <c r="K916" s="5">
        <v>20000.0</v>
      </c>
      <c r="L916" s="46">
        <f t="shared" si="4"/>
        <v>44127963418</v>
      </c>
      <c r="M916" s="46">
        <f t="shared" si="5"/>
        <v>7848660814055</v>
      </c>
      <c r="N916" s="47">
        <f>HLOOKUP(ROUND(AVERAGE(M904:M915)/10^6,0),Assumption!$B$2:$E$3,2,TRUE)*MAX((AVERAGE(M904:M915)-250*10^6),0)</f>
        <v>43815052632</v>
      </c>
      <c r="O916" s="46">
        <f t="shared" si="6"/>
        <v>7892475866687</v>
      </c>
      <c r="P916" s="46">
        <f>IF(A916=1,SA,MAX(0,SA-M915))</f>
        <v>0</v>
      </c>
      <c r="S916" s="5">
        <v>0.0</v>
      </c>
      <c r="T916" s="5">
        <v>0.0</v>
      </c>
      <c r="U916" s="5">
        <v>0.0</v>
      </c>
      <c r="V916" s="48">
        <v>1.0</v>
      </c>
    </row>
    <row r="917" ht="15.75" customHeight="1">
      <c r="A917" s="5">
        <v>915.0</v>
      </c>
      <c r="B917" s="5">
        <v>77.0</v>
      </c>
      <c r="C917" s="5">
        <f t="shared" si="1"/>
        <v>3</v>
      </c>
      <c r="D917" s="5">
        <f>'Thông tin khách hàng'!$B$4+B917-1</f>
        <v>77</v>
      </c>
      <c r="E917" s="46">
        <f t="shared" si="2"/>
        <v>7892475866687</v>
      </c>
      <c r="F917" s="5">
        <f>TP*VLOOKUP('Thông tin khách hàng'!$E$10,$X$2:$Z$5,3,FALSE)*OFFSET($S917,0,VLOOKUP('Thông tin khách hàng'!$E$10,$X$2:$Z$5,2,FALSE))</f>
        <v>0</v>
      </c>
      <c r="G917" s="5">
        <f>EP*VLOOKUP('Thông tin khách hàng'!$E$10,$X$2:$Z$5,3,FALSE)*OFFSET($S917,0,VLOOKUP('Thông tin khách hàng'!$E$10,$X$2:$Z$5,2,FALSE))</f>
        <v>0</v>
      </c>
      <c r="H917" s="5">
        <f>F917*HLOOKUP(B917,Assumption!$A$10:$G$12,2,TRUE)+G917*HLOOKUP(B917,Assumption!$A$10:$G$12,3,TRUE)</f>
        <v>0</v>
      </c>
      <c r="I917" s="5">
        <f t="shared" si="3"/>
        <v>0</v>
      </c>
      <c r="J917" s="47">
        <f>VLOOKUP(D917,Assumption!$O$3:$Q$103,IF('Thông tin khách hàng'!$B$3="Nam",2,3),FALSE)/12*P917</f>
        <v>0</v>
      </c>
      <c r="K917" s="5">
        <v>20000.0</v>
      </c>
      <c r="L917" s="46">
        <f t="shared" si="4"/>
        <v>44625205904</v>
      </c>
      <c r="M917" s="46">
        <f t="shared" si="5"/>
        <v>7937101052591</v>
      </c>
      <c r="N917" s="47">
        <f>HLOOKUP(ROUND(AVERAGE(M905:M916)/10^6,0),Assumption!$B$2:$E$3,2,TRUE)*MAX((AVERAGE(M905:M916)-250*10^6),0)</f>
        <v>44308815037</v>
      </c>
      <c r="O917" s="46">
        <f t="shared" si="6"/>
        <v>7981409867628</v>
      </c>
      <c r="P917" s="46">
        <f>IF(A917=1,SA,MAX(0,SA-M916))</f>
        <v>0</v>
      </c>
      <c r="S917" s="5">
        <v>0.0</v>
      </c>
      <c r="T917" s="5">
        <v>0.0</v>
      </c>
      <c r="U917" s="5">
        <v>0.0</v>
      </c>
      <c r="V917" s="48">
        <v>1.0</v>
      </c>
    </row>
    <row r="918" ht="15.75" customHeight="1">
      <c r="A918" s="5">
        <v>916.0</v>
      </c>
      <c r="B918" s="5">
        <v>77.0</v>
      </c>
      <c r="C918" s="5">
        <f t="shared" si="1"/>
        <v>4</v>
      </c>
      <c r="D918" s="5">
        <f>'Thông tin khách hàng'!$B$4+B918-1</f>
        <v>77</v>
      </c>
      <c r="E918" s="46">
        <f t="shared" si="2"/>
        <v>7981409867628</v>
      </c>
      <c r="F918" s="5">
        <f>TP*VLOOKUP('Thông tin khách hàng'!$E$10,$X$2:$Z$5,3,FALSE)*OFFSET($S918,0,VLOOKUP('Thông tin khách hàng'!$E$10,$X$2:$Z$5,2,FALSE))</f>
        <v>0</v>
      </c>
      <c r="G918" s="5">
        <f>EP*VLOOKUP('Thông tin khách hàng'!$E$10,$X$2:$Z$5,3,FALSE)*OFFSET($S918,0,VLOOKUP('Thông tin khách hàng'!$E$10,$X$2:$Z$5,2,FALSE))</f>
        <v>0</v>
      </c>
      <c r="H918" s="5">
        <f>F918*HLOOKUP(B918,Assumption!$A$10:$G$12,2,TRUE)+G918*HLOOKUP(B918,Assumption!$A$10:$G$12,3,TRUE)</f>
        <v>0</v>
      </c>
      <c r="I918" s="5">
        <f t="shared" si="3"/>
        <v>0</v>
      </c>
      <c r="J918" s="47">
        <f>VLOOKUP(D918,Assumption!$O$3:$Q$103,IF('Thông tin khách hàng'!$B$3="Nam",2,3),FALSE)/12*P918</f>
        <v>0</v>
      </c>
      <c r="K918" s="5">
        <v>20000.0</v>
      </c>
      <c r="L918" s="46">
        <f t="shared" si="4"/>
        <v>45128051675</v>
      </c>
      <c r="M918" s="46">
        <f t="shared" si="5"/>
        <v>8026537899303</v>
      </c>
      <c r="N918" s="47">
        <f>HLOOKUP(ROUND(AVERAGE(M906:M917)/10^6,0),Assumption!$B$2:$E$3,2,TRUE)*MAX((AVERAGE(M906:M917)-250*10^6),0)</f>
        <v>44808141360</v>
      </c>
      <c r="O918" s="46">
        <f t="shared" si="6"/>
        <v>8071346040663</v>
      </c>
      <c r="P918" s="46">
        <f>IF(A918=1,SA,MAX(0,SA-M917))</f>
        <v>0</v>
      </c>
      <c r="S918" s="5">
        <v>0.0</v>
      </c>
      <c r="T918" s="5">
        <v>0.0</v>
      </c>
      <c r="U918" s="5">
        <v>1.0</v>
      </c>
      <c r="V918" s="48">
        <v>1.0</v>
      </c>
    </row>
    <row r="919" ht="15.75" customHeight="1">
      <c r="A919" s="5">
        <v>917.0</v>
      </c>
      <c r="B919" s="5">
        <v>77.0</v>
      </c>
      <c r="C919" s="5">
        <f t="shared" si="1"/>
        <v>5</v>
      </c>
      <c r="D919" s="5">
        <f>'Thông tin khách hàng'!$B$4+B919-1</f>
        <v>77</v>
      </c>
      <c r="E919" s="46">
        <f t="shared" si="2"/>
        <v>8071346040663</v>
      </c>
      <c r="F919" s="5">
        <f>TP*VLOOKUP('Thông tin khách hàng'!$E$10,$X$2:$Z$5,3,FALSE)*OFFSET($S919,0,VLOOKUP('Thông tin khách hàng'!$E$10,$X$2:$Z$5,2,FALSE))</f>
        <v>0</v>
      </c>
      <c r="G919" s="5">
        <f>EP*VLOOKUP('Thông tin khách hàng'!$E$10,$X$2:$Z$5,3,FALSE)*OFFSET($S919,0,VLOOKUP('Thông tin khách hàng'!$E$10,$X$2:$Z$5,2,FALSE))</f>
        <v>0</v>
      </c>
      <c r="H919" s="5">
        <f>F919*HLOOKUP(B919,Assumption!$A$10:$G$12,2,TRUE)+G919*HLOOKUP(B919,Assumption!$A$10:$G$12,3,TRUE)</f>
        <v>0</v>
      </c>
      <c r="I919" s="5">
        <f t="shared" si="3"/>
        <v>0</v>
      </c>
      <c r="J919" s="47">
        <f>VLOOKUP(D919,Assumption!$O$3:$Q$103,IF('Thông tin khách hàng'!$B$3="Nam",2,3),FALSE)/12*P919</f>
        <v>0</v>
      </c>
      <c r="K919" s="5">
        <v>20000.0</v>
      </c>
      <c r="L919" s="46">
        <f t="shared" si="4"/>
        <v>45636563873</v>
      </c>
      <c r="M919" s="46">
        <f t="shared" si="5"/>
        <v>8116982584536</v>
      </c>
      <c r="N919" s="47">
        <f>HLOOKUP(ROUND(AVERAGE(M907:M918)/10^6,0),Assumption!$B$2:$E$3,2,TRUE)*MAX((AVERAGE(M907:M918)-250*10^6),0)</f>
        <v>45313094296</v>
      </c>
      <c r="O919" s="46">
        <f t="shared" si="6"/>
        <v>8162295678832</v>
      </c>
      <c r="P919" s="46">
        <f>IF(A919=1,SA,MAX(0,SA-M918))</f>
        <v>0</v>
      </c>
      <c r="S919" s="5">
        <v>0.0</v>
      </c>
      <c r="T919" s="5">
        <v>0.0</v>
      </c>
      <c r="U919" s="5">
        <v>0.0</v>
      </c>
      <c r="V919" s="48">
        <v>1.0</v>
      </c>
    </row>
    <row r="920" ht="15.75" customHeight="1">
      <c r="A920" s="5">
        <v>918.0</v>
      </c>
      <c r="B920" s="5">
        <v>77.0</v>
      </c>
      <c r="C920" s="5">
        <f t="shared" si="1"/>
        <v>6</v>
      </c>
      <c r="D920" s="5">
        <f>'Thông tin khách hàng'!$B$4+B920-1</f>
        <v>77</v>
      </c>
      <c r="E920" s="46">
        <f t="shared" si="2"/>
        <v>8162295678832</v>
      </c>
      <c r="F920" s="5">
        <f>TP*VLOOKUP('Thông tin khách hàng'!$E$10,$X$2:$Z$5,3,FALSE)*OFFSET($S920,0,VLOOKUP('Thông tin khách hàng'!$E$10,$X$2:$Z$5,2,FALSE))</f>
        <v>0</v>
      </c>
      <c r="G920" s="5">
        <f>EP*VLOOKUP('Thông tin khách hàng'!$E$10,$X$2:$Z$5,3,FALSE)*OFFSET($S920,0,VLOOKUP('Thông tin khách hàng'!$E$10,$X$2:$Z$5,2,FALSE))</f>
        <v>0</v>
      </c>
      <c r="H920" s="5">
        <f>F920*HLOOKUP(B920,Assumption!$A$10:$G$12,2,TRUE)+G920*HLOOKUP(B920,Assumption!$A$10:$G$12,3,TRUE)</f>
        <v>0</v>
      </c>
      <c r="I920" s="5">
        <f t="shared" si="3"/>
        <v>0</v>
      </c>
      <c r="J920" s="47">
        <f>VLOOKUP(D920,Assumption!$O$3:$Q$103,IF('Thông tin khách hàng'!$B$3="Nam",2,3),FALSE)/12*P920</f>
        <v>0</v>
      </c>
      <c r="K920" s="5">
        <v>20000.0</v>
      </c>
      <c r="L920" s="46">
        <f t="shared" si="4"/>
        <v>46150806350</v>
      </c>
      <c r="M920" s="46">
        <f t="shared" si="5"/>
        <v>8208446465182</v>
      </c>
      <c r="N920" s="47">
        <f>HLOOKUP(ROUND(AVERAGE(M908:M919)/10^6,0),Assumption!$B$2:$E$3,2,TRUE)*MAX((AVERAGE(M908:M919)-250*10^6),0)</f>
        <v>45823737249</v>
      </c>
      <c r="O920" s="46">
        <f t="shared" si="6"/>
        <v>8254270202431</v>
      </c>
      <c r="P920" s="46">
        <f>IF(A920=1,SA,MAX(0,SA-M919))</f>
        <v>0</v>
      </c>
      <c r="S920" s="5">
        <v>0.0</v>
      </c>
      <c r="T920" s="5">
        <v>0.0</v>
      </c>
      <c r="U920" s="5">
        <v>0.0</v>
      </c>
      <c r="V920" s="48">
        <v>1.0</v>
      </c>
    </row>
    <row r="921" ht="15.75" customHeight="1">
      <c r="A921" s="5">
        <v>919.0</v>
      </c>
      <c r="B921" s="5">
        <v>77.0</v>
      </c>
      <c r="C921" s="5">
        <f t="shared" si="1"/>
        <v>7</v>
      </c>
      <c r="D921" s="5">
        <f>'Thông tin khách hàng'!$B$4+B921-1</f>
        <v>77</v>
      </c>
      <c r="E921" s="46">
        <f t="shared" si="2"/>
        <v>8254270202431</v>
      </c>
      <c r="F921" s="5">
        <f>TP*VLOOKUP('Thông tin khách hàng'!$E$10,$X$2:$Z$5,3,FALSE)*OFFSET($S921,0,VLOOKUP('Thông tin khách hàng'!$E$10,$X$2:$Z$5,2,FALSE))</f>
        <v>15000000</v>
      </c>
      <c r="G921" s="5">
        <f>EP*VLOOKUP('Thông tin khách hàng'!$E$10,$X$2:$Z$5,3,FALSE)*OFFSET($S921,0,VLOOKUP('Thông tin khách hàng'!$E$10,$X$2:$Z$5,2,FALSE))</f>
        <v>15000000</v>
      </c>
      <c r="H921" s="5">
        <f>F921*HLOOKUP(B921,Assumption!$A$10:$G$12,2,TRUE)+G921*HLOOKUP(B921,Assumption!$A$10:$G$12,3,TRUE)</f>
        <v>750000</v>
      </c>
      <c r="I921" s="5">
        <f t="shared" si="3"/>
        <v>29250000</v>
      </c>
      <c r="J921" s="47">
        <f>VLOOKUP(D921,Assumption!$O$3:$Q$103,IF('Thông tin khách hàng'!$B$3="Nam",2,3),FALSE)/12*P921</f>
        <v>0</v>
      </c>
      <c r="K921" s="5">
        <v>20000.0</v>
      </c>
      <c r="L921" s="46">
        <f t="shared" si="4"/>
        <v>46671009062</v>
      </c>
      <c r="M921" s="46">
        <f t="shared" si="5"/>
        <v>8300970441493</v>
      </c>
      <c r="N921" s="47">
        <f>HLOOKUP(ROUND(AVERAGE(M909:M920)/10^6,0),Assumption!$B$2:$E$3,2,TRUE)*MAX((AVERAGE(M909:M920)-250*10^6),0)</f>
        <v>46340134337</v>
      </c>
      <c r="O921" s="46">
        <f t="shared" si="6"/>
        <v>8347310575830</v>
      </c>
      <c r="P921" s="46">
        <f>IF(A921=1,SA,MAX(0,SA-M920))</f>
        <v>0</v>
      </c>
      <c r="S921" s="5">
        <v>0.0</v>
      </c>
      <c r="T921" s="5">
        <v>1.0</v>
      </c>
      <c r="U921" s="5">
        <v>1.0</v>
      </c>
      <c r="V921" s="48">
        <v>1.0</v>
      </c>
    </row>
    <row r="922" ht="15.75" customHeight="1">
      <c r="A922" s="5">
        <v>920.0</v>
      </c>
      <c r="B922" s="5">
        <v>77.0</v>
      </c>
      <c r="C922" s="5">
        <f t="shared" si="1"/>
        <v>8</v>
      </c>
      <c r="D922" s="5">
        <f>'Thông tin khách hàng'!$B$4+B922-1</f>
        <v>77</v>
      </c>
      <c r="E922" s="46">
        <f t="shared" si="2"/>
        <v>8347310575830</v>
      </c>
      <c r="F922" s="5">
        <f>TP*VLOOKUP('Thông tin khách hàng'!$E$10,$X$2:$Z$5,3,FALSE)*OFFSET($S922,0,VLOOKUP('Thông tin khách hàng'!$E$10,$X$2:$Z$5,2,FALSE))</f>
        <v>0</v>
      </c>
      <c r="G922" s="5">
        <f>EP*VLOOKUP('Thông tin khách hàng'!$E$10,$X$2:$Z$5,3,FALSE)*OFFSET($S922,0,VLOOKUP('Thông tin khách hàng'!$E$10,$X$2:$Z$5,2,FALSE))</f>
        <v>0</v>
      </c>
      <c r="H922" s="5">
        <f>F922*HLOOKUP(B922,Assumption!$A$10:$G$12,2,TRUE)+G922*HLOOKUP(B922,Assumption!$A$10:$G$12,3,TRUE)</f>
        <v>0</v>
      </c>
      <c r="I922" s="5">
        <f t="shared" si="3"/>
        <v>0</v>
      </c>
      <c r="J922" s="47">
        <f>VLOOKUP(D922,Assumption!$O$3:$Q$103,IF('Thông tin khách hàng'!$B$3="Nam",2,3),FALSE)/12*P922</f>
        <v>0</v>
      </c>
      <c r="K922" s="5">
        <v>20000.0</v>
      </c>
      <c r="L922" s="46">
        <f t="shared" si="4"/>
        <v>47196907476</v>
      </c>
      <c r="M922" s="46">
        <f t="shared" si="5"/>
        <v>8394507463306</v>
      </c>
      <c r="N922" s="47">
        <f>HLOOKUP(ROUND(AVERAGE(M910:M921)/10^6,0),Assumption!$B$2:$E$3,2,TRUE)*MAX((AVERAGE(M910:M921)-250*10^6),0)</f>
        <v>46862350398</v>
      </c>
      <c r="O922" s="46">
        <f t="shared" si="6"/>
        <v>8441369813704</v>
      </c>
      <c r="P922" s="46">
        <f>IF(A922=1,SA,MAX(0,SA-M921))</f>
        <v>0</v>
      </c>
      <c r="S922" s="5">
        <v>0.0</v>
      </c>
      <c r="T922" s="5">
        <v>0.0</v>
      </c>
      <c r="U922" s="5">
        <v>0.0</v>
      </c>
      <c r="V922" s="48">
        <v>1.0</v>
      </c>
    </row>
    <row r="923" ht="15.75" customHeight="1">
      <c r="A923" s="5">
        <v>921.0</v>
      </c>
      <c r="B923" s="5">
        <v>77.0</v>
      </c>
      <c r="C923" s="5">
        <f t="shared" si="1"/>
        <v>9</v>
      </c>
      <c r="D923" s="5">
        <f>'Thông tin khách hàng'!$B$4+B923-1</f>
        <v>77</v>
      </c>
      <c r="E923" s="46">
        <f t="shared" si="2"/>
        <v>8441369813704</v>
      </c>
      <c r="F923" s="5">
        <f>TP*VLOOKUP('Thông tin khách hàng'!$E$10,$X$2:$Z$5,3,FALSE)*OFFSET($S923,0,VLOOKUP('Thông tin khách hàng'!$E$10,$X$2:$Z$5,2,FALSE))</f>
        <v>0</v>
      </c>
      <c r="G923" s="5">
        <f>EP*VLOOKUP('Thông tin khách hàng'!$E$10,$X$2:$Z$5,3,FALSE)*OFFSET($S923,0,VLOOKUP('Thông tin khách hàng'!$E$10,$X$2:$Z$5,2,FALSE))</f>
        <v>0</v>
      </c>
      <c r="H923" s="5">
        <f>F923*HLOOKUP(B923,Assumption!$A$10:$G$12,2,TRUE)+G923*HLOOKUP(B923,Assumption!$A$10:$G$12,3,TRUE)</f>
        <v>0</v>
      </c>
      <c r="I923" s="5">
        <f t="shared" si="3"/>
        <v>0</v>
      </c>
      <c r="J923" s="47">
        <f>VLOOKUP(D923,Assumption!$O$3:$Q$103,IF('Thông tin khách hàng'!$B$3="Nam",2,3),FALSE)/12*P923</f>
        <v>0</v>
      </c>
      <c r="K923" s="5">
        <v>20000.0</v>
      </c>
      <c r="L923" s="46">
        <f t="shared" si="4"/>
        <v>47728732082</v>
      </c>
      <c r="M923" s="46">
        <f t="shared" si="5"/>
        <v>8489098525786</v>
      </c>
      <c r="N923" s="47">
        <f>HLOOKUP(ROUND(AVERAGE(M911:M922)/10^6,0),Assumption!$B$2:$E$3,2,TRUE)*MAX((AVERAGE(M911:M922)-250*10^6),0)</f>
        <v>47390451004</v>
      </c>
      <c r="O923" s="46">
        <f t="shared" si="6"/>
        <v>8536488976790</v>
      </c>
      <c r="P923" s="46">
        <f>IF(A923=1,SA,MAX(0,SA-M922))</f>
        <v>0</v>
      </c>
      <c r="S923" s="5">
        <v>0.0</v>
      </c>
      <c r="T923" s="5">
        <v>0.0</v>
      </c>
      <c r="U923" s="5">
        <v>0.0</v>
      </c>
      <c r="V923" s="48">
        <v>1.0</v>
      </c>
    </row>
    <row r="924" ht="15.75" customHeight="1">
      <c r="A924" s="5">
        <v>922.0</v>
      </c>
      <c r="B924" s="5">
        <v>77.0</v>
      </c>
      <c r="C924" s="5">
        <f t="shared" si="1"/>
        <v>10</v>
      </c>
      <c r="D924" s="5">
        <f>'Thông tin khách hàng'!$B$4+B924-1</f>
        <v>77</v>
      </c>
      <c r="E924" s="46">
        <f t="shared" si="2"/>
        <v>8536488976790</v>
      </c>
      <c r="F924" s="5">
        <f>TP*VLOOKUP('Thông tin khách hàng'!$E$10,$X$2:$Z$5,3,FALSE)*OFFSET($S924,0,VLOOKUP('Thông tin khách hàng'!$E$10,$X$2:$Z$5,2,FALSE))</f>
        <v>0</v>
      </c>
      <c r="G924" s="5">
        <f>EP*VLOOKUP('Thông tin khách hàng'!$E$10,$X$2:$Z$5,3,FALSE)*OFFSET($S924,0,VLOOKUP('Thông tin khách hàng'!$E$10,$X$2:$Z$5,2,FALSE))</f>
        <v>0</v>
      </c>
      <c r="H924" s="5">
        <f>F924*HLOOKUP(B924,Assumption!$A$10:$G$12,2,TRUE)+G924*HLOOKUP(B924,Assumption!$A$10:$G$12,3,TRUE)</f>
        <v>0</v>
      </c>
      <c r="I924" s="5">
        <f t="shared" si="3"/>
        <v>0</v>
      </c>
      <c r="J924" s="47">
        <f>VLOOKUP(D924,Assumption!$O$3:$Q$103,IF('Thông tin khách hàng'!$B$3="Nam",2,3),FALSE)/12*P924</f>
        <v>0</v>
      </c>
      <c r="K924" s="5">
        <v>20000.0</v>
      </c>
      <c r="L924" s="46">
        <f t="shared" si="4"/>
        <v>48266549660</v>
      </c>
      <c r="M924" s="46">
        <f t="shared" si="5"/>
        <v>8584755506450</v>
      </c>
      <c r="N924" s="47">
        <f>HLOOKUP(ROUND(AVERAGE(M912:M923)/10^6,0),Assumption!$B$2:$E$3,2,TRUE)*MAX((AVERAGE(M912:M923)-250*10^6),0)</f>
        <v>47924502465</v>
      </c>
      <c r="O924" s="46">
        <f t="shared" si="6"/>
        <v>8632680008915</v>
      </c>
      <c r="P924" s="46">
        <f>IF(A924=1,SA,MAX(0,SA-M923))</f>
        <v>0</v>
      </c>
      <c r="S924" s="5">
        <v>0.0</v>
      </c>
      <c r="T924" s="5">
        <v>0.0</v>
      </c>
      <c r="U924" s="5">
        <v>1.0</v>
      </c>
      <c r="V924" s="48">
        <v>1.0</v>
      </c>
    </row>
    <row r="925" ht="15.75" customHeight="1">
      <c r="A925" s="5">
        <v>923.0</v>
      </c>
      <c r="B925" s="5">
        <v>77.0</v>
      </c>
      <c r="C925" s="5">
        <f t="shared" si="1"/>
        <v>11</v>
      </c>
      <c r="D925" s="5">
        <f>'Thông tin khách hàng'!$B$4+B925-1</f>
        <v>77</v>
      </c>
      <c r="E925" s="46">
        <f t="shared" si="2"/>
        <v>8632680008915</v>
      </c>
      <c r="F925" s="5">
        <f>TP*VLOOKUP('Thông tin khách hàng'!$E$10,$X$2:$Z$5,3,FALSE)*OFFSET($S925,0,VLOOKUP('Thông tin khách hàng'!$E$10,$X$2:$Z$5,2,FALSE))</f>
        <v>0</v>
      </c>
      <c r="G925" s="5">
        <f>EP*VLOOKUP('Thông tin khách hàng'!$E$10,$X$2:$Z$5,3,FALSE)*OFFSET($S925,0,VLOOKUP('Thông tin khách hàng'!$E$10,$X$2:$Z$5,2,FALSE))</f>
        <v>0</v>
      </c>
      <c r="H925" s="5">
        <f>F925*HLOOKUP(B925,Assumption!$A$10:$G$12,2,TRUE)+G925*HLOOKUP(B925,Assumption!$A$10:$G$12,3,TRUE)</f>
        <v>0</v>
      </c>
      <c r="I925" s="5">
        <f t="shared" si="3"/>
        <v>0</v>
      </c>
      <c r="J925" s="47">
        <f>VLOOKUP(D925,Assumption!$O$3:$Q$103,IF('Thông tin khách hàng'!$B$3="Nam",2,3),FALSE)/12*P925</f>
        <v>0</v>
      </c>
      <c r="K925" s="5">
        <v>20000.0</v>
      </c>
      <c r="L925" s="46">
        <f t="shared" si="4"/>
        <v>48810427740</v>
      </c>
      <c r="M925" s="46">
        <f t="shared" si="5"/>
        <v>8681490416655</v>
      </c>
      <c r="N925" s="47">
        <f>HLOOKUP(ROUND(AVERAGE(M913:M924)/10^6,0),Assumption!$B$2:$E$3,2,TRUE)*MAX((AVERAGE(M913:M924)-250*10^6),0)</f>
        <v>48464571836</v>
      </c>
      <c r="O925" s="46">
        <f t="shared" si="6"/>
        <v>8729954988492</v>
      </c>
      <c r="P925" s="46">
        <f>IF(A925=1,SA,MAX(0,SA-M924))</f>
        <v>0</v>
      </c>
      <c r="S925" s="5">
        <v>0.0</v>
      </c>
      <c r="T925" s="5">
        <v>0.0</v>
      </c>
      <c r="U925" s="5">
        <v>0.0</v>
      </c>
      <c r="V925" s="48">
        <v>1.0</v>
      </c>
    </row>
    <row r="926" ht="15.75" customHeight="1">
      <c r="A926" s="5">
        <v>924.0</v>
      </c>
      <c r="B926" s="5">
        <v>77.0</v>
      </c>
      <c r="C926" s="5">
        <f t="shared" si="1"/>
        <v>12</v>
      </c>
      <c r="D926" s="5">
        <f>'Thông tin khách hàng'!$B$4+B926-1</f>
        <v>77</v>
      </c>
      <c r="E926" s="46">
        <f t="shared" si="2"/>
        <v>8729954988492</v>
      </c>
      <c r="F926" s="5">
        <f>TP*VLOOKUP('Thông tin khách hàng'!$E$10,$X$2:$Z$5,3,FALSE)*OFFSET($S926,0,VLOOKUP('Thông tin khách hàng'!$E$10,$X$2:$Z$5,2,FALSE))</f>
        <v>0</v>
      </c>
      <c r="G926" s="5">
        <f>EP*VLOOKUP('Thông tin khách hàng'!$E$10,$X$2:$Z$5,3,FALSE)*OFFSET($S926,0,VLOOKUP('Thông tin khách hàng'!$E$10,$X$2:$Z$5,2,FALSE))</f>
        <v>0</v>
      </c>
      <c r="H926" s="5">
        <f>F926*HLOOKUP(B926,Assumption!$A$10:$G$12,2,TRUE)+G926*HLOOKUP(B926,Assumption!$A$10:$G$12,3,TRUE)</f>
        <v>0</v>
      </c>
      <c r="I926" s="5">
        <f t="shared" si="3"/>
        <v>0</v>
      </c>
      <c r="J926" s="47">
        <f>VLOOKUP(D926,Assumption!$O$3:$Q$103,IF('Thông tin khách hàng'!$B$3="Nam",2,3),FALSE)/12*P926</f>
        <v>0</v>
      </c>
      <c r="K926" s="5">
        <v>20000.0</v>
      </c>
      <c r="L926" s="46">
        <f t="shared" si="4"/>
        <v>49360434617</v>
      </c>
      <c r="M926" s="46">
        <f t="shared" si="5"/>
        <v>8779315403109</v>
      </c>
      <c r="N926" s="47">
        <f>HLOOKUP(ROUND(AVERAGE(M914:M925)/10^6,0),Assumption!$B$2:$E$3,2,TRUE)*MAX((AVERAGE(M914:M925)-250*10^6),0)</f>
        <v>49010726931</v>
      </c>
      <c r="O926" s="46">
        <f t="shared" si="6"/>
        <v>8828326130040</v>
      </c>
      <c r="P926" s="46">
        <f>IF(A926=1,SA,MAX(0,SA-M925))</f>
        <v>0</v>
      </c>
      <c r="S926" s="5">
        <v>0.0</v>
      </c>
      <c r="T926" s="5">
        <v>0.0</v>
      </c>
      <c r="U926" s="5">
        <v>0.0</v>
      </c>
      <c r="V926" s="48">
        <v>1.0</v>
      </c>
    </row>
    <row r="927" ht="15.75" customHeight="1">
      <c r="A927" s="5">
        <v>925.0</v>
      </c>
      <c r="B927" s="5">
        <v>78.0</v>
      </c>
      <c r="C927" s="5">
        <f t="shared" si="1"/>
        <v>1</v>
      </c>
      <c r="D927" s="5">
        <f>'Thông tin khách hàng'!$B$4+B927-1</f>
        <v>78</v>
      </c>
      <c r="E927" s="46">
        <f t="shared" si="2"/>
        <v>8828326130040</v>
      </c>
      <c r="F927" s="5">
        <f>TP*VLOOKUP('Thông tin khách hàng'!$E$10,$X$2:$Z$5,3,FALSE)*OFFSET($S927,0,VLOOKUP('Thông tin khách hàng'!$E$10,$X$2:$Z$5,2,FALSE))</f>
        <v>15000000</v>
      </c>
      <c r="G927" s="5">
        <f>EP*VLOOKUP('Thông tin khách hàng'!$E$10,$X$2:$Z$5,3,FALSE)*OFFSET($S927,0,VLOOKUP('Thông tin khách hàng'!$E$10,$X$2:$Z$5,2,FALSE))</f>
        <v>15000000</v>
      </c>
      <c r="H927" s="5">
        <f>F927*HLOOKUP(B927,Assumption!$A$10:$G$12,2,TRUE)+G927*HLOOKUP(B927,Assumption!$A$10:$G$12,3,TRUE)</f>
        <v>750000</v>
      </c>
      <c r="I927" s="5">
        <f t="shared" si="3"/>
        <v>29250000</v>
      </c>
      <c r="J927" s="47">
        <f>VLOOKUP(D927,Assumption!$O$3:$Q$103,IF('Thông tin khách hàng'!$B$3="Nam",2,3),FALSE)/12*P927</f>
        <v>0</v>
      </c>
      <c r="K927" s="5">
        <v>20000.0</v>
      </c>
      <c r="L927" s="46">
        <f t="shared" si="4"/>
        <v>49916804737</v>
      </c>
      <c r="M927" s="46">
        <f t="shared" si="5"/>
        <v>8878272164777</v>
      </c>
      <c r="N927" s="47">
        <f>HLOOKUP(ROUND(AVERAGE(M915:M926)/10^6,0),Assumption!$B$2:$E$3,2,TRUE)*MAX((AVERAGE(M915:M926)-250*10^6),0)</f>
        <v>49563036325</v>
      </c>
      <c r="O927" s="46">
        <f t="shared" si="6"/>
        <v>8927835201102</v>
      </c>
      <c r="P927" s="46">
        <f>IF(A927=1,SA,MAX(0,SA-M926))</f>
        <v>0</v>
      </c>
      <c r="S927" s="5">
        <v>1.0</v>
      </c>
      <c r="T927" s="5">
        <v>1.0</v>
      </c>
      <c r="U927" s="5">
        <v>1.0</v>
      </c>
      <c r="V927" s="48">
        <v>1.0</v>
      </c>
    </row>
    <row r="928" ht="15.75" customHeight="1">
      <c r="A928" s="5">
        <v>926.0</v>
      </c>
      <c r="B928" s="5">
        <v>78.0</v>
      </c>
      <c r="C928" s="5">
        <f t="shared" si="1"/>
        <v>2</v>
      </c>
      <c r="D928" s="5">
        <f>'Thông tin khách hàng'!$B$4+B928-1</f>
        <v>78</v>
      </c>
      <c r="E928" s="46">
        <f t="shared" si="2"/>
        <v>8927835201102</v>
      </c>
      <c r="F928" s="5">
        <f>TP*VLOOKUP('Thông tin khách hàng'!$E$10,$X$2:$Z$5,3,FALSE)*OFFSET($S928,0,VLOOKUP('Thông tin khách hàng'!$E$10,$X$2:$Z$5,2,FALSE))</f>
        <v>0</v>
      </c>
      <c r="G928" s="5">
        <f>EP*VLOOKUP('Thông tin khách hàng'!$E$10,$X$2:$Z$5,3,FALSE)*OFFSET($S928,0,VLOOKUP('Thông tin khách hàng'!$E$10,$X$2:$Z$5,2,FALSE))</f>
        <v>0</v>
      </c>
      <c r="H928" s="5">
        <f>F928*HLOOKUP(B928,Assumption!$A$10:$G$12,2,TRUE)+G928*HLOOKUP(B928,Assumption!$A$10:$G$12,3,TRUE)</f>
        <v>0</v>
      </c>
      <c r="I928" s="5">
        <f t="shared" si="3"/>
        <v>0</v>
      </c>
      <c r="J928" s="47">
        <f>VLOOKUP(D928,Assumption!$O$3:$Q$103,IF('Thông tin khách hàng'!$B$3="Nam",2,3),FALSE)/12*P928</f>
        <v>0</v>
      </c>
      <c r="K928" s="5">
        <v>20000.0</v>
      </c>
      <c r="L928" s="46">
        <f t="shared" si="4"/>
        <v>50479278109</v>
      </c>
      <c r="M928" s="46">
        <f t="shared" si="5"/>
        <v>8978314459211</v>
      </c>
      <c r="N928" s="47">
        <f>HLOOKUP(ROUND(AVERAGE(M916:M927)/10^6,0),Assumption!$B$2:$E$3,2,TRUE)*MAX((AVERAGE(M916:M927)-250*10^6),0)</f>
        <v>50121569369</v>
      </c>
      <c r="O928" s="46">
        <f t="shared" si="6"/>
        <v>9028436028580</v>
      </c>
      <c r="P928" s="46">
        <f>IF(A928=1,SA,MAX(0,SA-M927))</f>
        <v>0</v>
      </c>
      <c r="S928" s="5">
        <v>0.0</v>
      </c>
      <c r="T928" s="5">
        <v>0.0</v>
      </c>
      <c r="U928" s="5">
        <v>0.0</v>
      </c>
      <c r="V928" s="48">
        <v>1.0</v>
      </c>
    </row>
    <row r="929" ht="15.75" customHeight="1">
      <c r="A929" s="5">
        <v>927.0</v>
      </c>
      <c r="B929" s="5">
        <v>78.0</v>
      </c>
      <c r="C929" s="5">
        <f t="shared" si="1"/>
        <v>3</v>
      </c>
      <c r="D929" s="5">
        <f>'Thông tin khách hàng'!$B$4+B929-1</f>
        <v>78</v>
      </c>
      <c r="E929" s="46">
        <f t="shared" si="2"/>
        <v>9028436028580</v>
      </c>
      <c r="F929" s="5">
        <f>TP*VLOOKUP('Thông tin khách hàng'!$E$10,$X$2:$Z$5,3,FALSE)*OFFSET($S929,0,VLOOKUP('Thông tin khách hàng'!$E$10,$X$2:$Z$5,2,FALSE))</f>
        <v>0</v>
      </c>
      <c r="G929" s="5">
        <f>EP*VLOOKUP('Thông tin khách hàng'!$E$10,$X$2:$Z$5,3,FALSE)*OFFSET($S929,0,VLOOKUP('Thông tin khách hàng'!$E$10,$X$2:$Z$5,2,FALSE))</f>
        <v>0</v>
      </c>
      <c r="H929" s="5">
        <f>F929*HLOOKUP(B929,Assumption!$A$10:$G$12,2,TRUE)+G929*HLOOKUP(B929,Assumption!$A$10:$G$12,3,TRUE)</f>
        <v>0</v>
      </c>
      <c r="I929" s="5">
        <f t="shared" si="3"/>
        <v>0</v>
      </c>
      <c r="J929" s="47">
        <f>VLOOKUP(D929,Assumption!$O$3:$Q$103,IF('Thông tin khách hàng'!$B$3="Nam",2,3),FALSE)/12*P929</f>
        <v>0</v>
      </c>
      <c r="K929" s="5">
        <v>20000.0</v>
      </c>
      <c r="L929" s="46">
        <f t="shared" si="4"/>
        <v>51048089813</v>
      </c>
      <c r="M929" s="46">
        <f t="shared" si="5"/>
        <v>9079484098393</v>
      </c>
      <c r="N929" s="47">
        <f>HLOOKUP(ROUND(AVERAGE(M917:M928)/10^6,0),Assumption!$B$2:$E$3,2,TRUE)*MAX((AVERAGE(M917:M928)-250*10^6),0)</f>
        <v>50686396191</v>
      </c>
      <c r="O929" s="46">
        <f t="shared" si="6"/>
        <v>9130170494584</v>
      </c>
      <c r="P929" s="46">
        <f>IF(A929=1,SA,MAX(0,SA-M928))</f>
        <v>0</v>
      </c>
      <c r="S929" s="5">
        <v>0.0</v>
      </c>
      <c r="T929" s="5">
        <v>0.0</v>
      </c>
      <c r="U929" s="5">
        <v>0.0</v>
      </c>
      <c r="V929" s="48">
        <v>1.0</v>
      </c>
    </row>
    <row r="930" ht="15.75" customHeight="1">
      <c r="A930" s="5">
        <v>928.0</v>
      </c>
      <c r="B930" s="5">
        <v>78.0</v>
      </c>
      <c r="C930" s="5">
        <f t="shared" si="1"/>
        <v>4</v>
      </c>
      <c r="D930" s="5">
        <f>'Thông tin khách hàng'!$B$4+B930-1</f>
        <v>78</v>
      </c>
      <c r="E930" s="46">
        <f t="shared" si="2"/>
        <v>9130170494584</v>
      </c>
      <c r="F930" s="5">
        <f>TP*VLOOKUP('Thông tin khách hàng'!$E$10,$X$2:$Z$5,3,FALSE)*OFFSET($S930,0,VLOOKUP('Thông tin khách hàng'!$E$10,$X$2:$Z$5,2,FALSE))</f>
        <v>0</v>
      </c>
      <c r="G930" s="5">
        <f>EP*VLOOKUP('Thông tin khách hàng'!$E$10,$X$2:$Z$5,3,FALSE)*OFFSET($S930,0,VLOOKUP('Thông tin khách hàng'!$E$10,$X$2:$Z$5,2,FALSE))</f>
        <v>0</v>
      </c>
      <c r="H930" s="5">
        <f>F930*HLOOKUP(B930,Assumption!$A$10:$G$12,2,TRUE)+G930*HLOOKUP(B930,Assumption!$A$10:$G$12,3,TRUE)</f>
        <v>0</v>
      </c>
      <c r="I930" s="5">
        <f t="shared" si="3"/>
        <v>0</v>
      </c>
      <c r="J930" s="47">
        <f>VLOOKUP(D930,Assumption!$O$3:$Q$103,IF('Thông tin khách hàng'!$B$3="Nam",2,3),FALSE)/12*P930</f>
        <v>0</v>
      </c>
      <c r="K930" s="5">
        <v>20000.0</v>
      </c>
      <c r="L930" s="46">
        <f t="shared" si="4"/>
        <v>51623311275</v>
      </c>
      <c r="M930" s="46">
        <f t="shared" si="5"/>
        <v>9181793785859</v>
      </c>
      <c r="N930" s="47">
        <f>HLOOKUP(ROUND(AVERAGE(M918:M929)/10^6,0),Assumption!$B$2:$E$3,2,TRUE)*MAX((AVERAGE(M918:M929)-250*10^6),0)</f>
        <v>51257587714</v>
      </c>
      <c r="O930" s="46">
        <f t="shared" si="6"/>
        <v>9233051373573</v>
      </c>
      <c r="P930" s="46">
        <f>IF(A930=1,SA,MAX(0,SA-M929))</f>
        <v>0</v>
      </c>
      <c r="S930" s="5">
        <v>0.0</v>
      </c>
      <c r="T930" s="5">
        <v>0.0</v>
      </c>
      <c r="U930" s="5">
        <v>1.0</v>
      </c>
      <c r="V930" s="48">
        <v>1.0</v>
      </c>
    </row>
    <row r="931" ht="15.75" customHeight="1">
      <c r="A931" s="5">
        <v>929.0</v>
      </c>
      <c r="B931" s="5">
        <v>78.0</v>
      </c>
      <c r="C931" s="5">
        <f t="shared" si="1"/>
        <v>5</v>
      </c>
      <c r="D931" s="5">
        <f>'Thông tin khách hàng'!$B$4+B931-1</f>
        <v>78</v>
      </c>
      <c r="E931" s="46">
        <f t="shared" si="2"/>
        <v>9233051373573</v>
      </c>
      <c r="F931" s="5">
        <f>TP*VLOOKUP('Thông tin khách hàng'!$E$10,$X$2:$Z$5,3,FALSE)*OFFSET($S931,0,VLOOKUP('Thông tin khách hàng'!$E$10,$X$2:$Z$5,2,FALSE))</f>
        <v>0</v>
      </c>
      <c r="G931" s="5">
        <f>EP*VLOOKUP('Thông tin khách hàng'!$E$10,$X$2:$Z$5,3,FALSE)*OFFSET($S931,0,VLOOKUP('Thông tin khách hàng'!$E$10,$X$2:$Z$5,2,FALSE))</f>
        <v>0</v>
      </c>
      <c r="H931" s="5">
        <f>F931*HLOOKUP(B931,Assumption!$A$10:$G$12,2,TRUE)+G931*HLOOKUP(B931,Assumption!$A$10:$G$12,3,TRUE)</f>
        <v>0</v>
      </c>
      <c r="I931" s="5">
        <f t="shared" si="3"/>
        <v>0</v>
      </c>
      <c r="J931" s="47">
        <f>VLOOKUP(D931,Assumption!$O$3:$Q$103,IF('Thông tin khách hàng'!$B$3="Nam",2,3),FALSE)/12*P931</f>
        <v>0</v>
      </c>
      <c r="K931" s="5">
        <v>20000.0</v>
      </c>
      <c r="L931" s="46">
        <f t="shared" si="4"/>
        <v>52205014722</v>
      </c>
      <c r="M931" s="46">
        <f t="shared" si="5"/>
        <v>9285256368295</v>
      </c>
      <c r="N931" s="47">
        <f>HLOOKUP(ROUND(AVERAGE(M919:M930)/10^6,0),Assumption!$B$2:$E$3,2,TRUE)*MAX((AVERAGE(M919:M930)-250*10^6),0)</f>
        <v>51835215657</v>
      </c>
      <c r="O931" s="46">
        <f t="shared" si="6"/>
        <v>9337091583953</v>
      </c>
      <c r="P931" s="46">
        <f>IF(A931=1,SA,MAX(0,SA-M930))</f>
        <v>0</v>
      </c>
      <c r="S931" s="5">
        <v>0.0</v>
      </c>
      <c r="T931" s="5">
        <v>0.0</v>
      </c>
      <c r="U931" s="5">
        <v>0.0</v>
      </c>
      <c r="V931" s="48">
        <v>1.0</v>
      </c>
    </row>
    <row r="932" ht="15.75" customHeight="1">
      <c r="A932" s="5">
        <v>930.0</v>
      </c>
      <c r="B932" s="5">
        <v>78.0</v>
      </c>
      <c r="C932" s="5">
        <f t="shared" si="1"/>
        <v>6</v>
      </c>
      <c r="D932" s="5">
        <f>'Thông tin khách hàng'!$B$4+B932-1</f>
        <v>78</v>
      </c>
      <c r="E932" s="46">
        <f t="shared" si="2"/>
        <v>9337091583953</v>
      </c>
      <c r="F932" s="5">
        <f>TP*VLOOKUP('Thông tin khách hàng'!$E$10,$X$2:$Z$5,3,FALSE)*OFFSET($S932,0,VLOOKUP('Thông tin khách hàng'!$E$10,$X$2:$Z$5,2,FALSE))</f>
        <v>0</v>
      </c>
      <c r="G932" s="5">
        <f>EP*VLOOKUP('Thông tin khách hàng'!$E$10,$X$2:$Z$5,3,FALSE)*OFFSET($S932,0,VLOOKUP('Thông tin khách hàng'!$E$10,$X$2:$Z$5,2,FALSE))</f>
        <v>0</v>
      </c>
      <c r="H932" s="5">
        <f>F932*HLOOKUP(B932,Assumption!$A$10:$G$12,2,TRUE)+G932*HLOOKUP(B932,Assumption!$A$10:$G$12,3,TRUE)</f>
        <v>0</v>
      </c>
      <c r="I932" s="5">
        <f t="shared" si="3"/>
        <v>0</v>
      </c>
      <c r="J932" s="47">
        <f>VLOOKUP(D932,Assumption!$O$3:$Q$103,IF('Thông tin khách hàng'!$B$3="Nam",2,3),FALSE)/12*P932</f>
        <v>0</v>
      </c>
      <c r="K932" s="5">
        <v>20000.0</v>
      </c>
      <c r="L932" s="46">
        <f t="shared" si="4"/>
        <v>52793273198</v>
      </c>
      <c r="M932" s="46">
        <f t="shared" si="5"/>
        <v>9389884837151</v>
      </c>
      <c r="N932" s="47">
        <f>HLOOKUP(ROUND(AVERAGE(M920:M931)/10^6,0),Assumption!$B$2:$E$3,2,TRUE)*MAX((AVERAGE(M920:M931)-250*10^6),0)</f>
        <v>52419352549</v>
      </c>
      <c r="O932" s="46">
        <f t="shared" si="6"/>
        <v>9442304189700</v>
      </c>
      <c r="P932" s="46">
        <f>IF(A932=1,SA,MAX(0,SA-M931))</f>
        <v>0</v>
      </c>
      <c r="S932" s="5">
        <v>0.0</v>
      </c>
      <c r="T932" s="5">
        <v>0.0</v>
      </c>
      <c r="U932" s="5">
        <v>0.0</v>
      </c>
      <c r="V932" s="48">
        <v>1.0</v>
      </c>
    </row>
    <row r="933" ht="15.75" customHeight="1">
      <c r="A933" s="5">
        <v>931.0</v>
      </c>
      <c r="B933" s="5">
        <v>78.0</v>
      </c>
      <c r="C933" s="5">
        <f t="shared" si="1"/>
        <v>7</v>
      </c>
      <c r="D933" s="5">
        <f>'Thông tin khách hàng'!$B$4+B933-1</f>
        <v>78</v>
      </c>
      <c r="E933" s="46">
        <f t="shared" si="2"/>
        <v>9442304189700</v>
      </c>
      <c r="F933" s="5">
        <f>TP*VLOOKUP('Thông tin khách hàng'!$E$10,$X$2:$Z$5,3,FALSE)*OFFSET($S933,0,VLOOKUP('Thông tin khách hàng'!$E$10,$X$2:$Z$5,2,FALSE))</f>
        <v>15000000</v>
      </c>
      <c r="G933" s="5">
        <f>EP*VLOOKUP('Thông tin khách hàng'!$E$10,$X$2:$Z$5,3,FALSE)*OFFSET($S933,0,VLOOKUP('Thông tin khách hàng'!$E$10,$X$2:$Z$5,2,FALSE))</f>
        <v>15000000</v>
      </c>
      <c r="H933" s="5">
        <f>F933*HLOOKUP(B933,Assumption!$A$10:$G$12,2,TRUE)+G933*HLOOKUP(B933,Assumption!$A$10:$G$12,3,TRUE)</f>
        <v>750000</v>
      </c>
      <c r="I933" s="5">
        <f t="shared" si="3"/>
        <v>29250000</v>
      </c>
      <c r="J933" s="47">
        <f>VLOOKUP(D933,Assumption!$O$3:$Q$103,IF('Thông tin khách hàng'!$B$3="Nam",2,3),FALSE)/12*P933</f>
        <v>0</v>
      </c>
      <c r="K933" s="5">
        <v>20000.0</v>
      </c>
      <c r="L933" s="46">
        <f t="shared" si="4"/>
        <v>53388325951</v>
      </c>
      <c r="M933" s="46">
        <f t="shared" si="5"/>
        <v>9495721745651</v>
      </c>
      <c r="N933" s="47">
        <f>HLOOKUP(ROUND(AVERAGE(M921:M932)/10^6,0),Assumption!$B$2:$E$3,2,TRUE)*MAX((AVERAGE(M921:M932)-250*10^6),0)</f>
        <v>53010071735</v>
      </c>
      <c r="O933" s="46">
        <f t="shared" si="6"/>
        <v>9548731817386</v>
      </c>
      <c r="P933" s="46">
        <f>IF(A933=1,SA,MAX(0,SA-M932))</f>
        <v>0</v>
      </c>
      <c r="S933" s="5">
        <v>0.0</v>
      </c>
      <c r="T933" s="5">
        <v>1.0</v>
      </c>
      <c r="U933" s="5">
        <v>1.0</v>
      </c>
      <c r="V933" s="48">
        <v>1.0</v>
      </c>
    </row>
    <row r="934" ht="15.75" customHeight="1">
      <c r="A934" s="5">
        <v>932.0</v>
      </c>
      <c r="B934" s="5">
        <v>78.0</v>
      </c>
      <c r="C934" s="5">
        <f t="shared" si="1"/>
        <v>8</v>
      </c>
      <c r="D934" s="5">
        <f>'Thông tin khách hàng'!$B$4+B934-1</f>
        <v>78</v>
      </c>
      <c r="E934" s="46">
        <f t="shared" si="2"/>
        <v>9548731817386</v>
      </c>
      <c r="F934" s="5">
        <f>TP*VLOOKUP('Thông tin khách hàng'!$E$10,$X$2:$Z$5,3,FALSE)*OFFSET($S934,0,VLOOKUP('Thông tin khách hàng'!$E$10,$X$2:$Z$5,2,FALSE))</f>
        <v>0</v>
      </c>
      <c r="G934" s="5">
        <f>EP*VLOOKUP('Thông tin khách hàng'!$E$10,$X$2:$Z$5,3,FALSE)*OFFSET($S934,0,VLOOKUP('Thông tin khách hàng'!$E$10,$X$2:$Z$5,2,FALSE))</f>
        <v>0</v>
      </c>
      <c r="H934" s="5">
        <f>F934*HLOOKUP(B934,Assumption!$A$10:$G$12,2,TRUE)+G934*HLOOKUP(B934,Assumption!$A$10:$G$12,3,TRUE)</f>
        <v>0</v>
      </c>
      <c r="I934" s="5">
        <f t="shared" si="3"/>
        <v>0</v>
      </c>
      <c r="J934" s="47">
        <f>VLOOKUP(D934,Assumption!$O$3:$Q$103,IF('Thông tin khách hàng'!$B$3="Nam",2,3),FALSE)/12*P934</f>
        <v>0</v>
      </c>
      <c r="K934" s="5">
        <v>20000.0</v>
      </c>
      <c r="L934" s="46">
        <f t="shared" si="4"/>
        <v>53989917848</v>
      </c>
      <c r="M934" s="46">
        <f t="shared" si="5"/>
        <v>9602721715234</v>
      </c>
      <c r="N934" s="47">
        <f>HLOOKUP(ROUND(AVERAGE(M922:M933)/10^6,0),Assumption!$B$2:$E$3,2,TRUE)*MAX((AVERAGE(M922:M933)-250*10^6),0)</f>
        <v>53607447387</v>
      </c>
      <c r="O934" s="46">
        <f t="shared" si="6"/>
        <v>9656329162622</v>
      </c>
      <c r="P934" s="46">
        <f>IF(A934=1,SA,MAX(0,SA-M933))</f>
        <v>0</v>
      </c>
      <c r="S934" s="5">
        <v>0.0</v>
      </c>
      <c r="T934" s="5">
        <v>0.0</v>
      </c>
      <c r="U934" s="5">
        <v>0.0</v>
      </c>
      <c r="V934" s="48">
        <v>1.0</v>
      </c>
    </row>
    <row r="935" ht="15.75" customHeight="1">
      <c r="A935" s="5">
        <v>933.0</v>
      </c>
      <c r="B935" s="5">
        <v>78.0</v>
      </c>
      <c r="C935" s="5">
        <f t="shared" si="1"/>
        <v>9</v>
      </c>
      <c r="D935" s="5">
        <f>'Thông tin khách hàng'!$B$4+B935-1</f>
        <v>78</v>
      </c>
      <c r="E935" s="46">
        <f t="shared" si="2"/>
        <v>9656329162622</v>
      </c>
      <c r="F935" s="5">
        <f>TP*VLOOKUP('Thông tin khách hàng'!$E$10,$X$2:$Z$5,3,FALSE)*OFFSET($S935,0,VLOOKUP('Thông tin khách hàng'!$E$10,$X$2:$Z$5,2,FALSE))</f>
        <v>0</v>
      </c>
      <c r="G935" s="5">
        <f>EP*VLOOKUP('Thông tin khách hàng'!$E$10,$X$2:$Z$5,3,FALSE)*OFFSET($S935,0,VLOOKUP('Thông tin khách hàng'!$E$10,$X$2:$Z$5,2,FALSE))</f>
        <v>0</v>
      </c>
      <c r="H935" s="5">
        <f>F935*HLOOKUP(B935,Assumption!$A$10:$G$12,2,TRUE)+G935*HLOOKUP(B935,Assumption!$A$10:$G$12,3,TRUE)</f>
        <v>0</v>
      </c>
      <c r="I935" s="5">
        <f t="shared" si="3"/>
        <v>0</v>
      </c>
      <c r="J935" s="47">
        <f>VLOOKUP(D935,Assumption!$O$3:$Q$103,IF('Thông tin khách hàng'!$B$3="Nam",2,3),FALSE)/12*P935</f>
        <v>0</v>
      </c>
      <c r="K935" s="5">
        <v>20000.0</v>
      </c>
      <c r="L935" s="46">
        <f t="shared" si="4"/>
        <v>54598288881</v>
      </c>
      <c r="M935" s="46">
        <f t="shared" si="5"/>
        <v>9710927431503</v>
      </c>
      <c r="N935" s="47">
        <f>HLOOKUP(ROUND(AVERAGE(M923:M934)/10^6,0),Assumption!$B$2:$E$3,2,TRUE)*MAX((AVERAGE(M923:M934)-250*10^6),0)</f>
        <v>54211554513</v>
      </c>
      <c r="O935" s="46">
        <f t="shared" si="6"/>
        <v>9765138986016</v>
      </c>
      <c r="P935" s="46">
        <f>IF(A935=1,SA,MAX(0,SA-M934))</f>
        <v>0</v>
      </c>
      <c r="S935" s="5">
        <v>0.0</v>
      </c>
      <c r="T935" s="5">
        <v>0.0</v>
      </c>
      <c r="U935" s="5">
        <v>0.0</v>
      </c>
      <c r="V935" s="48">
        <v>1.0</v>
      </c>
    </row>
    <row r="936" ht="15.75" customHeight="1">
      <c r="A936" s="5">
        <v>934.0</v>
      </c>
      <c r="B936" s="5">
        <v>78.0</v>
      </c>
      <c r="C936" s="5">
        <f t="shared" si="1"/>
        <v>10</v>
      </c>
      <c r="D936" s="5">
        <f>'Thông tin khách hàng'!$B$4+B936-1</f>
        <v>78</v>
      </c>
      <c r="E936" s="46">
        <f t="shared" si="2"/>
        <v>9765138986016</v>
      </c>
      <c r="F936" s="5">
        <f>TP*VLOOKUP('Thông tin khách hàng'!$E$10,$X$2:$Z$5,3,FALSE)*OFFSET($S936,0,VLOOKUP('Thông tin khách hàng'!$E$10,$X$2:$Z$5,2,FALSE))</f>
        <v>0</v>
      </c>
      <c r="G936" s="5">
        <f>EP*VLOOKUP('Thông tin khách hàng'!$E$10,$X$2:$Z$5,3,FALSE)*OFFSET($S936,0,VLOOKUP('Thông tin khách hàng'!$E$10,$X$2:$Z$5,2,FALSE))</f>
        <v>0</v>
      </c>
      <c r="H936" s="5">
        <f>F936*HLOOKUP(B936,Assumption!$A$10:$G$12,2,TRUE)+G936*HLOOKUP(B936,Assumption!$A$10:$G$12,3,TRUE)</f>
        <v>0</v>
      </c>
      <c r="I936" s="5">
        <f t="shared" si="3"/>
        <v>0</v>
      </c>
      <c r="J936" s="47">
        <f>VLOOKUP(D936,Assumption!$O$3:$Q$103,IF('Thông tin khách hàng'!$B$3="Nam",2,3),FALSE)/12*P936</f>
        <v>0</v>
      </c>
      <c r="K936" s="5">
        <v>20000.0</v>
      </c>
      <c r="L936" s="46">
        <f t="shared" si="4"/>
        <v>55213515442</v>
      </c>
      <c r="M936" s="46">
        <f t="shared" si="5"/>
        <v>9820352481458</v>
      </c>
      <c r="N936" s="47">
        <f>HLOOKUP(ROUND(AVERAGE(M924:M935)/10^6,0),Assumption!$B$2:$E$3,2,TRUE)*MAX((AVERAGE(M924:M935)-250*10^6),0)</f>
        <v>54822468966</v>
      </c>
      <c r="O936" s="46">
        <f t="shared" si="6"/>
        <v>9875174950424</v>
      </c>
      <c r="P936" s="46">
        <f>IF(A936=1,SA,MAX(0,SA-M935))</f>
        <v>0</v>
      </c>
      <c r="S936" s="5">
        <v>0.0</v>
      </c>
      <c r="T936" s="5">
        <v>0.0</v>
      </c>
      <c r="U936" s="5">
        <v>1.0</v>
      </c>
      <c r="V936" s="48">
        <v>1.0</v>
      </c>
    </row>
    <row r="937" ht="15.75" customHeight="1">
      <c r="A937" s="5">
        <v>935.0</v>
      </c>
      <c r="B937" s="5">
        <v>78.0</v>
      </c>
      <c r="C937" s="5">
        <f t="shared" si="1"/>
        <v>11</v>
      </c>
      <c r="D937" s="5">
        <f>'Thông tin khách hàng'!$B$4+B937-1</f>
        <v>78</v>
      </c>
      <c r="E937" s="46">
        <f t="shared" si="2"/>
        <v>9875174950424</v>
      </c>
      <c r="F937" s="5">
        <f>TP*VLOOKUP('Thông tin khách hàng'!$E$10,$X$2:$Z$5,3,FALSE)*OFFSET($S937,0,VLOOKUP('Thông tin khách hàng'!$E$10,$X$2:$Z$5,2,FALSE))</f>
        <v>0</v>
      </c>
      <c r="G937" s="5">
        <f>EP*VLOOKUP('Thông tin khách hàng'!$E$10,$X$2:$Z$5,3,FALSE)*OFFSET($S937,0,VLOOKUP('Thông tin khách hàng'!$E$10,$X$2:$Z$5,2,FALSE))</f>
        <v>0</v>
      </c>
      <c r="H937" s="5">
        <f>F937*HLOOKUP(B937,Assumption!$A$10:$G$12,2,TRUE)+G937*HLOOKUP(B937,Assumption!$A$10:$G$12,3,TRUE)</f>
        <v>0</v>
      </c>
      <c r="I937" s="5">
        <f t="shared" si="3"/>
        <v>0</v>
      </c>
      <c r="J937" s="47">
        <f>VLOOKUP(D937,Assumption!$O$3:$Q$103,IF('Thông tin khách hàng'!$B$3="Nam",2,3),FALSE)/12*P937</f>
        <v>0</v>
      </c>
      <c r="K937" s="5">
        <v>20000.0</v>
      </c>
      <c r="L937" s="46">
        <f t="shared" si="4"/>
        <v>55835674783</v>
      </c>
      <c r="M937" s="46">
        <f t="shared" si="5"/>
        <v>9931010605207</v>
      </c>
      <c r="N937" s="47">
        <f>HLOOKUP(ROUND(AVERAGE(M925:M936)/10^6,0),Assumption!$B$2:$E$3,2,TRUE)*MAX((AVERAGE(M925:M936)-250*10^6),0)</f>
        <v>55440267454</v>
      </c>
      <c r="O937" s="46">
        <f t="shared" si="6"/>
        <v>9986450872661</v>
      </c>
      <c r="P937" s="46">
        <f>IF(A937=1,SA,MAX(0,SA-M936))</f>
        <v>0</v>
      </c>
      <c r="S937" s="5">
        <v>0.0</v>
      </c>
      <c r="T937" s="5">
        <v>0.0</v>
      </c>
      <c r="U937" s="5">
        <v>0.0</v>
      </c>
      <c r="V937" s="48">
        <v>1.0</v>
      </c>
    </row>
    <row r="938" ht="15.75" customHeight="1">
      <c r="A938" s="5">
        <v>936.0</v>
      </c>
      <c r="B938" s="5">
        <v>78.0</v>
      </c>
      <c r="C938" s="5">
        <f t="shared" si="1"/>
        <v>12</v>
      </c>
      <c r="D938" s="5">
        <f>'Thông tin khách hàng'!$B$4+B938-1</f>
        <v>78</v>
      </c>
      <c r="E938" s="46">
        <f t="shared" si="2"/>
        <v>9986450872661</v>
      </c>
      <c r="F938" s="5">
        <f>TP*VLOOKUP('Thông tin khách hàng'!$E$10,$X$2:$Z$5,3,FALSE)*OFFSET($S938,0,VLOOKUP('Thông tin khách hàng'!$E$10,$X$2:$Z$5,2,FALSE))</f>
        <v>0</v>
      </c>
      <c r="G938" s="5">
        <f>EP*VLOOKUP('Thông tin khách hàng'!$E$10,$X$2:$Z$5,3,FALSE)*OFFSET($S938,0,VLOOKUP('Thông tin khách hàng'!$E$10,$X$2:$Z$5,2,FALSE))</f>
        <v>0</v>
      </c>
      <c r="H938" s="5">
        <f>F938*HLOOKUP(B938,Assumption!$A$10:$G$12,2,TRUE)+G938*HLOOKUP(B938,Assumption!$A$10:$G$12,3,TRUE)</f>
        <v>0</v>
      </c>
      <c r="I938" s="5">
        <f t="shared" si="3"/>
        <v>0</v>
      </c>
      <c r="J938" s="47">
        <f>VLOOKUP(D938,Assumption!$O$3:$Q$103,IF('Thông tin khách hàng'!$B$3="Nam",2,3),FALSE)/12*P938</f>
        <v>0</v>
      </c>
      <c r="K938" s="5">
        <v>20000.0</v>
      </c>
      <c r="L938" s="46">
        <f t="shared" si="4"/>
        <v>56464845025</v>
      </c>
      <c r="M938" s="46">
        <f t="shared" si="5"/>
        <v>10042915697686</v>
      </c>
      <c r="N938" s="47">
        <f>HLOOKUP(ROUND(AVERAGE(M926:M937)/10^6,0),Assumption!$B$2:$E$3,2,TRUE)*MAX((AVERAGE(M926:M937)-250*10^6),0)</f>
        <v>56065027548</v>
      </c>
      <c r="O938" s="46">
        <f t="shared" si="6"/>
        <v>10098980725234</v>
      </c>
      <c r="P938" s="46">
        <f>IF(A938=1,SA,MAX(0,SA-M937))</f>
        <v>0</v>
      </c>
      <c r="S938" s="5">
        <v>0.0</v>
      </c>
      <c r="T938" s="5">
        <v>0.0</v>
      </c>
      <c r="U938" s="5">
        <v>0.0</v>
      </c>
      <c r="V938" s="48">
        <v>1.0</v>
      </c>
    </row>
    <row r="939" ht="15.75" customHeight="1">
      <c r="A939" s="5">
        <v>937.0</v>
      </c>
      <c r="B939" s="5">
        <v>79.0</v>
      </c>
      <c r="C939" s="5">
        <f t="shared" si="1"/>
        <v>1</v>
      </c>
      <c r="D939" s="5">
        <f>'Thông tin khách hàng'!$B$4+B939-1</f>
        <v>79</v>
      </c>
      <c r="E939" s="46">
        <f t="shared" si="2"/>
        <v>10098980725234</v>
      </c>
      <c r="F939" s="5">
        <f>TP*VLOOKUP('Thông tin khách hàng'!$E$10,$X$2:$Z$5,3,FALSE)*OFFSET($S939,0,VLOOKUP('Thông tin khách hàng'!$E$10,$X$2:$Z$5,2,FALSE))</f>
        <v>15000000</v>
      </c>
      <c r="G939" s="5">
        <f>EP*VLOOKUP('Thông tin khách hàng'!$E$10,$X$2:$Z$5,3,FALSE)*OFFSET($S939,0,VLOOKUP('Thông tin khách hàng'!$E$10,$X$2:$Z$5,2,FALSE))</f>
        <v>15000000</v>
      </c>
      <c r="H939" s="5">
        <f>F939*HLOOKUP(B939,Assumption!$A$10:$G$12,2,TRUE)+G939*HLOOKUP(B939,Assumption!$A$10:$G$12,3,TRUE)</f>
        <v>750000</v>
      </c>
      <c r="I939" s="5">
        <f t="shared" si="3"/>
        <v>29250000</v>
      </c>
      <c r="J939" s="47">
        <f>VLOOKUP(D939,Assumption!$O$3:$Q$103,IF('Thông tin khách hàng'!$B$3="Nam",2,3),FALSE)/12*P939</f>
        <v>0</v>
      </c>
      <c r="K939" s="5">
        <v>20000.0</v>
      </c>
      <c r="L939" s="46">
        <f t="shared" si="4"/>
        <v>57101270556</v>
      </c>
      <c r="M939" s="46">
        <f t="shared" si="5"/>
        <v>10156111225790</v>
      </c>
      <c r="N939" s="47">
        <f>HLOOKUP(ROUND(AVERAGE(M927:M938)/10^6,0),Assumption!$B$2:$E$3,2,TRUE)*MAX((AVERAGE(M927:M938)-250*10^6),0)</f>
        <v>56696827695</v>
      </c>
      <c r="O939" s="46">
        <f t="shared" si="6"/>
        <v>10212808053485</v>
      </c>
      <c r="P939" s="46">
        <f>IF(A939=1,SA,MAX(0,SA-M938))</f>
        <v>0</v>
      </c>
      <c r="S939" s="5">
        <v>1.0</v>
      </c>
      <c r="T939" s="5">
        <v>1.0</v>
      </c>
      <c r="U939" s="5">
        <v>1.0</v>
      </c>
      <c r="V939" s="48">
        <v>1.0</v>
      </c>
    </row>
    <row r="940" ht="15.75" customHeight="1">
      <c r="A940" s="5">
        <v>938.0</v>
      </c>
      <c r="B940" s="5">
        <v>79.0</v>
      </c>
      <c r="C940" s="5">
        <f t="shared" si="1"/>
        <v>2</v>
      </c>
      <c r="D940" s="5">
        <f>'Thông tin khách hàng'!$B$4+B940-1</f>
        <v>79</v>
      </c>
      <c r="E940" s="46">
        <f t="shared" si="2"/>
        <v>10212808053485</v>
      </c>
      <c r="F940" s="5">
        <f>TP*VLOOKUP('Thông tin khách hàng'!$E$10,$X$2:$Z$5,3,FALSE)*OFFSET($S940,0,VLOOKUP('Thông tin khách hàng'!$E$10,$X$2:$Z$5,2,FALSE))</f>
        <v>0</v>
      </c>
      <c r="G940" s="5">
        <f>EP*VLOOKUP('Thông tin khách hàng'!$E$10,$X$2:$Z$5,3,FALSE)*OFFSET($S940,0,VLOOKUP('Thông tin khách hàng'!$E$10,$X$2:$Z$5,2,FALSE))</f>
        <v>0</v>
      </c>
      <c r="H940" s="5">
        <f>F940*HLOOKUP(B940,Assumption!$A$10:$G$12,2,TRUE)+G940*HLOOKUP(B940,Assumption!$A$10:$G$12,3,TRUE)</f>
        <v>0</v>
      </c>
      <c r="I940" s="5">
        <f t="shared" si="3"/>
        <v>0</v>
      </c>
      <c r="J940" s="47">
        <f>VLOOKUP(D940,Assumption!$O$3:$Q$103,IF('Thông tin khách hàng'!$B$3="Nam",2,3),FALSE)/12*P940</f>
        <v>0</v>
      </c>
      <c r="K940" s="5">
        <v>20000.0</v>
      </c>
      <c r="L940" s="46">
        <f t="shared" si="4"/>
        <v>57744701435</v>
      </c>
      <c r="M940" s="46">
        <f t="shared" si="5"/>
        <v>10270552734920</v>
      </c>
      <c r="N940" s="47">
        <f>HLOOKUP(ROUND(AVERAGE(M928:M939)/10^6,0),Assumption!$B$2:$E$3,2,TRUE)*MAX((AVERAGE(M928:M939)-250*10^6),0)</f>
        <v>57335747226</v>
      </c>
      <c r="O940" s="46">
        <f t="shared" si="6"/>
        <v>10327888482146</v>
      </c>
      <c r="P940" s="46">
        <f>IF(A940=1,SA,MAX(0,SA-M939))</f>
        <v>0</v>
      </c>
      <c r="S940" s="5">
        <v>0.0</v>
      </c>
      <c r="T940" s="5">
        <v>0.0</v>
      </c>
      <c r="U940" s="5">
        <v>0.0</v>
      </c>
      <c r="V940" s="48">
        <v>1.0</v>
      </c>
    </row>
    <row r="941" ht="15.75" customHeight="1">
      <c r="A941" s="5">
        <v>939.0</v>
      </c>
      <c r="B941" s="5">
        <v>79.0</v>
      </c>
      <c r="C941" s="5">
        <f t="shared" si="1"/>
        <v>3</v>
      </c>
      <c r="D941" s="5">
        <f>'Thông tin khách hàng'!$B$4+B941-1</f>
        <v>79</v>
      </c>
      <c r="E941" s="46">
        <f t="shared" si="2"/>
        <v>10327888482146</v>
      </c>
      <c r="F941" s="5">
        <f>TP*VLOOKUP('Thông tin khách hàng'!$E$10,$X$2:$Z$5,3,FALSE)*OFFSET($S941,0,VLOOKUP('Thông tin khách hàng'!$E$10,$X$2:$Z$5,2,FALSE))</f>
        <v>0</v>
      </c>
      <c r="G941" s="5">
        <f>EP*VLOOKUP('Thông tin khách hàng'!$E$10,$X$2:$Z$5,3,FALSE)*OFFSET($S941,0,VLOOKUP('Thông tin khách hàng'!$E$10,$X$2:$Z$5,2,FALSE))</f>
        <v>0</v>
      </c>
      <c r="H941" s="5">
        <f>F941*HLOOKUP(B941,Assumption!$A$10:$G$12,2,TRUE)+G941*HLOOKUP(B941,Assumption!$A$10:$G$12,3,TRUE)</f>
        <v>0</v>
      </c>
      <c r="I941" s="5">
        <f t="shared" si="3"/>
        <v>0</v>
      </c>
      <c r="J941" s="47">
        <f>VLOOKUP(D941,Assumption!$O$3:$Q$103,IF('Thông tin khách hàng'!$B$3="Nam",2,3),FALSE)/12*P941</f>
        <v>0</v>
      </c>
      <c r="K941" s="5">
        <v>20000.0</v>
      </c>
      <c r="L941" s="46">
        <f t="shared" si="4"/>
        <v>58395382910</v>
      </c>
      <c r="M941" s="46">
        <f t="shared" si="5"/>
        <v>10386283845056</v>
      </c>
      <c r="N941" s="47">
        <f>HLOOKUP(ROUND(AVERAGE(M929:M940)/10^6,0),Assumption!$B$2:$E$3,2,TRUE)*MAX((AVERAGE(M929:M940)-250*10^6),0)</f>
        <v>57981866364</v>
      </c>
      <c r="O941" s="46">
        <f t="shared" si="6"/>
        <v>10444265711419</v>
      </c>
      <c r="P941" s="46">
        <f>IF(A941=1,SA,MAX(0,SA-M940))</f>
        <v>0</v>
      </c>
      <c r="S941" s="5">
        <v>0.0</v>
      </c>
      <c r="T941" s="5">
        <v>0.0</v>
      </c>
      <c r="U941" s="5">
        <v>0.0</v>
      </c>
      <c r="V941" s="48">
        <v>1.0</v>
      </c>
    </row>
    <row r="942" ht="15.75" customHeight="1">
      <c r="A942" s="5">
        <v>940.0</v>
      </c>
      <c r="B942" s="5">
        <v>79.0</v>
      </c>
      <c r="C942" s="5">
        <f t="shared" si="1"/>
        <v>4</v>
      </c>
      <c r="D942" s="5">
        <f>'Thông tin khách hàng'!$B$4+B942-1</f>
        <v>79</v>
      </c>
      <c r="E942" s="46">
        <f t="shared" si="2"/>
        <v>10444265711419</v>
      </c>
      <c r="F942" s="5">
        <f>TP*VLOOKUP('Thông tin khách hàng'!$E$10,$X$2:$Z$5,3,FALSE)*OFFSET($S942,0,VLOOKUP('Thông tin khách hàng'!$E$10,$X$2:$Z$5,2,FALSE))</f>
        <v>0</v>
      </c>
      <c r="G942" s="5">
        <f>EP*VLOOKUP('Thông tin khách hàng'!$E$10,$X$2:$Z$5,3,FALSE)*OFFSET($S942,0,VLOOKUP('Thông tin khách hàng'!$E$10,$X$2:$Z$5,2,FALSE))</f>
        <v>0</v>
      </c>
      <c r="H942" s="5">
        <f>F942*HLOOKUP(B942,Assumption!$A$10:$G$12,2,TRUE)+G942*HLOOKUP(B942,Assumption!$A$10:$G$12,3,TRUE)</f>
        <v>0</v>
      </c>
      <c r="I942" s="5">
        <f t="shared" si="3"/>
        <v>0</v>
      </c>
      <c r="J942" s="47">
        <f>VLOOKUP(D942,Assumption!$O$3:$Q$103,IF('Thông tin khách hàng'!$B$3="Nam",2,3),FALSE)/12*P942</f>
        <v>0</v>
      </c>
      <c r="K942" s="5">
        <v>20000.0</v>
      </c>
      <c r="L942" s="46">
        <f t="shared" si="4"/>
        <v>59053396684</v>
      </c>
      <c r="M942" s="46">
        <f t="shared" si="5"/>
        <v>10503319088103</v>
      </c>
      <c r="N942" s="47">
        <f>HLOOKUP(ROUND(AVERAGE(M930:M941)/10^6,0),Assumption!$B$2:$E$3,2,TRUE)*MAX((AVERAGE(M930:M941)-250*10^6),0)</f>
        <v>58635266237</v>
      </c>
      <c r="O942" s="46">
        <f t="shared" si="6"/>
        <v>10561954354340</v>
      </c>
      <c r="P942" s="46">
        <f>IF(A942=1,SA,MAX(0,SA-M941))</f>
        <v>0</v>
      </c>
      <c r="S942" s="5">
        <v>0.0</v>
      </c>
      <c r="T942" s="5">
        <v>0.0</v>
      </c>
      <c r="U942" s="5">
        <v>1.0</v>
      </c>
      <c r="V942" s="48">
        <v>1.0</v>
      </c>
    </row>
    <row r="943" ht="15.75" customHeight="1">
      <c r="A943" s="5">
        <v>941.0</v>
      </c>
      <c r="B943" s="5">
        <v>79.0</v>
      </c>
      <c r="C943" s="5">
        <f t="shared" si="1"/>
        <v>5</v>
      </c>
      <c r="D943" s="5">
        <f>'Thông tin khách hàng'!$B$4+B943-1</f>
        <v>79</v>
      </c>
      <c r="E943" s="46">
        <f t="shared" si="2"/>
        <v>10561954354340</v>
      </c>
      <c r="F943" s="5">
        <f>TP*VLOOKUP('Thông tin khách hàng'!$E$10,$X$2:$Z$5,3,FALSE)*OFFSET($S943,0,VLOOKUP('Thông tin khách hàng'!$E$10,$X$2:$Z$5,2,FALSE))</f>
        <v>0</v>
      </c>
      <c r="G943" s="5">
        <f>EP*VLOOKUP('Thông tin khách hàng'!$E$10,$X$2:$Z$5,3,FALSE)*OFFSET($S943,0,VLOOKUP('Thông tin khách hàng'!$E$10,$X$2:$Z$5,2,FALSE))</f>
        <v>0</v>
      </c>
      <c r="H943" s="5">
        <f>F943*HLOOKUP(B943,Assumption!$A$10:$G$12,2,TRUE)+G943*HLOOKUP(B943,Assumption!$A$10:$G$12,3,TRUE)</f>
        <v>0</v>
      </c>
      <c r="I943" s="5">
        <f t="shared" si="3"/>
        <v>0</v>
      </c>
      <c r="J943" s="47">
        <f>VLOOKUP(D943,Assumption!$O$3:$Q$103,IF('Thông tin khách hàng'!$B$3="Nam",2,3),FALSE)/12*P943</f>
        <v>0</v>
      </c>
      <c r="K943" s="5">
        <v>20000.0</v>
      </c>
      <c r="L943" s="46">
        <f t="shared" si="4"/>
        <v>59718825381</v>
      </c>
      <c r="M943" s="46">
        <f t="shared" si="5"/>
        <v>10621673159721</v>
      </c>
      <c r="N943" s="47">
        <f>HLOOKUP(ROUND(AVERAGE(M931:M942)/10^6,0),Assumption!$B$2:$E$3,2,TRUE)*MAX((AVERAGE(M931:M942)-250*10^6),0)</f>
        <v>59296028888</v>
      </c>
      <c r="O943" s="46">
        <f t="shared" si="6"/>
        <v>10680969188609</v>
      </c>
      <c r="P943" s="46">
        <f>IF(A943=1,SA,MAX(0,SA-M942))</f>
        <v>0</v>
      </c>
      <c r="S943" s="5">
        <v>0.0</v>
      </c>
      <c r="T943" s="5">
        <v>0.0</v>
      </c>
      <c r="U943" s="5">
        <v>0.0</v>
      </c>
      <c r="V943" s="48">
        <v>1.0</v>
      </c>
    </row>
    <row r="944" ht="15.75" customHeight="1">
      <c r="A944" s="5">
        <v>942.0</v>
      </c>
      <c r="B944" s="5">
        <v>79.0</v>
      </c>
      <c r="C944" s="5">
        <f t="shared" si="1"/>
        <v>6</v>
      </c>
      <c r="D944" s="5">
        <f>'Thông tin khách hàng'!$B$4+B944-1</f>
        <v>79</v>
      </c>
      <c r="E944" s="46">
        <f t="shared" si="2"/>
        <v>10680969188609</v>
      </c>
      <c r="F944" s="5">
        <f>TP*VLOOKUP('Thông tin khách hàng'!$E$10,$X$2:$Z$5,3,FALSE)*OFFSET($S944,0,VLOOKUP('Thông tin khách hàng'!$E$10,$X$2:$Z$5,2,FALSE))</f>
        <v>0</v>
      </c>
      <c r="G944" s="5">
        <f>EP*VLOOKUP('Thông tin khách hàng'!$E$10,$X$2:$Z$5,3,FALSE)*OFFSET($S944,0,VLOOKUP('Thông tin khách hàng'!$E$10,$X$2:$Z$5,2,FALSE))</f>
        <v>0</v>
      </c>
      <c r="H944" s="5">
        <f>F944*HLOOKUP(B944,Assumption!$A$10:$G$12,2,TRUE)+G944*HLOOKUP(B944,Assumption!$A$10:$G$12,3,TRUE)</f>
        <v>0</v>
      </c>
      <c r="I944" s="5">
        <f t="shared" si="3"/>
        <v>0</v>
      </c>
      <c r="J944" s="47">
        <f>VLOOKUP(D944,Assumption!$O$3:$Q$103,IF('Thông tin khách hàng'!$B$3="Nam",2,3),FALSE)/12*P944</f>
        <v>0</v>
      </c>
      <c r="K944" s="5">
        <v>20000.0</v>
      </c>
      <c r="L944" s="46">
        <f t="shared" si="4"/>
        <v>60391752558</v>
      </c>
      <c r="M944" s="46">
        <f t="shared" si="5"/>
        <v>10741360921167</v>
      </c>
      <c r="N944" s="47">
        <f>HLOOKUP(ROUND(AVERAGE(M932:M943)/10^6,0),Assumption!$B$2:$E$3,2,TRUE)*MAX((AVERAGE(M932:M943)-250*10^6),0)</f>
        <v>59964237284</v>
      </c>
      <c r="O944" s="46">
        <f t="shared" si="6"/>
        <v>10801325158451</v>
      </c>
      <c r="P944" s="46">
        <f>IF(A944=1,SA,MAX(0,SA-M943))</f>
        <v>0</v>
      </c>
      <c r="S944" s="5">
        <v>0.0</v>
      </c>
      <c r="T944" s="5">
        <v>0.0</v>
      </c>
      <c r="U944" s="5">
        <v>0.0</v>
      </c>
      <c r="V944" s="48">
        <v>1.0</v>
      </c>
    </row>
    <row r="945" ht="15.75" customHeight="1">
      <c r="A945" s="5">
        <v>943.0</v>
      </c>
      <c r="B945" s="5">
        <v>79.0</v>
      </c>
      <c r="C945" s="5">
        <f t="shared" si="1"/>
        <v>7</v>
      </c>
      <c r="D945" s="5">
        <f>'Thông tin khách hàng'!$B$4+B945-1</f>
        <v>79</v>
      </c>
      <c r="E945" s="46">
        <f t="shared" si="2"/>
        <v>10801325158451</v>
      </c>
      <c r="F945" s="5">
        <f>TP*VLOOKUP('Thông tin khách hàng'!$E$10,$X$2:$Z$5,3,FALSE)*OFFSET($S945,0,VLOOKUP('Thông tin khách hàng'!$E$10,$X$2:$Z$5,2,FALSE))</f>
        <v>15000000</v>
      </c>
      <c r="G945" s="5">
        <f>EP*VLOOKUP('Thông tin khách hàng'!$E$10,$X$2:$Z$5,3,FALSE)*OFFSET($S945,0,VLOOKUP('Thông tin khách hàng'!$E$10,$X$2:$Z$5,2,FALSE))</f>
        <v>15000000</v>
      </c>
      <c r="H945" s="5">
        <f>F945*HLOOKUP(B945,Assumption!$A$10:$G$12,2,TRUE)+G945*HLOOKUP(B945,Assumption!$A$10:$G$12,3,TRUE)</f>
        <v>750000</v>
      </c>
      <c r="I945" s="5">
        <f t="shared" si="3"/>
        <v>29250000</v>
      </c>
      <c r="J945" s="47">
        <f>VLOOKUP(D945,Assumption!$O$3:$Q$103,IF('Thông tin khách hàng'!$B$3="Nam",2,3),FALSE)/12*P945</f>
        <v>0</v>
      </c>
      <c r="K945" s="5">
        <v>20000.0</v>
      </c>
      <c r="L945" s="46">
        <f t="shared" si="4"/>
        <v>61072428093</v>
      </c>
      <c r="M945" s="46">
        <f t="shared" si="5"/>
        <v>10862426816544</v>
      </c>
      <c r="N945" s="47">
        <f>HLOOKUP(ROUND(AVERAGE(M933:M944)/10^6,0),Assumption!$B$2:$E$3,2,TRUE)*MAX((AVERAGE(M933:M944)-250*10^6),0)</f>
        <v>60639975326</v>
      </c>
      <c r="O945" s="46">
        <f t="shared" si="6"/>
        <v>10923066791870</v>
      </c>
      <c r="P945" s="46">
        <f>IF(A945=1,SA,MAX(0,SA-M944))</f>
        <v>0</v>
      </c>
      <c r="S945" s="5">
        <v>0.0</v>
      </c>
      <c r="T945" s="5">
        <v>1.0</v>
      </c>
      <c r="U945" s="5">
        <v>1.0</v>
      </c>
      <c r="V945" s="48">
        <v>1.0</v>
      </c>
    </row>
    <row r="946" ht="15.75" customHeight="1">
      <c r="A946" s="5">
        <v>944.0</v>
      </c>
      <c r="B946" s="5">
        <v>79.0</v>
      </c>
      <c r="C946" s="5">
        <f t="shared" si="1"/>
        <v>8</v>
      </c>
      <c r="D946" s="5">
        <f>'Thông tin khách hàng'!$B$4+B946-1</f>
        <v>79</v>
      </c>
      <c r="E946" s="46">
        <f t="shared" si="2"/>
        <v>10923066791870</v>
      </c>
      <c r="F946" s="5">
        <f>TP*VLOOKUP('Thông tin khách hàng'!$E$10,$X$2:$Z$5,3,FALSE)*OFFSET($S946,0,VLOOKUP('Thông tin khách hàng'!$E$10,$X$2:$Z$5,2,FALSE))</f>
        <v>0</v>
      </c>
      <c r="G946" s="5">
        <f>EP*VLOOKUP('Thông tin khách hàng'!$E$10,$X$2:$Z$5,3,FALSE)*OFFSET($S946,0,VLOOKUP('Thông tin khách hàng'!$E$10,$X$2:$Z$5,2,FALSE))</f>
        <v>0</v>
      </c>
      <c r="H946" s="5">
        <f>F946*HLOOKUP(B946,Assumption!$A$10:$G$12,2,TRUE)+G946*HLOOKUP(B946,Assumption!$A$10:$G$12,3,TRUE)</f>
        <v>0</v>
      </c>
      <c r="I946" s="5">
        <f t="shared" si="3"/>
        <v>0</v>
      </c>
      <c r="J946" s="47">
        <f>VLOOKUP(D946,Assumption!$O$3:$Q$103,IF('Thông tin khách hàng'!$B$3="Nam",2,3),FALSE)/12*P946</f>
        <v>0</v>
      </c>
      <c r="K946" s="5">
        <v>20000.0</v>
      </c>
      <c r="L946" s="46">
        <f t="shared" si="4"/>
        <v>61760607604</v>
      </c>
      <c r="M946" s="46">
        <f t="shared" si="5"/>
        <v>10984827379474</v>
      </c>
      <c r="N946" s="47">
        <f>HLOOKUP(ROUND(AVERAGE(M934:M945)/10^6,0),Assumption!$B$2:$E$3,2,TRUE)*MAX((AVERAGE(M934:M945)-250*10^6),0)</f>
        <v>61323327861</v>
      </c>
      <c r="O946" s="46">
        <f t="shared" si="6"/>
        <v>11046150707335</v>
      </c>
      <c r="P946" s="46">
        <f>IF(A946=1,SA,MAX(0,SA-M945))</f>
        <v>0</v>
      </c>
      <c r="S946" s="5">
        <v>0.0</v>
      </c>
      <c r="T946" s="5">
        <v>0.0</v>
      </c>
      <c r="U946" s="5">
        <v>0.0</v>
      </c>
      <c r="V946" s="48">
        <v>1.0</v>
      </c>
    </row>
    <row r="947" ht="15.75" customHeight="1">
      <c r="A947" s="5">
        <v>945.0</v>
      </c>
      <c r="B947" s="5">
        <v>79.0</v>
      </c>
      <c r="C947" s="5">
        <f t="shared" si="1"/>
        <v>9</v>
      </c>
      <c r="D947" s="5">
        <f>'Thông tin khách hàng'!$B$4+B947-1</f>
        <v>79</v>
      </c>
      <c r="E947" s="46">
        <f t="shared" si="2"/>
        <v>11046150707335</v>
      </c>
      <c r="F947" s="5">
        <f>TP*VLOOKUP('Thông tin khách hàng'!$E$10,$X$2:$Z$5,3,FALSE)*OFFSET($S947,0,VLOOKUP('Thông tin khách hàng'!$E$10,$X$2:$Z$5,2,FALSE))</f>
        <v>0</v>
      </c>
      <c r="G947" s="5">
        <f>EP*VLOOKUP('Thông tin khách hàng'!$E$10,$X$2:$Z$5,3,FALSE)*OFFSET($S947,0,VLOOKUP('Thông tin khách hàng'!$E$10,$X$2:$Z$5,2,FALSE))</f>
        <v>0</v>
      </c>
      <c r="H947" s="5">
        <f>F947*HLOOKUP(B947,Assumption!$A$10:$G$12,2,TRUE)+G947*HLOOKUP(B947,Assumption!$A$10:$G$12,3,TRUE)</f>
        <v>0</v>
      </c>
      <c r="I947" s="5">
        <f t="shared" si="3"/>
        <v>0</v>
      </c>
      <c r="J947" s="47">
        <f>VLOOKUP(D947,Assumption!$O$3:$Q$103,IF('Thông tin khách hàng'!$B$3="Nam",2,3),FALSE)/12*P947</f>
        <v>0</v>
      </c>
      <c r="K947" s="5">
        <v>20000.0</v>
      </c>
      <c r="L947" s="46">
        <f t="shared" si="4"/>
        <v>62456541957</v>
      </c>
      <c r="M947" s="46">
        <f t="shared" si="5"/>
        <v>11108607229292</v>
      </c>
      <c r="N947" s="47">
        <f>HLOOKUP(ROUND(AVERAGE(M935:M946)/10^6,0),Assumption!$B$2:$E$3,2,TRUE)*MAX((AVERAGE(M935:M946)-250*10^6),0)</f>
        <v>62014380693</v>
      </c>
      <c r="O947" s="46">
        <f t="shared" si="6"/>
        <v>11170621609985</v>
      </c>
      <c r="P947" s="46">
        <f>IF(A947=1,SA,MAX(0,SA-M946))</f>
        <v>0</v>
      </c>
      <c r="S947" s="5">
        <v>0.0</v>
      </c>
      <c r="T947" s="5">
        <v>0.0</v>
      </c>
      <c r="U947" s="5">
        <v>0.0</v>
      </c>
      <c r="V947" s="48">
        <v>1.0</v>
      </c>
    </row>
    <row r="948" ht="15.75" customHeight="1">
      <c r="A948" s="5">
        <v>946.0</v>
      </c>
      <c r="B948" s="5">
        <v>79.0</v>
      </c>
      <c r="C948" s="5">
        <f t="shared" si="1"/>
        <v>10</v>
      </c>
      <c r="D948" s="5">
        <f>'Thông tin khách hàng'!$B$4+B948-1</f>
        <v>79</v>
      </c>
      <c r="E948" s="46">
        <f t="shared" si="2"/>
        <v>11170621609985</v>
      </c>
      <c r="F948" s="5">
        <f>TP*VLOOKUP('Thông tin khách hàng'!$E$10,$X$2:$Z$5,3,FALSE)*OFFSET($S948,0,VLOOKUP('Thông tin khách hàng'!$E$10,$X$2:$Z$5,2,FALSE))</f>
        <v>0</v>
      </c>
      <c r="G948" s="5">
        <f>EP*VLOOKUP('Thông tin khách hàng'!$E$10,$X$2:$Z$5,3,FALSE)*OFFSET($S948,0,VLOOKUP('Thông tin khách hàng'!$E$10,$X$2:$Z$5,2,FALSE))</f>
        <v>0</v>
      </c>
      <c r="H948" s="5">
        <f>F948*HLOOKUP(B948,Assumption!$A$10:$G$12,2,TRUE)+G948*HLOOKUP(B948,Assumption!$A$10:$G$12,3,TRUE)</f>
        <v>0</v>
      </c>
      <c r="I948" s="5">
        <f t="shared" si="3"/>
        <v>0</v>
      </c>
      <c r="J948" s="47">
        <f>VLOOKUP(D948,Assumption!$O$3:$Q$103,IF('Thông tin khách hàng'!$B$3="Nam",2,3),FALSE)/12*P948</f>
        <v>0</v>
      </c>
      <c r="K948" s="5">
        <v>20000.0</v>
      </c>
      <c r="L948" s="46">
        <f t="shared" si="4"/>
        <v>63160318537</v>
      </c>
      <c r="M948" s="46">
        <f t="shared" si="5"/>
        <v>11233781908522</v>
      </c>
      <c r="N948" s="47">
        <f>HLOOKUP(ROUND(AVERAGE(M936:M947)/10^6,0),Assumption!$B$2:$E$3,2,TRUE)*MAX((AVERAGE(M936:M947)-250*10^6),0)</f>
        <v>62713220592</v>
      </c>
      <c r="O948" s="46">
        <f t="shared" si="6"/>
        <v>11296495129114</v>
      </c>
      <c r="P948" s="46">
        <f>IF(A948=1,SA,MAX(0,SA-M947))</f>
        <v>0</v>
      </c>
      <c r="S948" s="5">
        <v>0.0</v>
      </c>
      <c r="T948" s="5">
        <v>0.0</v>
      </c>
      <c r="U948" s="5">
        <v>1.0</v>
      </c>
      <c r="V948" s="48">
        <v>1.0</v>
      </c>
    </row>
    <row r="949" ht="15.75" customHeight="1">
      <c r="A949" s="5">
        <v>947.0</v>
      </c>
      <c r="B949" s="5">
        <v>79.0</v>
      </c>
      <c r="C949" s="5">
        <f t="shared" si="1"/>
        <v>11</v>
      </c>
      <c r="D949" s="5">
        <f>'Thông tin khách hàng'!$B$4+B949-1</f>
        <v>79</v>
      </c>
      <c r="E949" s="46">
        <f t="shared" si="2"/>
        <v>11296495129114</v>
      </c>
      <c r="F949" s="5">
        <f>TP*VLOOKUP('Thông tin khách hàng'!$E$10,$X$2:$Z$5,3,FALSE)*OFFSET($S949,0,VLOOKUP('Thông tin khách hàng'!$E$10,$X$2:$Z$5,2,FALSE))</f>
        <v>0</v>
      </c>
      <c r="G949" s="5">
        <f>EP*VLOOKUP('Thông tin khách hàng'!$E$10,$X$2:$Z$5,3,FALSE)*OFFSET($S949,0,VLOOKUP('Thông tin khách hàng'!$E$10,$X$2:$Z$5,2,FALSE))</f>
        <v>0</v>
      </c>
      <c r="H949" s="5">
        <f>F949*HLOOKUP(B949,Assumption!$A$10:$G$12,2,TRUE)+G949*HLOOKUP(B949,Assumption!$A$10:$G$12,3,TRUE)</f>
        <v>0</v>
      </c>
      <c r="I949" s="5">
        <f t="shared" si="3"/>
        <v>0</v>
      </c>
      <c r="J949" s="47">
        <f>VLOOKUP(D949,Assumption!$O$3:$Q$103,IF('Thông tin khách hàng'!$B$3="Nam",2,3),FALSE)/12*P949</f>
        <v>0</v>
      </c>
      <c r="K949" s="5">
        <v>20000.0</v>
      </c>
      <c r="L949" s="46">
        <f t="shared" si="4"/>
        <v>63872025715</v>
      </c>
      <c r="M949" s="46">
        <f t="shared" si="5"/>
        <v>11360367134829</v>
      </c>
      <c r="N949" s="47">
        <f>HLOOKUP(ROUND(AVERAGE(M937:M948)/10^6,0),Assumption!$B$2:$E$3,2,TRUE)*MAX((AVERAGE(M937:M948)-250*10^6),0)</f>
        <v>63419935306</v>
      </c>
      <c r="O949" s="46">
        <f t="shared" si="6"/>
        <v>11423787070135</v>
      </c>
      <c r="P949" s="46">
        <f>IF(A949=1,SA,MAX(0,SA-M948))</f>
        <v>0</v>
      </c>
      <c r="S949" s="5">
        <v>0.0</v>
      </c>
      <c r="T949" s="5">
        <v>0.0</v>
      </c>
      <c r="U949" s="5">
        <v>0.0</v>
      </c>
      <c r="V949" s="48">
        <v>1.0</v>
      </c>
    </row>
    <row r="950" ht="15.75" customHeight="1">
      <c r="A950" s="5">
        <v>948.0</v>
      </c>
      <c r="B950" s="5">
        <v>79.0</v>
      </c>
      <c r="C950" s="5">
        <f t="shared" si="1"/>
        <v>12</v>
      </c>
      <c r="D950" s="5">
        <f>'Thông tin khách hàng'!$B$4+B950-1</f>
        <v>79</v>
      </c>
      <c r="E950" s="46">
        <f t="shared" si="2"/>
        <v>11423787070135</v>
      </c>
      <c r="F950" s="5">
        <f>TP*VLOOKUP('Thông tin khách hàng'!$E$10,$X$2:$Z$5,3,FALSE)*OFFSET($S950,0,VLOOKUP('Thông tin khách hàng'!$E$10,$X$2:$Z$5,2,FALSE))</f>
        <v>0</v>
      </c>
      <c r="G950" s="5">
        <f>EP*VLOOKUP('Thông tin khách hàng'!$E$10,$X$2:$Z$5,3,FALSE)*OFFSET($S950,0,VLOOKUP('Thông tin khách hàng'!$E$10,$X$2:$Z$5,2,FALSE))</f>
        <v>0</v>
      </c>
      <c r="H950" s="5">
        <f>F950*HLOOKUP(B950,Assumption!$A$10:$G$12,2,TRUE)+G950*HLOOKUP(B950,Assumption!$A$10:$G$12,3,TRUE)</f>
        <v>0</v>
      </c>
      <c r="I950" s="5">
        <f t="shared" si="3"/>
        <v>0</v>
      </c>
      <c r="J950" s="47">
        <f>VLOOKUP(D950,Assumption!$O$3:$Q$103,IF('Thông tin khách hàng'!$B$3="Nam",2,3),FALSE)/12*P950</f>
        <v>0</v>
      </c>
      <c r="K950" s="5">
        <v>20000.0</v>
      </c>
      <c r="L950" s="46">
        <f t="shared" si="4"/>
        <v>64591752856</v>
      </c>
      <c r="M950" s="46">
        <f t="shared" si="5"/>
        <v>11488378802991</v>
      </c>
      <c r="N950" s="47">
        <f>HLOOKUP(ROUND(AVERAGE(M938:M949)/10^6,0),Assumption!$B$2:$E$3,2,TRUE)*MAX((AVERAGE(M938:M949)-250*10^6),0)</f>
        <v>64134613571</v>
      </c>
      <c r="O950" s="46">
        <f t="shared" si="6"/>
        <v>11552513416562</v>
      </c>
      <c r="P950" s="46">
        <f>IF(A950=1,SA,MAX(0,SA-M949))</f>
        <v>0</v>
      </c>
      <c r="S950" s="5">
        <v>0.0</v>
      </c>
      <c r="T950" s="5">
        <v>0.0</v>
      </c>
      <c r="U950" s="5">
        <v>0.0</v>
      </c>
      <c r="V950" s="48">
        <v>1.0</v>
      </c>
    </row>
    <row r="951" ht="15.75" customHeight="1">
      <c r="A951" s="5">
        <v>949.0</v>
      </c>
      <c r="B951" s="5">
        <v>80.0</v>
      </c>
      <c r="C951" s="5">
        <f t="shared" si="1"/>
        <v>1</v>
      </c>
      <c r="D951" s="5">
        <f>'Thông tin khách hàng'!$B$4+B951-1</f>
        <v>80</v>
      </c>
      <c r="E951" s="46">
        <f t="shared" si="2"/>
        <v>11552513416562</v>
      </c>
      <c r="F951" s="5">
        <f>TP*VLOOKUP('Thông tin khách hàng'!$E$10,$X$2:$Z$5,3,FALSE)*OFFSET($S951,0,VLOOKUP('Thông tin khách hàng'!$E$10,$X$2:$Z$5,2,FALSE))</f>
        <v>15000000</v>
      </c>
      <c r="G951" s="5">
        <f>EP*VLOOKUP('Thông tin khách hàng'!$E$10,$X$2:$Z$5,3,FALSE)*OFFSET($S951,0,VLOOKUP('Thông tin khách hàng'!$E$10,$X$2:$Z$5,2,FALSE))</f>
        <v>15000000</v>
      </c>
      <c r="H951" s="5">
        <f>F951*HLOOKUP(B951,Assumption!$A$10:$G$12,2,TRUE)+G951*HLOOKUP(B951,Assumption!$A$10:$G$12,3,TRUE)</f>
        <v>750000</v>
      </c>
      <c r="I951" s="5">
        <f t="shared" si="3"/>
        <v>29250000</v>
      </c>
      <c r="J951" s="47">
        <f>VLOOKUP(D951,Assumption!$O$3:$Q$103,IF('Thông tin khách hàng'!$B$3="Nam",2,3),FALSE)/12*P951</f>
        <v>0</v>
      </c>
      <c r="K951" s="5">
        <v>20000.0</v>
      </c>
      <c r="L951" s="46">
        <f t="shared" si="4"/>
        <v>65319755718</v>
      </c>
      <c r="M951" s="46">
        <f t="shared" si="5"/>
        <v>11617862402280</v>
      </c>
      <c r="N951" s="47">
        <f>HLOOKUP(ROUND(AVERAGE(M939:M950)/10^6,0),Assumption!$B$2:$E$3,2,TRUE)*MAX((AVERAGE(M939:M950)-250*10^6),0)</f>
        <v>64857345123</v>
      </c>
      <c r="O951" s="46">
        <f t="shared" si="6"/>
        <v>11682719747403</v>
      </c>
      <c r="P951" s="46">
        <f>IF(A951=1,SA,MAX(0,SA-M950))</f>
        <v>0</v>
      </c>
      <c r="S951" s="5">
        <v>1.0</v>
      </c>
      <c r="T951" s="5">
        <v>1.0</v>
      </c>
      <c r="U951" s="5">
        <v>1.0</v>
      </c>
      <c r="V951" s="48">
        <v>1.0</v>
      </c>
    </row>
    <row r="952" ht="15.75" customHeight="1">
      <c r="A952" s="5">
        <v>950.0</v>
      </c>
      <c r="B952" s="5">
        <v>80.0</v>
      </c>
      <c r="C952" s="5">
        <f t="shared" si="1"/>
        <v>2</v>
      </c>
      <c r="D952" s="5">
        <f>'Thông tin khách hàng'!$B$4+B952-1</f>
        <v>80</v>
      </c>
      <c r="E952" s="46">
        <f t="shared" si="2"/>
        <v>11682719747403</v>
      </c>
      <c r="F952" s="5">
        <f>TP*VLOOKUP('Thông tin khách hàng'!$E$10,$X$2:$Z$5,3,FALSE)*OFFSET($S952,0,VLOOKUP('Thông tin khách hàng'!$E$10,$X$2:$Z$5,2,FALSE))</f>
        <v>0</v>
      </c>
      <c r="G952" s="5">
        <f>EP*VLOOKUP('Thông tin khách hàng'!$E$10,$X$2:$Z$5,3,FALSE)*OFFSET($S952,0,VLOOKUP('Thông tin khách hàng'!$E$10,$X$2:$Z$5,2,FALSE))</f>
        <v>0</v>
      </c>
      <c r="H952" s="5">
        <f>F952*HLOOKUP(B952,Assumption!$A$10:$G$12,2,TRUE)+G952*HLOOKUP(B952,Assumption!$A$10:$G$12,3,TRUE)</f>
        <v>0</v>
      </c>
      <c r="I952" s="5">
        <f t="shared" si="3"/>
        <v>0</v>
      </c>
      <c r="J952" s="47">
        <f>VLOOKUP(D952,Assumption!$O$3:$Q$103,IF('Thông tin khách hàng'!$B$3="Nam",2,3),FALSE)/12*P952</f>
        <v>0</v>
      </c>
      <c r="K952" s="5">
        <v>20000.0</v>
      </c>
      <c r="L952" s="46">
        <f t="shared" si="4"/>
        <v>66055795859</v>
      </c>
      <c r="M952" s="46">
        <f t="shared" si="5"/>
        <v>11748775523262</v>
      </c>
      <c r="N952" s="47">
        <f>HLOOKUP(ROUND(AVERAGE(M940:M951)/10^6,0),Assumption!$B$2:$E$3,2,TRUE)*MAX((AVERAGE(M940:M951)-250*10^6),0)</f>
        <v>65588220711</v>
      </c>
      <c r="O952" s="46">
        <f t="shared" si="6"/>
        <v>11814363743973</v>
      </c>
      <c r="P952" s="46">
        <f>IF(A952=1,SA,MAX(0,SA-M951))</f>
        <v>0</v>
      </c>
      <c r="S952" s="5">
        <v>0.0</v>
      </c>
      <c r="T952" s="5">
        <v>0.0</v>
      </c>
      <c r="U952" s="5">
        <v>0.0</v>
      </c>
      <c r="V952" s="48">
        <v>1.0</v>
      </c>
    </row>
    <row r="953" ht="15.75" customHeight="1">
      <c r="A953" s="5">
        <v>951.0</v>
      </c>
      <c r="B953" s="5">
        <v>80.0</v>
      </c>
      <c r="C953" s="5">
        <f t="shared" si="1"/>
        <v>3</v>
      </c>
      <c r="D953" s="5">
        <f>'Thông tin khách hàng'!$B$4+B953-1</f>
        <v>80</v>
      </c>
      <c r="E953" s="46">
        <f t="shared" si="2"/>
        <v>11814363743973</v>
      </c>
      <c r="F953" s="5">
        <f>TP*VLOOKUP('Thông tin khách hàng'!$E$10,$X$2:$Z$5,3,FALSE)*OFFSET($S953,0,VLOOKUP('Thông tin khách hàng'!$E$10,$X$2:$Z$5,2,FALSE))</f>
        <v>0</v>
      </c>
      <c r="G953" s="5">
        <f>EP*VLOOKUP('Thông tin khách hàng'!$E$10,$X$2:$Z$5,3,FALSE)*OFFSET($S953,0,VLOOKUP('Thông tin khách hàng'!$E$10,$X$2:$Z$5,2,FALSE))</f>
        <v>0</v>
      </c>
      <c r="H953" s="5">
        <f>F953*HLOOKUP(B953,Assumption!$A$10:$G$12,2,TRUE)+G953*HLOOKUP(B953,Assumption!$A$10:$G$12,3,TRUE)</f>
        <v>0</v>
      </c>
      <c r="I953" s="5">
        <f t="shared" si="3"/>
        <v>0</v>
      </c>
      <c r="J953" s="47">
        <f>VLOOKUP(D953,Assumption!$O$3:$Q$103,IF('Thông tin khách hàng'!$B$3="Nam",2,3),FALSE)/12*P953</f>
        <v>0</v>
      </c>
      <c r="K953" s="5">
        <v>20000.0</v>
      </c>
      <c r="L953" s="46">
        <f t="shared" si="4"/>
        <v>66800130155</v>
      </c>
      <c r="M953" s="46">
        <f t="shared" si="5"/>
        <v>11881163854128</v>
      </c>
      <c r="N953" s="47">
        <f>HLOOKUP(ROUND(AVERAGE(M941:M952)/10^6,0),Assumption!$B$2:$E$3,2,TRUE)*MAX((AVERAGE(M941:M952)-250*10^6),0)</f>
        <v>66327332106</v>
      </c>
      <c r="O953" s="46">
        <f t="shared" si="6"/>
        <v>11947491186234</v>
      </c>
      <c r="P953" s="46">
        <f>IF(A953=1,SA,MAX(0,SA-M952))</f>
        <v>0</v>
      </c>
      <c r="S953" s="5">
        <v>0.0</v>
      </c>
      <c r="T953" s="5">
        <v>0.0</v>
      </c>
      <c r="U953" s="5">
        <v>0.0</v>
      </c>
      <c r="V953" s="48">
        <v>1.0</v>
      </c>
    </row>
    <row r="954" ht="15.75" customHeight="1">
      <c r="A954" s="5">
        <v>952.0</v>
      </c>
      <c r="B954" s="5">
        <v>80.0</v>
      </c>
      <c r="C954" s="5">
        <f t="shared" si="1"/>
        <v>4</v>
      </c>
      <c r="D954" s="5">
        <f>'Thông tin khách hàng'!$B$4+B954-1</f>
        <v>80</v>
      </c>
      <c r="E954" s="46">
        <f t="shared" si="2"/>
        <v>11947491186234</v>
      </c>
      <c r="F954" s="5">
        <f>TP*VLOOKUP('Thông tin khách hàng'!$E$10,$X$2:$Z$5,3,FALSE)*OFFSET($S954,0,VLOOKUP('Thông tin khách hàng'!$E$10,$X$2:$Z$5,2,FALSE))</f>
        <v>0</v>
      </c>
      <c r="G954" s="5">
        <f>EP*VLOOKUP('Thông tin khách hàng'!$E$10,$X$2:$Z$5,3,FALSE)*OFFSET($S954,0,VLOOKUP('Thông tin khách hàng'!$E$10,$X$2:$Z$5,2,FALSE))</f>
        <v>0</v>
      </c>
      <c r="H954" s="5">
        <f>F954*HLOOKUP(B954,Assumption!$A$10:$G$12,2,TRUE)+G954*HLOOKUP(B954,Assumption!$A$10:$G$12,3,TRUE)</f>
        <v>0</v>
      </c>
      <c r="I954" s="5">
        <f t="shared" si="3"/>
        <v>0</v>
      </c>
      <c r="J954" s="47">
        <f>VLOOKUP(D954,Assumption!$O$3:$Q$103,IF('Thông tin khách hàng'!$B$3="Nam",2,3),FALSE)/12*P954</f>
        <v>0</v>
      </c>
      <c r="K954" s="5">
        <v>20000.0</v>
      </c>
      <c r="L954" s="46">
        <f t="shared" si="4"/>
        <v>67552852069</v>
      </c>
      <c r="M954" s="46">
        <f t="shared" si="5"/>
        <v>12015044018303</v>
      </c>
      <c r="N954" s="47">
        <f>HLOOKUP(ROUND(AVERAGE(M942:M953)/10^6,0),Assumption!$B$2:$E$3,2,TRUE)*MAX((AVERAGE(M942:M953)-250*10^6),0)</f>
        <v>67074772110</v>
      </c>
      <c r="O954" s="46">
        <f t="shared" si="6"/>
        <v>12082118790413</v>
      </c>
      <c r="P954" s="46">
        <f>IF(A954=1,SA,MAX(0,SA-M953))</f>
        <v>0</v>
      </c>
      <c r="S954" s="5">
        <v>0.0</v>
      </c>
      <c r="T954" s="5">
        <v>0.0</v>
      </c>
      <c r="U954" s="5">
        <v>1.0</v>
      </c>
      <c r="V954" s="48">
        <v>1.0</v>
      </c>
    </row>
    <row r="955" ht="15.75" customHeight="1">
      <c r="A955" s="5">
        <v>953.0</v>
      </c>
      <c r="B955" s="5">
        <v>80.0</v>
      </c>
      <c r="C955" s="5">
        <f t="shared" si="1"/>
        <v>5</v>
      </c>
      <c r="D955" s="5">
        <f>'Thông tin khách hàng'!$B$4+B955-1</f>
        <v>80</v>
      </c>
      <c r="E955" s="46">
        <f t="shared" si="2"/>
        <v>12082118790413</v>
      </c>
      <c r="F955" s="5">
        <f>TP*VLOOKUP('Thông tin khách hàng'!$E$10,$X$2:$Z$5,3,FALSE)*OFFSET($S955,0,VLOOKUP('Thông tin khách hàng'!$E$10,$X$2:$Z$5,2,FALSE))</f>
        <v>0</v>
      </c>
      <c r="G955" s="5">
        <f>EP*VLOOKUP('Thông tin khách hàng'!$E$10,$X$2:$Z$5,3,FALSE)*OFFSET($S955,0,VLOOKUP('Thông tin khách hàng'!$E$10,$X$2:$Z$5,2,FALSE))</f>
        <v>0</v>
      </c>
      <c r="H955" s="5">
        <f>F955*HLOOKUP(B955,Assumption!$A$10:$G$12,2,TRUE)+G955*HLOOKUP(B955,Assumption!$A$10:$G$12,3,TRUE)</f>
        <v>0</v>
      </c>
      <c r="I955" s="5">
        <f t="shared" si="3"/>
        <v>0</v>
      </c>
      <c r="J955" s="47">
        <f>VLOOKUP(D955,Assumption!$O$3:$Q$103,IF('Thông tin khách hàng'!$B$3="Nam",2,3),FALSE)/12*P955</f>
        <v>0</v>
      </c>
      <c r="K955" s="5">
        <v>20000.0</v>
      </c>
      <c r="L955" s="46">
        <f t="shared" si="4"/>
        <v>68314056116</v>
      </c>
      <c r="M955" s="46">
        <f t="shared" si="5"/>
        <v>12150432826529</v>
      </c>
      <c r="N955" s="47">
        <f>HLOOKUP(ROUND(AVERAGE(M943:M954)/10^6,0),Assumption!$B$2:$E$3,2,TRUE)*MAX((AVERAGE(M943:M954)-250*10^6),0)</f>
        <v>67830634575</v>
      </c>
      <c r="O955" s="46">
        <f t="shared" si="6"/>
        <v>12218263461104</v>
      </c>
      <c r="P955" s="46">
        <f>IF(A955=1,SA,MAX(0,SA-M954))</f>
        <v>0</v>
      </c>
      <c r="S955" s="5">
        <v>0.0</v>
      </c>
      <c r="T955" s="5">
        <v>0.0</v>
      </c>
      <c r="U955" s="5">
        <v>0.0</v>
      </c>
      <c r="V955" s="48">
        <v>1.0</v>
      </c>
    </row>
    <row r="956" ht="15.75" customHeight="1">
      <c r="A956" s="5">
        <v>954.0</v>
      </c>
      <c r="B956" s="5">
        <v>80.0</v>
      </c>
      <c r="C956" s="5">
        <f t="shared" si="1"/>
        <v>6</v>
      </c>
      <c r="D956" s="5">
        <f>'Thông tin khách hàng'!$B$4+B956-1</f>
        <v>80</v>
      </c>
      <c r="E956" s="46">
        <f t="shared" si="2"/>
        <v>12218263461104</v>
      </c>
      <c r="F956" s="5">
        <f>TP*VLOOKUP('Thông tin khách hàng'!$E$10,$X$2:$Z$5,3,FALSE)*OFFSET($S956,0,VLOOKUP('Thông tin khách hàng'!$E$10,$X$2:$Z$5,2,FALSE))</f>
        <v>0</v>
      </c>
      <c r="G956" s="5">
        <f>EP*VLOOKUP('Thông tin khách hàng'!$E$10,$X$2:$Z$5,3,FALSE)*OFFSET($S956,0,VLOOKUP('Thông tin khách hàng'!$E$10,$X$2:$Z$5,2,FALSE))</f>
        <v>0</v>
      </c>
      <c r="H956" s="5">
        <f>F956*HLOOKUP(B956,Assumption!$A$10:$G$12,2,TRUE)+G956*HLOOKUP(B956,Assumption!$A$10:$G$12,3,TRUE)</f>
        <v>0</v>
      </c>
      <c r="I956" s="5">
        <f t="shared" si="3"/>
        <v>0</v>
      </c>
      <c r="J956" s="47">
        <f>VLOOKUP(D956,Assumption!$O$3:$Q$103,IF('Thông tin khách hàng'!$B$3="Nam",2,3),FALSE)/12*P956</f>
        <v>0</v>
      </c>
      <c r="K956" s="5">
        <v>20000.0</v>
      </c>
      <c r="L956" s="46">
        <f t="shared" si="4"/>
        <v>69083837878</v>
      </c>
      <c r="M956" s="46">
        <f t="shared" si="5"/>
        <v>12287347278982</v>
      </c>
      <c r="N956" s="47">
        <f>HLOOKUP(ROUND(AVERAGE(M944:M955)/10^6,0),Assumption!$B$2:$E$3,2,TRUE)*MAX((AVERAGE(M944:M955)-250*10^6),0)</f>
        <v>68595014409</v>
      </c>
      <c r="O956" s="46">
        <f t="shared" si="6"/>
        <v>12355942293391</v>
      </c>
      <c r="P956" s="46">
        <f>IF(A956=1,SA,MAX(0,SA-M955))</f>
        <v>0</v>
      </c>
      <c r="S956" s="5">
        <v>0.0</v>
      </c>
      <c r="T956" s="5">
        <v>0.0</v>
      </c>
      <c r="U956" s="5">
        <v>0.0</v>
      </c>
      <c r="V956" s="48">
        <v>1.0</v>
      </c>
    </row>
    <row r="957" ht="15.75" customHeight="1">
      <c r="A957" s="5">
        <v>955.0</v>
      </c>
      <c r="B957" s="5">
        <v>80.0</v>
      </c>
      <c r="C957" s="5">
        <f t="shared" si="1"/>
        <v>7</v>
      </c>
      <c r="D957" s="5">
        <f>'Thông tin khách hàng'!$B$4+B957-1</f>
        <v>80</v>
      </c>
      <c r="E957" s="46">
        <f t="shared" si="2"/>
        <v>12355942293391</v>
      </c>
      <c r="F957" s="5">
        <f>TP*VLOOKUP('Thông tin khách hàng'!$E$10,$X$2:$Z$5,3,FALSE)*OFFSET($S957,0,VLOOKUP('Thông tin khách hàng'!$E$10,$X$2:$Z$5,2,FALSE))</f>
        <v>15000000</v>
      </c>
      <c r="G957" s="5">
        <f>EP*VLOOKUP('Thông tin khách hàng'!$E$10,$X$2:$Z$5,3,FALSE)*OFFSET($S957,0,VLOOKUP('Thông tin khách hàng'!$E$10,$X$2:$Z$5,2,FALSE))</f>
        <v>15000000</v>
      </c>
      <c r="H957" s="5">
        <f>F957*HLOOKUP(B957,Assumption!$A$10:$G$12,2,TRUE)+G957*HLOOKUP(B957,Assumption!$A$10:$G$12,3,TRUE)</f>
        <v>750000</v>
      </c>
      <c r="I957" s="5">
        <f t="shared" si="3"/>
        <v>29250000</v>
      </c>
      <c r="J957" s="47">
        <f>VLOOKUP(D957,Assumption!$O$3:$Q$103,IF('Thông tin khách hàng'!$B$3="Nam",2,3),FALSE)/12*P957</f>
        <v>0</v>
      </c>
      <c r="K957" s="5">
        <v>20000.0</v>
      </c>
      <c r="L957" s="46">
        <f t="shared" si="4"/>
        <v>69862459396</v>
      </c>
      <c r="M957" s="46">
        <f t="shared" si="5"/>
        <v>12425833982787</v>
      </c>
      <c r="N957" s="47">
        <f>HLOOKUP(ROUND(AVERAGE(M945:M956)/10^6,0),Assumption!$B$2:$E$3,2,TRUE)*MAX((AVERAGE(M945:M956)-250*10^6),0)</f>
        <v>69368007588</v>
      </c>
      <c r="O957" s="46">
        <f t="shared" si="6"/>
        <v>12495201990374</v>
      </c>
      <c r="P957" s="46">
        <f>IF(A957=1,SA,MAX(0,SA-M956))</f>
        <v>0</v>
      </c>
      <c r="S957" s="5">
        <v>0.0</v>
      </c>
      <c r="T957" s="5">
        <v>1.0</v>
      </c>
      <c r="U957" s="5">
        <v>1.0</v>
      </c>
      <c r="V957" s="48">
        <v>1.0</v>
      </c>
    </row>
    <row r="958" ht="15.75" customHeight="1">
      <c r="A958" s="5">
        <v>956.0</v>
      </c>
      <c r="B958" s="5">
        <v>80.0</v>
      </c>
      <c r="C958" s="5">
        <f t="shared" si="1"/>
        <v>8</v>
      </c>
      <c r="D958" s="5">
        <f>'Thông tin khách hàng'!$B$4+B958-1</f>
        <v>80</v>
      </c>
      <c r="E958" s="46">
        <f t="shared" si="2"/>
        <v>12495201990374</v>
      </c>
      <c r="F958" s="5">
        <f>TP*VLOOKUP('Thông tin khách hàng'!$E$10,$X$2:$Z$5,3,FALSE)*OFFSET($S958,0,VLOOKUP('Thông tin khách hàng'!$E$10,$X$2:$Z$5,2,FALSE))</f>
        <v>0</v>
      </c>
      <c r="G958" s="5">
        <f>EP*VLOOKUP('Thông tin khách hàng'!$E$10,$X$2:$Z$5,3,FALSE)*OFFSET($S958,0,VLOOKUP('Thông tin khách hàng'!$E$10,$X$2:$Z$5,2,FALSE))</f>
        <v>0</v>
      </c>
      <c r="H958" s="5">
        <f>F958*HLOOKUP(B958,Assumption!$A$10:$G$12,2,TRUE)+G958*HLOOKUP(B958,Assumption!$A$10:$G$12,3,TRUE)</f>
        <v>0</v>
      </c>
      <c r="I958" s="5">
        <f t="shared" si="3"/>
        <v>0</v>
      </c>
      <c r="J958" s="47">
        <f>VLOOKUP(D958,Assumption!$O$3:$Q$103,IF('Thông tin khách hàng'!$B$3="Nam",2,3),FALSE)/12*P958</f>
        <v>0</v>
      </c>
      <c r="K958" s="5">
        <v>20000.0</v>
      </c>
      <c r="L958" s="46">
        <f t="shared" si="4"/>
        <v>70649688585</v>
      </c>
      <c r="M958" s="46">
        <f t="shared" si="5"/>
        <v>12565851658959</v>
      </c>
      <c r="N958" s="47">
        <f>HLOOKUP(ROUND(AVERAGE(M946:M957)/10^6,0),Assumption!$B$2:$E$3,2,TRUE)*MAX((AVERAGE(M946:M957)-250*10^6),0)</f>
        <v>70149711171</v>
      </c>
      <c r="O958" s="46">
        <f t="shared" si="6"/>
        <v>12636001370130</v>
      </c>
      <c r="P958" s="46">
        <f>IF(A958=1,SA,MAX(0,SA-M957))</f>
        <v>0</v>
      </c>
      <c r="S958" s="5">
        <v>0.0</v>
      </c>
      <c r="T958" s="5">
        <v>0.0</v>
      </c>
      <c r="U958" s="5">
        <v>0.0</v>
      </c>
      <c r="V958" s="48">
        <v>1.0</v>
      </c>
    </row>
    <row r="959" ht="15.75" customHeight="1">
      <c r="A959" s="5">
        <v>957.0</v>
      </c>
      <c r="B959" s="5">
        <v>80.0</v>
      </c>
      <c r="C959" s="5">
        <f t="shared" si="1"/>
        <v>9</v>
      </c>
      <c r="D959" s="5">
        <f>'Thông tin khách hàng'!$B$4+B959-1</f>
        <v>80</v>
      </c>
      <c r="E959" s="46">
        <f t="shared" si="2"/>
        <v>12636001370130</v>
      </c>
      <c r="F959" s="5">
        <f>TP*VLOOKUP('Thông tin khách hàng'!$E$10,$X$2:$Z$5,3,FALSE)*OFFSET($S959,0,VLOOKUP('Thông tin khách hàng'!$E$10,$X$2:$Z$5,2,FALSE))</f>
        <v>0</v>
      </c>
      <c r="G959" s="5">
        <f>EP*VLOOKUP('Thông tin khách hàng'!$E$10,$X$2:$Z$5,3,FALSE)*OFFSET($S959,0,VLOOKUP('Thông tin khách hàng'!$E$10,$X$2:$Z$5,2,FALSE))</f>
        <v>0</v>
      </c>
      <c r="H959" s="5">
        <f>F959*HLOOKUP(B959,Assumption!$A$10:$G$12,2,TRUE)+G959*HLOOKUP(B959,Assumption!$A$10:$G$12,3,TRUE)</f>
        <v>0</v>
      </c>
      <c r="I959" s="5">
        <f t="shared" si="3"/>
        <v>0</v>
      </c>
      <c r="J959" s="47">
        <f>VLOOKUP(D959,Assumption!$O$3:$Q$103,IF('Thông tin khách hàng'!$B$3="Nam",2,3),FALSE)/12*P959</f>
        <v>0</v>
      </c>
      <c r="K959" s="5">
        <v>20000.0</v>
      </c>
      <c r="L959" s="46">
        <f t="shared" si="4"/>
        <v>71445788749</v>
      </c>
      <c r="M959" s="46">
        <f t="shared" si="5"/>
        <v>12707447138879</v>
      </c>
      <c r="N959" s="47">
        <f>HLOOKUP(ROUND(AVERAGE(M947:M958)/10^6,0),Assumption!$B$2:$E$3,2,TRUE)*MAX((AVERAGE(M947:M958)-250*10^6),0)</f>
        <v>70940223310</v>
      </c>
      <c r="O959" s="46">
        <f t="shared" si="6"/>
        <v>12778387362190</v>
      </c>
      <c r="P959" s="46">
        <f>IF(A959=1,SA,MAX(0,SA-M958))</f>
        <v>0</v>
      </c>
      <c r="S959" s="5">
        <v>0.0</v>
      </c>
      <c r="T959" s="5">
        <v>0.0</v>
      </c>
      <c r="U959" s="5">
        <v>0.0</v>
      </c>
      <c r="V959" s="48">
        <v>1.0</v>
      </c>
    </row>
    <row r="960" ht="15.75" customHeight="1">
      <c r="A960" s="5">
        <v>958.0</v>
      </c>
      <c r="B960" s="5">
        <v>80.0</v>
      </c>
      <c r="C960" s="5">
        <f t="shared" si="1"/>
        <v>10</v>
      </c>
      <c r="D960" s="5">
        <f>'Thông tin khách hàng'!$B$4+B960-1</f>
        <v>80</v>
      </c>
      <c r="E960" s="46">
        <f t="shared" si="2"/>
        <v>12778387362190</v>
      </c>
      <c r="F960" s="5">
        <f>TP*VLOOKUP('Thông tin khách hàng'!$E$10,$X$2:$Z$5,3,FALSE)*OFFSET($S960,0,VLOOKUP('Thông tin khách hàng'!$E$10,$X$2:$Z$5,2,FALSE))</f>
        <v>0</v>
      </c>
      <c r="G960" s="5">
        <f>EP*VLOOKUP('Thông tin khách hàng'!$E$10,$X$2:$Z$5,3,FALSE)*OFFSET($S960,0,VLOOKUP('Thông tin khách hàng'!$E$10,$X$2:$Z$5,2,FALSE))</f>
        <v>0</v>
      </c>
      <c r="H960" s="5">
        <f>F960*HLOOKUP(B960,Assumption!$A$10:$G$12,2,TRUE)+G960*HLOOKUP(B960,Assumption!$A$10:$G$12,3,TRUE)</f>
        <v>0</v>
      </c>
      <c r="I960" s="5">
        <f t="shared" si="3"/>
        <v>0</v>
      </c>
      <c r="J960" s="47">
        <f>VLOOKUP(D960,Assumption!$O$3:$Q$103,IF('Thông tin khách hàng'!$B$3="Nam",2,3),FALSE)/12*P960</f>
        <v>0</v>
      </c>
      <c r="K960" s="5">
        <v>20000.0</v>
      </c>
      <c r="L960" s="46">
        <f t="shared" si="4"/>
        <v>72250859849</v>
      </c>
      <c r="M960" s="46">
        <f t="shared" si="5"/>
        <v>12850638202039</v>
      </c>
      <c r="N960" s="47">
        <f>HLOOKUP(ROUND(AVERAGE(M948:M959)/10^6,0),Assumption!$B$2:$E$3,2,TRUE)*MAX((AVERAGE(M948:M959)-250*10^6),0)</f>
        <v>71739643265</v>
      </c>
      <c r="O960" s="46">
        <f t="shared" si="6"/>
        <v>12922377845304</v>
      </c>
      <c r="P960" s="46">
        <f>IF(A960=1,SA,MAX(0,SA-M959))</f>
        <v>0</v>
      </c>
      <c r="S960" s="5">
        <v>0.0</v>
      </c>
      <c r="T960" s="5">
        <v>0.0</v>
      </c>
      <c r="U960" s="5">
        <v>1.0</v>
      </c>
      <c r="V960" s="48">
        <v>1.0</v>
      </c>
    </row>
    <row r="961" ht="15.75" customHeight="1">
      <c r="A961" s="5">
        <v>959.0</v>
      </c>
      <c r="B961" s="5">
        <v>80.0</v>
      </c>
      <c r="C961" s="5">
        <f t="shared" si="1"/>
        <v>11</v>
      </c>
      <c r="D961" s="5">
        <f>'Thông tin khách hàng'!$B$4+B961-1</f>
        <v>80</v>
      </c>
      <c r="E961" s="46">
        <f t="shared" si="2"/>
        <v>12922377845304</v>
      </c>
      <c r="F961" s="5">
        <f>TP*VLOOKUP('Thông tin khách hàng'!$E$10,$X$2:$Z$5,3,FALSE)*OFFSET($S961,0,VLOOKUP('Thông tin khách hàng'!$E$10,$X$2:$Z$5,2,FALSE))</f>
        <v>0</v>
      </c>
      <c r="G961" s="5">
        <f>EP*VLOOKUP('Thông tin khách hàng'!$E$10,$X$2:$Z$5,3,FALSE)*OFFSET($S961,0,VLOOKUP('Thông tin khách hàng'!$E$10,$X$2:$Z$5,2,FALSE))</f>
        <v>0</v>
      </c>
      <c r="H961" s="5">
        <f>F961*HLOOKUP(B961,Assumption!$A$10:$G$12,2,TRUE)+G961*HLOOKUP(B961,Assumption!$A$10:$G$12,3,TRUE)</f>
        <v>0</v>
      </c>
      <c r="I961" s="5">
        <f t="shared" si="3"/>
        <v>0</v>
      </c>
      <c r="J961" s="47">
        <f>VLOOKUP(D961,Assumption!$O$3:$Q$103,IF('Thông tin khách hàng'!$B$3="Nam",2,3),FALSE)/12*P961</f>
        <v>0</v>
      </c>
      <c r="K961" s="5">
        <v>20000.0</v>
      </c>
      <c r="L961" s="46">
        <f t="shared" si="4"/>
        <v>73065002975</v>
      </c>
      <c r="M961" s="46">
        <f t="shared" si="5"/>
        <v>12995442828279</v>
      </c>
      <c r="N961" s="47">
        <f>HLOOKUP(ROUND(AVERAGE(M949:M960)/10^6,0),Assumption!$B$2:$E$3,2,TRUE)*MAX((AVERAGE(M949:M960)-250*10^6),0)</f>
        <v>72548071412</v>
      </c>
      <c r="O961" s="46">
        <f t="shared" si="6"/>
        <v>13067990899691</v>
      </c>
      <c r="P961" s="46">
        <f>IF(A961=1,SA,MAX(0,SA-M960))</f>
        <v>0</v>
      </c>
      <c r="S961" s="5">
        <v>0.0</v>
      </c>
      <c r="T961" s="5">
        <v>0.0</v>
      </c>
      <c r="U961" s="5">
        <v>0.0</v>
      </c>
      <c r="V961" s="48">
        <v>1.0</v>
      </c>
    </row>
    <row r="962" ht="15.75" customHeight="1">
      <c r="A962" s="5">
        <v>960.0</v>
      </c>
      <c r="B962" s="5">
        <v>80.0</v>
      </c>
      <c r="C962" s="5">
        <f t="shared" si="1"/>
        <v>12</v>
      </c>
      <c r="D962" s="5">
        <f>'Thông tin khách hàng'!$B$4+B962-1</f>
        <v>80</v>
      </c>
      <c r="E962" s="46">
        <f t="shared" si="2"/>
        <v>13067990899691</v>
      </c>
      <c r="F962" s="5">
        <f>TP*VLOOKUP('Thông tin khách hàng'!$E$10,$X$2:$Z$5,3,FALSE)*OFFSET($S962,0,VLOOKUP('Thông tin khách hàng'!$E$10,$X$2:$Z$5,2,FALSE))</f>
        <v>0</v>
      </c>
      <c r="G962" s="5">
        <f>EP*VLOOKUP('Thông tin khách hàng'!$E$10,$X$2:$Z$5,3,FALSE)*OFFSET($S962,0,VLOOKUP('Thông tin khách hàng'!$E$10,$X$2:$Z$5,2,FALSE))</f>
        <v>0</v>
      </c>
      <c r="H962" s="5">
        <f>F962*HLOOKUP(B962,Assumption!$A$10:$G$12,2,TRUE)+G962*HLOOKUP(B962,Assumption!$A$10:$G$12,3,TRUE)</f>
        <v>0</v>
      </c>
      <c r="I962" s="5">
        <f t="shared" si="3"/>
        <v>0</v>
      </c>
      <c r="J962" s="47">
        <f>VLOOKUP(D962,Assumption!$O$3:$Q$103,IF('Thông tin khách hàng'!$B$3="Nam",2,3),FALSE)/12*P962</f>
        <v>0</v>
      </c>
      <c r="K962" s="5">
        <v>20000.0</v>
      </c>
      <c r="L962" s="46">
        <f t="shared" si="4"/>
        <v>73888320355</v>
      </c>
      <c r="M962" s="46">
        <f t="shared" si="5"/>
        <v>13141879200046</v>
      </c>
      <c r="N962" s="47">
        <f>HLOOKUP(ROUND(AVERAGE(M950:M961)/10^6,0),Assumption!$B$2:$E$3,2,TRUE)*MAX((AVERAGE(M950:M961)-250*10^6),0)</f>
        <v>73365609259</v>
      </c>
      <c r="O962" s="46">
        <f t="shared" si="6"/>
        <v>13215244809304</v>
      </c>
      <c r="P962" s="46">
        <f>IF(A962=1,SA,MAX(0,SA-M961))</f>
        <v>0</v>
      </c>
      <c r="S962" s="5">
        <v>0.0</v>
      </c>
      <c r="T962" s="5">
        <v>0.0</v>
      </c>
      <c r="U962" s="5">
        <v>0.0</v>
      </c>
      <c r="V962" s="48">
        <v>1.0</v>
      </c>
    </row>
    <row r="963" ht="15.75" customHeight="1">
      <c r="A963" s="5">
        <v>961.0</v>
      </c>
      <c r="B963" s="5">
        <v>81.0</v>
      </c>
      <c r="C963" s="5">
        <f t="shared" si="1"/>
        <v>1</v>
      </c>
      <c r="D963" s="5">
        <f>'Thông tin khách hàng'!$B$4+B963-1</f>
        <v>81</v>
      </c>
      <c r="E963" s="46">
        <f t="shared" si="2"/>
        <v>13215244809304</v>
      </c>
      <c r="F963" s="5">
        <f>TP*VLOOKUP('Thông tin khách hàng'!$E$10,$X$2:$Z$5,3,FALSE)*OFFSET($S963,0,VLOOKUP('Thông tin khách hàng'!$E$10,$X$2:$Z$5,2,FALSE))</f>
        <v>15000000</v>
      </c>
      <c r="G963" s="5">
        <f>EP*VLOOKUP('Thông tin khách hàng'!$E$10,$X$2:$Z$5,3,FALSE)*OFFSET($S963,0,VLOOKUP('Thông tin khách hàng'!$E$10,$X$2:$Z$5,2,FALSE))</f>
        <v>15000000</v>
      </c>
      <c r="H963" s="5">
        <f>F963*HLOOKUP(B963,Assumption!$A$10:$G$12,2,TRUE)+G963*HLOOKUP(B963,Assumption!$A$10:$G$12,3,TRUE)</f>
        <v>750000</v>
      </c>
      <c r="I963" s="5">
        <f t="shared" si="3"/>
        <v>29250000</v>
      </c>
      <c r="J963" s="47">
        <f>VLOOKUP(D963,Assumption!$O$3:$Q$103,IF('Thông tin khách hàng'!$B$3="Nam",2,3),FALSE)/12*P963</f>
        <v>0</v>
      </c>
      <c r="K963" s="5">
        <v>20000.0</v>
      </c>
      <c r="L963" s="46">
        <f t="shared" si="4"/>
        <v>74721080753</v>
      </c>
      <c r="M963" s="46">
        <f t="shared" si="5"/>
        <v>13289995120057</v>
      </c>
      <c r="N963" s="47">
        <f>HLOOKUP(ROUND(AVERAGE(M951:M962)/10^6,0),Assumption!$B$2:$E$3,2,TRUE)*MAX((AVERAGE(M951:M962)-250*10^6),0)</f>
        <v>74192359457</v>
      </c>
      <c r="O963" s="46">
        <f t="shared" si="6"/>
        <v>13364187479515</v>
      </c>
      <c r="P963" s="46">
        <f>IF(A963=1,SA,MAX(0,SA-M962))</f>
        <v>0</v>
      </c>
      <c r="S963" s="5">
        <v>1.0</v>
      </c>
      <c r="T963" s="5">
        <v>1.0</v>
      </c>
      <c r="U963" s="5">
        <v>1.0</v>
      </c>
      <c r="V963" s="48">
        <v>1.0</v>
      </c>
    </row>
    <row r="964" ht="15.75" customHeight="1">
      <c r="A964" s="5">
        <v>962.0</v>
      </c>
      <c r="B964" s="5">
        <v>81.0</v>
      </c>
      <c r="C964" s="5">
        <f t="shared" si="1"/>
        <v>2</v>
      </c>
      <c r="D964" s="5">
        <f>'Thông tin khách hàng'!$B$4+B964-1</f>
        <v>81</v>
      </c>
      <c r="E964" s="46">
        <f t="shared" si="2"/>
        <v>13364187479515</v>
      </c>
      <c r="F964" s="5">
        <f>TP*VLOOKUP('Thông tin khách hàng'!$E$10,$X$2:$Z$5,3,FALSE)*OFFSET($S964,0,VLOOKUP('Thông tin khách hàng'!$E$10,$X$2:$Z$5,2,FALSE))</f>
        <v>0</v>
      </c>
      <c r="G964" s="5">
        <f>EP*VLOOKUP('Thông tin khách hàng'!$E$10,$X$2:$Z$5,3,FALSE)*OFFSET($S964,0,VLOOKUP('Thông tin khách hàng'!$E$10,$X$2:$Z$5,2,FALSE))</f>
        <v>0</v>
      </c>
      <c r="H964" s="5">
        <f>F964*HLOOKUP(B964,Assumption!$A$10:$G$12,2,TRUE)+G964*HLOOKUP(B964,Assumption!$A$10:$G$12,3,TRUE)</f>
        <v>0</v>
      </c>
      <c r="I964" s="5">
        <f t="shared" si="3"/>
        <v>0</v>
      </c>
      <c r="J964" s="47">
        <f>VLOOKUP(D964,Assumption!$O$3:$Q$103,IF('Thông tin khách hàng'!$B$3="Nam",2,3),FALSE)/12*P964</f>
        <v>0</v>
      </c>
      <c r="K964" s="5">
        <v>20000.0</v>
      </c>
      <c r="L964" s="46">
        <f t="shared" si="4"/>
        <v>75563058881</v>
      </c>
      <c r="M964" s="46">
        <f t="shared" si="5"/>
        <v>13439750518396</v>
      </c>
      <c r="N964" s="47">
        <f>HLOOKUP(ROUND(AVERAGE(M952:M963)/10^6,0),Assumption!$B$2:$E$3,2,TRUE)*MAX((AVERAGE(M952:M963)-250*10^6),0)</f>
        <v>75028425816</v>
      </c>
      <c r="O964" s="46">
        <f t="shared" si="6"/>
        <v>13514778944212</v>
      </c>
      <c r="P964" s="46">
        <f>IF(A964=1,SA,MAX(0,SA-M963))</f>
        <v>0</v>
      </c>
      <c r="S964" s="5">
        <v>0.0</v>
      </c>
      <c r="T964" s="5">
        <v>0.0</v>
      </c>
      <c r="U964" s="5">
        <v>0.0</v>
      </c>
      <c r="V964" s="48">
        <v>1.0</v>
      </c>
    </row>
    <row r="965" ht="15.75" customHeight="1">
      <c r="A965" s="5">
        <v>963.0</v>
      </c>
      <c r="B965" s="5">
        <v>81.0</v>
      </c>
      <c r="C965" s="5">
        <f t="shared" si="1"/>
        <v>3</v>
      </c>
      <c r="D965" s="5">
        <f>'Thông tin khách hàng'!$B$4+B965-1</f>
        <v>81</v>
      </c>
      <c r="E965" s="46">
        <f t="shared" si="2"/>
        <v>13514778944212</v>
      </c>
      <c r="F965" s="5">
        <f>TP*VLOOKUP('Thông tin khách hàng'!$E$10,$X$2:$Z$5,3,FALSE)*OFFSET($S965,0,VLOOKUP('Thông tin khách hàng'!$E$10,$X$2:$Z$5,2,FALSE))</f>
        <v>0</v>
      </c>
      <c r="G965" s="5">
        <f>EP*VLOOKUP('Thông tin khách hàng'!$E$10,$X$2:$Z$5,3,FALSE)*OFFSET($S965,0,VLOOKUP('Thông tin khách hàng'!$E$10,$X$2:$Z$5,2,FALSE))</f>
        <v>0</v>
      </c>
      <c r="H965" s="5">
        <f>F965*HLOOKUP(B965,Assumption!$A$10:$G$12,2,TRUE)+G965*HLOOKUP(B965,Assumption!$A$10:$G$12,3,TRUE)</f>
        <v>0</v>
      </c>
      <c r="I965" s="5">
        <f t="shared" si="3"/>
        <v>0</v>
      </c>
      <c r="J965" s="47">
        <f>VLOOKUP(D965,Assumption!$O$3:$Q$103,IF('Thông tin khách hàng'!$B$3="Nam",2,3),FALSE)/12*P965</f>
        <v>0</v>
      </c>
      <c r="K965" s="5">
        <v>20000.0</v>
      </c>
      <c r="L965" s="46">
        <f t="shared" si="4"/>
        <v>76414524916</v>
      </c>
      <c r="M965" s="46">
        <f t="shared" si="5"/>
        <v>13591193449128</v>
      </c>
      <c r="N965" s="47">
        <f>HLOOKUP(ROUND(AVERAGE(M953:M964)/10^6,0),Assumption!$B$2:$E$3,2,TRUE)*MAX((AVERAGE(M953:M964)-250*10^6),0)</f>
        <v>75873913314</v>
      </c>
      <c r="O965" s="46">
        <f t="shared" si="6"/>
        <v>13667067362442</v>
      </c>
      <c r="P965" s="46">
        <f>IF(A965=1,SA,MAX(0,SA-M964))</f>
        <v>0</v>
      </c>
      <c r="S965" s="5">
        <v>0.0</v>
      </c>
      <c r="T965" s="5">
        <v>0.0</v>
      </c>
      <c r="U965" s="5">
        <v>0.0</v>
      </c>
      <c r="V965" s="48">
        <v>1.0</v>
      </c>
    </row>
    <row r="966" ht="15.75" customHeight="1">
      <c r="A966" s="5">
        <v>964.0</v>
      </c>
      <c r="B966" s="5">
        <v>81.0</v>
      </c>
      <c r="C966" s="5">
        <f t="shared" si="1"/>
        <v>4</v>
      </c>
      <c r="D966" s="5">
        <f>'Thông tin khách hàng'!$B$4+B966-1</f>
        <v>81</v>
      </c>
      <c r="E966" s="46">
        <f t="shared" si="2"/>
        <v>13667067362442</v>
      </c>
      <c r="F966" s="5">
        <f>TP*VLOOKUP('Thông tin khách hàng'!$E$10,$X$2:$Z$5,3,FALSE)*OFFSET($S966,0,VLOOKUP('Thông tin khách hàng'!$E$10,$X$2:$Z$5,2,FALSE))</f>
        <v>0</v>
      </c>
      <c r="G966" s="5">
        <f>EP*VLOOKUP('Thông tin khách hàng'!$E$10,$X$2:$Z$5,3,FALSE)*OFFSET($S966,0,VLOOKUP('Thông tin khách hàng'!$E$10,$X$2:$Z$5,2,FALSE))</f>
        <v>0</v>
      </c>
      <c r="H966" s="5">
        <f>F966*HLOOKUP(B966,Assumption!$A$10:$G$12,2,TRUE)+G966*HLOOKUP(B966,Assumption!$A$10:$G$12,3,TRUE)</f>
        <v>0</v>
      </c>
      <c r="I966" s="5">
        <f t="shared" si="3"/>
        <v>0</v>
      </c>
      <c r="J966" s="47">
        <f>VLOOKUP(D966,Assumption!$O$3:$Q$103,IF('Thông tin khách hàng'!$B$3="Nam",2,3),FALSE)/12*P966</f>
        <v>0</v>
      </c>
      <c r="K966" s="5">
        <v>20000.0</v>
      </c>
      <c r="L966" s="46">
        <f t="shared" si="4"/>
        <v>77275585774</v>
      </c>
      <c r="M966" s="46">
        <f t="shared" si="5"/>
        <v>13744342928216</v>
      </c>
      <c r="N966" s="47">
        <f>HLOOKUP(ROUND(AVERAGE(M954:M965)/10^6,0),Assumption!$B$2:$E$3,2,TRUE)*MAX((AVERAGE(M954:M965)-250*10^6),0)</f>
        <v>76728928111</v>
      </c>
      <c r="O966" s="46">
        <f t="shared" si="6"/>
        <v>13821071856327</v>
      </c>
      <c r="P966" s="46">
        <f>IF(A966=1,SA,MAX(0,SA-M965))</f>
        <v>0</v>
      </c>
      <c r="S966" s="5">
        <v>0.0</v>
      </c>
      <c r="T966" s="5">
        <v>0.0</v>
      </c>
      <c r="U966" s="5">
        <v>1.0</v>
      </c>
      <c r="V966" s="48">
        <v>1.0</v>
      </c>
    </row>
    <row r="967" ht="15.75" customHeight="1">
      <c r="A967" s="5">
        <v>965.0</v>
      </c>
      <c r="B967" s="5">
        <v>81.0</v>
      </c>
      <c r="C967" s="5">
        <f t="shared" si="1"/>
        <v>5</v>
      </c>
      <c r="D967" s="5">
        <f>'Thông tin khách hàng'!$B$4+B967-1</f>
        <v>81</v>
      </c>
      <c r="E967" s="46">
        <f t="shared" si="2"/>
        <v>13821071856327</v>
      </c>
      <c r="F967" s="5">
        <f>TP*VLOOKUP('Thông tin khách hàng'!$E$10,$X$2:$Z$5,3,FALSE)*OFFSET($S967,0,VLOOKUP('Thông tin khách hàng'!$E$10,$X$2:$Z$5,2,FALSE))</f>
        <v>0</v>
      </c>
      <c r="G967" s="5">
        <f>EP*VLOOKUP('Thông tin khách hàng'!$E$10,$X$2:$Z$5,3,FALSE)*OFFSET($S967,0,VLOOKUP('Thông tin khách hàng'!$E$10,$X$2:$Z$5,2,FALSE))</f>
        <v>0</v>
      </c>
      <c r="H967" s="5">
        <f>F967*HLOOKUP(B967,Assumption!$A$10:$G$12,2,TRUE)+G967*HLOOKUP(B967,Assumption!$A$10:$G$12,3,TRUE)</f>
        <v>0</v>
      </c>
      <c r="I967" s="5">
        <f t="shared" si="3"/>
        <v>0</v>
      </c>
      <c r="J967" s="47">
        <f>VLOOKUP(D967,Assumption!$O$3:$Q$103,IF('Thông tin khách hàng'!$B$3="Nam",2,3),FALSE)/12*P967</f>
        <v>0</v>
      </c>
      <c r="K967" s="5">
        <v>20000.0</v>
      </c>
      <c r="L967" s="46">
        <f t="shared" si="4"/>
        <v>78146349572</v>
      </c>
      <c r="M967" s="46">
        <f t="shared" si="5"/>
        <v>13899218185899</v>
      </c>
      <c r="N967" s="47">
        <f>HLOOKUP(ROUND(AVERAGE(M955:M966)/10^6,0),Assumption!$B$2:$E$3,2,TRUE)*MAX((AVERAGE(M955:M966)-250*10^6),0)</f>
        <v>77593577566</v>
      </c>
      <c r="O967" s="46">
        <f t="shared" si="6"/>
        <v>13976811763465</v>
      </c>
      <c r="P967" s="46">
        <f>IF(A967=1,SA,MAX(0,SA-M966))</f>
        <v>0</v>
      </c>
      <c r="S967" s="5">
        <v>0.0</v>
      </c>
      <c r="T967" s="5">
        <v>0.0</v>
      </c>
      <c r="U967" s="5">
        <v>0.0</v>
      </c>
      <c r="V967" s="48">
        <v>1.0</v>
      </c>
    </row>
    <row r="968" ht="15.75" customHeight="1">
      <c r="A968" s="5">
        <v>966.0</v>
      </c>
      <c r="B968" s="5">
        <v>81.0</v>
      </c>
      <c r="C968" s="5">
        <f t="shared" si="1"/>
        <v>6</v>
      </c>
      <c r="D968" s="5">
        <f>'Thông tin khách hàng'!$B$4+B968-1</f>
        <v>81</v>
      </c>
      <c r="E968" s="46">
        <f t="shared" si="2"/>
        <v>13976811763465</v>
      </c>
      <c r="F968" s="5">
        <f>TP*VLOOKUP('Thông tin khách hàng'!$E$10,$X$2:$Z$5,3,FALSE)*OFFSET($S968,0,VLOOKUP('Thông tin khách hàng'!$E$10,$X$2:$Z$5,2,FALSE))</f>
        <v>0</v>
      </c>
      <c r="G968" s="5">
        <f>EP*VLOOKUP('Thông tin khách hàng'!$E$10,$X$2:$Z$5,3,FALSE)*OFFSET($S968,0,VLOOKUP('Thông tin khách hàng'!$E$10,$X$2:$Z$5,2,FALSE))</f>
        <v>0</v>
      </c>
      <c r="H968" s="5">
        <f>F968*HLOOKUP(B968,Assumption!$A$10:$G$12,2,TRUE)+G968*HLOOKUP(B968,Assumption!$A$10:$G$12,3,TRUE)</f>
        <v>0</v>
      </c>
      <c r="I968" s="5">
        <f t="shared" si="3"/>
        <v>0</v>
      </c>
      <c r="J968" s="47">
        <f>VLOOKUP(D968,Assumption!$O$3:$Q$103,IF('Thông tin khách hàng'!$B$3="Nam",2,3),FALSE)/12*P968</f>
        <v>0</v>
      </c>
      <c r="K968" s="5">
        <v>20000.0</v>
      </c>
      <c r="L968" s="46">
        <f t="shared" si="4"/>
        <v>79026925650</v>
      </c>
      <c r="M968" s="46">
        <f t="shared" si="5"/>
        <v>14055838669115</v>
      </c>
      <c r="N968" s="47">
        <f>HLOOKUP(ROUND(AVERAGE(M956:M967)/10^6,0),Assumption!$B$2:$E$3,2,TRUE)*MAX((AVERAGE(M956:M967)-250*10^6),0)</f>
        <v>78467970246</v>
      </c>
      <c r="O968" s="46">
        <f t="shared" si="6"/>
        <v>14134306639361</v>
      </c>
      <c r="P968" s="46">
        <f>IF(A968=1,SA,MAX(0,SA-M967))</f>
        <v>0</v>
      </c>
      <c r="S968" s="5">
        <v>0.0</v>
      </c>
      <c r="T968" s="5">
        <v>0.0</v>
      </c>
      <c r="U968" s="5">
        <v>0.0</v>
      </c>
      <c r="V968" s="48">
        <v>1.0</v>
      </c>
    </row>
    <row r="969" ht="15.75" customHeight="1">
      <c r="A969" s="5">
        <v>967.0</v>
      </c>
      <c r="B969" s="5">
        <v>81.0</v>
      </c>
      <c r="C969" s="5">
        <f t="shared" si="1"/>
        <v>7</v>
      </c>
      <c r="D969" s="5">
        <f>'Thông tin khách hàng'!$B$4+B969-1</f>
        <v>81</v>
      </c>
      <c r="E969" s="46">
        <f t="shared" si="2"/>
        <v>14134306639361</v>
      </c>
      <c r="F969" s="5">
        <f>TP*VLOOKUP('Thông tin khách hàng'!$E$10,$X$2:$Z$5,3,FALSE)*OFFSET($S969,0,VLOOKUP('Thông tin khách hàng'!$E$10,$X$2:$Z$5,2,FALSE))</f>
        <v>15000000</v>
      </c>
      <c r="G969" s="5">
        <f>EP*VLOOKUP('Thông tin khách hàng'!$E$10,$X$2:$Z$5,3,FALSE)*OFFSET($S969,0,VLOOKUP('Thông tin khách hàng'!$E$10,$X$2:$Z$5,2,FALSE))</f>
        <v>15000000</v>
      </c>
      <c r="H969" s="5">
        <f>F969*HLOOKUP(B969,Assumption!$A$10:$G$12,2,TRUE)+G969*HLOOKUP(B969,Assumption!$A$10:$G$12,3,TRUE)</f>
        <v>750000</v>
      </c>
      <c r="I969" s="5">
        <f t="shared" si="3"/>
        <v>29250000</v>
      </c>
      <c r="J969" s="47">
        <f>VLOOKUP(D969,Assumption!$O$3:$Q$103,IF('Thông tin khách hàng'!$B$3="Nam",2,3),FALSE)/12*P969</f>
        <v>0</v>
      </c>
      <c r="K969" s="5">
        <v>20000.0</v>
      </c>
      <c r="L969" s="46">
        <f t="shared" si="4"/>
        <v>79917589960</v>
      </c>
      <c r="M969" s="46">
        <f t="shared" si="5"/>
        <v>14214253459321</v>
      </c>
      <c r="N969" s="47">
        <f>HLOOKUP(ROUND(AVERAGE(M957:M968)/10^6,0),Assumption!$B$2:$E$3,2,TRUE)*MAX((AVERAGE(M957:M968)-250*10^6),0)</f>
        <v>79352215941</v>
      </c>
      <c r="O969" s="46">
        <f t="shared" si="6"/>
        <v>14293605675262</v>
      </c>
      <c r="P969" s="46">
        <f>IF(A969=1,SA,MAX(0,SA-M968))</f>
        <v>0</v>
      </c>
      <c r="S969" s="5">
        <v>0.0</v>
      </c>
      <c r="T969" s="5">
        <v>1.0</v>
      </c>
      <c r="U969" s="5">
        <v>1.0</v>
      </c>
      <c r="V969" s="48">
        <v>1.0</v>
      </c>
    </row>
    <row r="970" ht="15.75" customHeight="1">
      <c r="A970" s="5">
        <v>968.0</v>
      </c>
      <c r="B970" s="5">
        <v>81.0</v>
      </c>
      <c r="C970" s="5">
        <f t="shared" si="1"/>
        <v>8</v>
      </c>
      <c r="D970" s="5">
        <f>'Thông tin khách hàng'!$B$4+B970-1</f>
        <v>81</v>
      </c>
      <c r="E970" s="46">
        <f t="shared" si="2"/>
        <v>14293605675262</v>
      </c>
      <c r="F970" s="5">
        <f>TP*VLOOKUP('Thông tin khách hàng'!$E$10,$X$2:$Z$5,3,FALSE)*OFFSET($S970,0,VLOOKUP('Thông tin khách hàng'!$E$10,$X$2:$Z$5,2,FALSE))</f>
        <v>0</v>
      </c>
      <c r="G970" s="5">
        <f>EP*VLOOKUP('Thông tin khách hàng'!$E$10,$X$2:$Z$5,3,FALSE)*OFFSET($S970,0,VLOOKUP('Thông tin khách hàng'!$E$10,$X$2:$Z$5,2,FALSE))</f>
        <v>0</v>
      </c>
      <c r="H970" s="5">
        <f>F970*HLOOKUP(B970,Assumption!$A$10:$G$12,2,TRUE)+G970*HLOOKUP(B970,Assumption!$A$10:$G$12,3,TRUE)</f>
        <v>0</v>
      </c>
      <c r="I970" s="5">
        <f t="shared" si="3"/>
        <v>0</v>
      </c>
      <c r="J970" s="47">
        <f>VLOOKUP(D970,Assumption!$O$3:$Q$103,IF('Thông tin khách hàng'!$B$3="Nam",2,3),FALSE)/12*P970</f>
        <v>0</v>
      </c>
      <c r="K970" s="5">
        <v>20000.0</v>
      </c>
      <c r="L970" s="46">
        <f t="shared" si="4"/>
        <v>80818124485</v>
      </c>
      <c r="M970" s="46">
        <f t="shared" si="5"/>
        <v>14374423779747</v>
      </c>
      <c r="N970" s="47">
        <f>HLOOKUP(ROUND(AVERAGE(M958:M969)/10^6,0),Assumption!$B$2:$E$3,2,TRUE)*MAX((AVERAGE(M958:M969)-250*10^6),0)</f>
        <v>80246425679</v>
      </c>
      <c r="O970" s="46">
        <f t="shared" si="6"/>
        <v>14454670205426</v>
      </c>
      <c r="P970" s="46">
        <f>IF(A970=1,SA,MAX(0,SA-M969))</f>
        <v>0</v>
      </c>
      <c r="S970" s="5">
        <v>0.0</v>
      </c>
      <c r="T970" s="5">
        <v>0.0</v>
      </c>
      <c r="U970" s="5">
        <v>0.0</v>
      </c>
      <c r="V970" s="48">
        <v>1.0</v>
      </c>
    </row>
    <row r="971" ht="15.75" customHeight="1">
      <c r="A971" s="5">
        <v>969.0</v>
      </c>
      <c r="B971" s="5">
        <v>81.0</v>
      </c>
      <c r="C971" s="5">
        <f t="shared" si="1"/>
        <v>9</v>
      </c>
      <c r="D971" s="5">
        <f>'Thông tin khách hàng'!$B$4+B971-1</f>
        <v>81</v>
      </c>
      <c r="E971" s="46">
        <f t="shared" si="2"/>
        <v>14454670205426</v>
      </c>
      <c r="F971" s="5">
        <f>TP*VLOOKUP('Thông tin khách hàng'!$E$10,$X$2:$Z$5,3,FALSE)*OFFSET($S971,0,VLOOKUP('Thông tin khách hàng'!$E$10,$X$2:$Z$5,2,FALSE))</f>
        <v>0</v>
      </c>
      <c r="G971" s="5">
        <f>EP*VLOOKUP('Thông tin khách hàng'!$E$10,$X$2:$Z$5,3,FALSE)*OFFSET($S971,0,VLOOKUP('Thông tin khách hàng'!$E$10,$X$2:$Z$5,2,FALSE))</f>
        <v>0</v>
      </c>
      <c r="H971" s="5">
        <f>F971*HLOOKUP(B971,Assumption!$A$10:$G$12,2,TRUE)+G971*HLOOKUP(B971,Assumption!$A$10:$G$12,3,TRUE)</f>
        <v>0</v>
      </c>
      <c r="I971" s="5">
        <f t="shared" si="3"/>
        <v>0</v>
      </c>
      <c r="J971" s="47">
        <f>VLOOKUP(D971,Assumption!$O$3:$Q$103,IF('Thông tin khách hàng'!$B$3="Nam",2,3),FALSE)/12*P971</f>
        <v>0</v>
      </c>
      <c r="K971" s="5">
        <v>20000.0</v>
      </c>
      <c r="L971" s="46">
        <f t="shared" si="4"/>
        <v>81728806755</v>
      </c>
      <c r="M971" s="46">
        <f t="shared" si="5"/>
        <v>14536398992181</v>
      </c>
      <c r="N971" s="47">
        <f>HLOOKUP(ROUND(AVERAGE(M959:M970)/10^6,0),Assumption!$B$2:$E$3,2,TRUE)*MAX((AVERAGE(M959:M970)-250*10^6),0)</f>
        <v>81150711740</v>
      </c>
      <c r="O971" s="46">
        <f t="shared" si="6"/>
        <v>14617549703920</v>
      </c>
      <c r="P971" s="46">
        <f>IF(A971=1,SA,MAX(0,SA-M970))</f>
        <v>0</v>
      </c>
      <c r="S971" s="5">
        <v>0.0</v>
      </c>
      <c r="T971" s="5">
        <v>0.0</v>
      </c>
      <c r="U971" s="5">
        <v>0.0</v>
      </c>
      <c r="V971" s="48">
        <v>1.0</v>
      </c>
    </row>
    <row r="972" ht="15.75" customHeight="1">
      <c r="A972" s="5">
        <v>970.0</v>
      </c>
      <c r="B972" s="5">
        <v>81.0</v>
      </c>
      <c r="C972" s="5">
        <f t="shared" si="1"/>
        <v>10</v>
      </c>
      <c r="D972" s="5">
        <f>'Thông tin khách hàng'!$B$4+B972-1</f>
        <v>81</v>
      </c>
      <c r="E972" s="46">
        <f t="shared" si="2"/>
        <v>14617549703920</v>
      </c>
      <c r="F972" s="5">
        <f>TP*VLOOKUP('Thông tin khách hàng'!$E$10,$X$2:$Z$5,3,FALSE)*OFFSET($S972,0,VLOOKUP('Thông tin khách hàng'!$E$10,$X$2:$Z$5,2,FALSE))</f>
        <v>0</v>
      </c>
      <c r="G972" s="5">
        <f>EP*VLOOKUP('Thông tin khách hàng'!$E$10,$X$2:$Z$5,3,FALSE)*OFFSET($S972,0,VLOOKUP('Thông tin khách hàng'!$E$10,$X$2:$Z$5,2,FALSE))</f>
        <v>0</v>
      </c>
      <c r="H972" s="5">
        <f>F972*HLOOKUP(B972,Assumption!$A$10:$G$12,2,TRUE)+G972*HLOOKUP(B972,Assumption!$A$10:$G$12,3,TRUE)</f>
        <v>0</v>
      </c>
      <c r="I972" s="5">
        <f t="shared" si="3"/>
        <v>0</v>
      </c>
      <c r="J972" s="47">
        <f>VLOOKUP(D972,Assumption!$O$3:$Q$103,IF('Thông tin khách hàng'!$B$3="Nam",2,3),FALSE)/12*P972</f>
        <v>0</v>
      </c>
      <c r="K972" s="5">
        <v>20000.0</v>
      </c>
      <c r="L972" s="46">
        <f t="shared" si="4"/>
        <v>82649751121</v>
      </c>
      <c r="M972" s="46">
        <f t="shared" si="5"/>
        <v>14700199435041</v>
      </c>
      <c r="N972" s="47">
        <f>HLOOKUP(ROUND(AVERAGE(M960:M971)/10^6,0),Assumption!$B$2:$E$3,2,TRUE)*MAX((AVERAGE(M960:M971)-250*10^6),0)</f>
        <v>82065187666</v>
      </c>
      <c r="O972" s="46">
        <f t="shared" si="6"/>
        <v>14782264622708</v>
      </c>
      <c r="P972" s="46">
        <f>IF(A972=1,SA,MAX(0,SA-M971))</f>
        <v>0</v>
      </c>
      <c r="S972" s="5">
        <v>0.0</v>
      </c>
      <c r="T972" s="5">
        <v>0.0</v>
      </c>
      <c r="U972" s="5">
        <v>1.0</v>
      </c>
      <c r="V972" s="48">
        <v>1.0</v>
      </c>
    </row>
    <row r="973" ht="15.75" customHeight="1">
      <c r="A973" s="5">
        <v>971.0</v>
      </c>
      <c r="B973" s="5">
        <v>81.0</v>
      </c>
      <c r="C973" s="5">
        <f t="shared" si="1"/>
        <v>11</v>
      </c>
      <c r="D973" s="5">
        <f>'Thông tin khách hàng'!$B$4+B973-1</f>
        <v>81</v>
      </c>
      <c r="E973" s="46">
        <f t="shared" si="2"/>
        <v>14782264622708</v>
      </c>
      <c r="F973" s="5">
        <f>TP*VLOOKUP('Thông tin khách hàng'!$E$10,$X$2:$Z$5,3,FALSE)*OFFSET($S973,0,VLOOKUP('Thông tin khách hàng'!$E$10,$X$2:$Z$5,2,FALSE))</f>
        <v>0</v>
      </c>
      <c r="G973" s="5">
        <f>EP*VLOOKUP('Thông tin khách hàng'!$E$10,$X$2:$Z$5,3,FALSE)*OFFSET($S973,0,VLOOKUP('Thông tin khách hàng'!$E$10,$X$2:$Z$5,2,FALSE))</f>
        <v>0</v>
      </c>
      <c r="H973" s="5">
        <f>F973*HLOOKUP(B973,Assumption!$A$10:$G$12,2,TRUE)+G973*HLOOKUP(B973,Assumption!$A$10:$G$12,3,TRUE)</f>
        <v>0</v>
      </c>
      <c r="I973" s="5">
        <f t="shared" si="3"/>
        <v>0</v>
      </c>
      <c r="J973" s="47">
        <f>VLOOKUP(D973,Assumption!$O$3:$Q$103,IF('Thông tin khách hàng'!$B$3="Nam",2,3),FALSE)/12*P973</f>
        <v>0</v>
      </c>
      <c r="K973" s="5">
        <v>20000.0</v>
      </c>
      <c r="L973" s="46">
        <f t="shared" si="4"/>
        <v>83581073219</v>
      </c>
      <c r="M973" s="46">
        <f t="shared" si="5"/>
        <v>14865845675927</v>
      </c>
      <c r="N973" s="47">
        <f>HLOOKUP(ROUND(AVERAGE(M961:M972)/10^6,0),Assumption!$B$2:$E$3,2,TRUE)*MAX((AVERAGE(M961:M972)-250*10^6),0)</f>
        <v>82989968283</v>
      </c>
      <c r="O973" s="46">
        <f t="shared" si="6"/>
        <v>14948835644209</v>
      </c>
      <c r="P973" s="46">
        <f>IF(A973=1,SA,MAX(0,SA-M972))</f>
        <v>0</v>
      </c>
      <c r="S973" s="5">
        <v>0.0</v>
      </c>
      <c r="T973" s="5">
        <v>0.0</v>
      </c>
      <c r="U973" s="5">
        <v>0.0</v>
      </c>
      <c r="V973" s="48">
        <v>1.0</v>
      </c>
    </row>
    <row r="974" ht="15.75" customHeight="1">
      <c r="A974" s="5">
        <v>972.0</v>
      </c>
      <c r="B974" s="5">
        <v>81.0</v>
      </c>
      <c r="C974" s="5">
        <f t="shared" si="1"/>
        <v>12</v>
      </c>
      <c r="D974" s="5">
        <f>'Thông tin khách hàng'!$B$4+B974-1</f>
        <v>81</v>
      </c>
      <c r="E974" s="46">
        <f t="shared" si="2"/>
        <v>14948835644209</v>
      </c>
      <c r="F974" s="5">
        <f>TP*VLOOKUP('Thông tin khách hàng'!$E$10,$X$2:$Z$5,3,FALSE)*OFFSET($S974,0,VLOOKUP('Thông tin khách hàng'!$E$10,$X$2:$Z$5,2,FALSE))</f>
        <v>0</v>
      </c>
      <c r="G974" s="5">
        <f>EP*VLOOKUP('Thông tin khách hàng'!$E$10,$X$2:$Z$5,3,FALSE)*OFFSET($S974,0,VLOOKUP('Thông tin khách hàng'!$E$10,$X$2:$Z$5,2,FALSE))</f>
        <v>0</v>
      </c>
      <c r="H974" s="5">
        <f>F974*HLOOKUP(B974,Assumption!$A$10:$G$12,2,TRUE)+G974*HLOOKUP(B974,Assumption!$A$10:$G$12,3,TRUE)</f>
        <v>0</v>
      </c>
      <c r="I974" s="5">
        <f t="shared" si="3"/>
        <v>0</v>
      </c>
      <c r="J974" s="47">
        <f>VLOOKUP(D974,Assumption!$O$3:$Q$103,IF('Thông tin khách hàng'!$B$3="Nam",2,3),FALSE)/12*P974</f>
        <v>0</v>
      </c>
      <c r="K974" s="5">
        <v>20000.0</v>
      </c>
      <c r="L974" s="46">
        <f t="shared" si="4"/>
        <v>84522889992</v>
      </c>
      <c r="M974" s="46">
        <f t="shared" si="5"/>
        <v>15033358514201</v>
      </c>
      <c r="N974" s="47">
        <f>HLOOKUP(ROUND(AVERAGE(M962:M973)/10^6,0),Assumption!$B$2:$E$3,2,TRUE)*MAX((AVERAGE(M962:M973)-250*10^6),0)</f>
        <v>83925169707</v>
      </c>
      <c r="O974" s="46">
        <f t="shared" si="6"/>
        <v>15117283683908</v>
      </c>
      <c r="P974" s="46">
        <f>IF(A974=1,SA,MAX(0,SA-M973))</f>
        <v>0</v>
      </c>
      <c r="S974" s="5">
        <v>0.0</v>
      </c>
      <c r="T974" s="5">
        <v>0.0</v>
      </c>
      <c r="U974" s="5">
        <v>0.0</v>
      </c>
      <c r="V974" s="48">
        <v>1.0</v>
      </c>
    </row>
    <row r="975" ht="15.75" customHeight="1">
      <c r="A975" s="5">
        <v>973.0</v>
      </c>
      <c r="B975" s="5">
        <v>82.0</v>
      </c>
      <c r="C975" s="5">
        <f t="shared" si="1"/>
        <v>1</v>
      </c>
      <c r="D975" s="5">
        <f>'Thông tin khách hàng'!$B$4+B975-1</f>
        <v>82</v>
      </c>
      <c r="E975" s="46">
        <f t="shared" si="2"/>
        <v>15117283683908</v>
      </c>
      <c r="F975" s="5">
        <f>TP*VLOOKUP('Thông tin khách hàng'!$E$10,$X$2:$Z$5,3,FALSE)*OFFSET($S975,0,VLOOKUP('Thông tin khách hàng'!$E$10,$X$2:$Z$5,2,FALSE))</f>
        <v>15000000</v>
      </c>
      <c r="G975" s="5">
        <f>EP*VLOOKUP('Thông tin khách hàng'!$E$10,$X$2:$Z$5,3,FALSE)*OFFSET($S975,0,VLOOKUP('Thông tin khách hàng'!$E$10,$X$2:$Z$5,2,FALSE))</f>
        <v>15000000</v>
      </c>
      <c r="H975" s="5">
        <f>F975*HLOOKUP(B975,Assumption!$A$10:$G$12,2,TRUE)+G975*HLOOKUP(B975,Assumption!$A$10:$G$12,3,TRUE)</f>
        <v>750000</v>
      </c>
      <c r="I975" s="5">
        <f t="shared" si="3"/>
        <v>29250000</v>
      </c>
      <c r="J975" s="47">
        <f>VLOOKUP(D975,Assumption!$O$3:$Q$103,IF('Thông tin khách hàng'!$B$3="Nam",2,3),FALSE)/12*P975</f>
        <v>0</v>
      </c>
      <c r="K975" s="5">
        <v>20000.0</v>
      </c>
      <c r="L975" s="46">
        <f t="shared" si="4"/>
        <v>85475485082</v>
      </c>
      <c r="M975" s="46">
        <f t="shared" si="5"/>
        <v>15202788398990</v>
      </c>
      <c r="N975" s="47">
        <f>HLOOKUP(ROUND(AVERAGE(M963:M974)/10^6,0),Assumption!$B$2:$E$3,2,TRUE)*MAX((AVERAGE(M963:M974)-250*10^6),0)</f>
        <v>84870909364</v>
      </c>
      <c r="O975" s="46">
        <f t="shared" si="6"/>
        <v>15287659308353</v>
      </c>
      <c r="P975" s="46">
        <f>IF(A975=1,SA,MAX(0,SA-M974))</f>
        <v>0</v>
      </c>
      <c r="S975" s="5">
        <v>1.0</v>
      </c>
      <c r="T975" s="5">
        <v>1.0</v>
      </c>
      <c r="U975" s="5">
        <v>1.0</v>
      </c>
      <c r="V975" s="48">
        <v>1.0</v>
      </c>
    </row>
    <row r="976" ht="15.75" customHeight="1">
      <c r="A976" s="5">
        <v>974.0</v>
      </c>
      <c r="B976" s="5">
        <v>82.0</v>
      </c>
      <c r="C976" s="5">
        <f t="shared" si="1"/>
        <v>2</v>
      </c>
      <c r="D976" s="5">
        <f>'Thông tin khách hàng'!$B$4+B976-1</f>
        <v>82</v>
      </c>
      <c r="E976" s="46">
        <f t="shared" si="2"/>
        <v>15287659308353</v>
      </c>
      <c r="F976" s="5">
        <f>TP*VLOOKUP('Thông tin khách hàng'!$E$10,$X$2:$Z$5,3,FALSE)*OFFSET($S976,0,VLOOKUP('Thông tin khách hàng'!$E$10,$X$2:$Z$5,2,FALSE))</f>
        <v>0</v>
      </c>
      <c r="G976" s="5">
        <f>EP*VLOOKUP('Thông tin khách hàng'!$E$10,$X$2:$Z$5,3,FALSE)*OFFSET($S976,0,VLOOKUP('Thông tin khách hàng'!$E$10,$X$2:$Z$5,2,FALSE))</f>
        <v>0</v>
      </c>
      <c r="H976" s="5">
        <f>F976*HLOOKUP(B976,Assumption!$A$10:$G$12,2,TRUE)+G976*HLOOKUP(B976,Assumption!$A$10:$G$12,3,TRUE)</f>
        <v>0</v>
      </c>
      <c r="I976" s="5">
        <f t="shared" si="3"/>
        <v>0</v>
      </c>
      <c r="J976" s="47">
        <f>VLOOKUP(D976,Assumption!$O$3:$Q$103,IF('Thông tin khách hàng'!$B$3="Nam",2,3),FALSE)/12*P976</f>
        <v>0</v>
      </c>
      <c r="K976" s="5">
        <v>20000.0</v>
      </c>
      <c r="L976" s="46">
        <f t="shared" si="4"/>
        <v>86438648249</v>
      </c>
      <c r="M976" s="46">
        <f t="shared" si="5"/>
        <v>15374097936602</v>
      </c>
      <c r="N976" s="47">
        <f>HLOOKUP(ROUND(AVERAGE(M964:M975)/10^6,0),Assumption!$B$2:$E$3,2,TRUE)*MAX((AVERAGE(M964:M975)-250*10^6),0)</f>
        <v>85827306003</v>
      </c>
      <c r="O976" s="46">
        <f t="shared" si="6"/>
        <v>15459925242605</v>
      </c>
      <c r="P976" s="46">
        <f>IF(A976=1,SA,MAX(0,SA-M975))</f>
        <v>0</v>
      </c>
      <c r="S976" s="5">
        <v>0.0</v>
      </c>
      <c r="T976" s="5">
        <v>0.0</v>
      </c>
      <c r="U976" s="5">
        <v>0.0</v>
      </c>
      <c r="V976" s="48">
        <v>1.0</v>
      </c>
    </row>
    <row r="977" ht="15.75" customHeight="1">
      <c r="A977" s="5">
        <v>975.0</v>
      </c>
      <c r="B977" s="5">
        <v>82.0</v>
      </c>
      <c r="C977" s="5">
        <f t="shared" si="1"/>
        <v>3</v>
      </c>
      <c r="D977" s="5">
        <f>'Thông tin khách hàng'!$B$4+B977-1</f>
        <v>82</v>
      </c>
      <c r="E977" s="46">
        <f t="shared" si="2"/>
        <v>15459925242605</v>
      </c>
      <c r="F977" s="5">
        <f>TP*VLOOKUP('Thông tin khách hàng'!$E$10,$X$2:$Z$5,3,FALSE)*OFFSET($S977,0,VLOOKUP('Thông tin khách hàng'!$E$10,$X$2:$Z$5,2,FALSE))</f>
        <v>0</v>
      </c>
      <c r="G977" s="5">
        <f>EP*VLOOKUP('Thông tin khách hàng'!$E$10,$X$2:$Z$5,3,FALSE)*OFFSET($S977,0,VLOOKUP('Thông tin khách hàng'!$E$10,$X$2:$Z$5,2,FALSE))</f>
        <v>0</v>
      </c>
      <c r="H977" s="5">
        <f>F977*HLOOKUP(B977,Assumption!$A$10:$G$12,2,TRUE)+G977*HLOOKUP(B977,Assumption!$A$10:$G$12,3,TRUE)</f>
        <v>0</v>
      </c>
      <c r="I977" s="5">
        <f t="shared" si="3"/>
        <v>0</v>
      </c>
      <c r="J977" s="47">
        <f>VLOOKUP(D977,Assumption!$O$3:$Q$103,IF('Thông tin khách hàng'!$B$3="Nam",2,3),FALSE)/12*P977</f>
        <v>0</v>
      </c>
      <c r="K977" s="5">
        <v>20000.0</v>
      </c>
      <c r="L977" s="46">
        <f t="shared" si="4"/>
        <v>87412664887</v>
      </c>
      <c r="M977" s="46">
        <f t="shared" si="5"/>
        <v>15547337887492</v>
      </c>
      <c r="N977" s="47">
        <f>HLOOKUP(ROUND(AVERAGE(M965:M976)/10^6,0),Assumption!$B$2:$E$3,2,TRUE)*MAX((AVERAGE(M965:M976)-250*10^6),0)</f>
        <v>86794479712</v>
      </c>
      <c r="O977" s="46">
        <f t="shared" si="6"/>
        <v>15634132367205</v>
      </c>
      <c r="P977" s="46">
        <f>IF(A977=1,SA,MAX(0,SA-M976))</f>
        <v>0</v>
      </c>
      <c r="S977" s="5">
        <v>0.0</v>
      </c>
      <c r="T977" s="5">
        <v>0.0</v>
      </c>
      <c r="U977" s="5">
        <v>0.0</v>
      </c>
      <c r="V977" s="48">
        <v>1.0</v>
      </c>
    </row>
    <row r="978" ht="15.75" customHeight="1">
      <c r="A978" s="5">
        <v>976.0</v>
      </c>
      <c r="B978" s="5">
        <v>82.0</v>
      </c>
      <c r="C978" s="5">
        <f t="shared" si="1"/>
        <v>4</v>
      </c>
      <c r="D978" s="5">
        <f>'Thông tin khách hàng'!$B$4+B978-1</f>
        <v>82</v>
      </c>
      <c r="E978" s="46">
        <f t="shared" si="2"/>
        <v>15634132367205</v>
      </c>
      <c r="F978" s="5">
        <f>TP*VLOOKUP('Thông tin khách hàng'!$E$10,$X$2:$Z$5,3,FALSE)*OFFSET($S978,0,VLOOKUP('Thông tin khách hàng'!$E$10,$X$2:$Z$5,2,FALSE))</f>
        <v>0</v>
      </c>
      <c r="G978" s="5">
        <f>EP*VLOOKUP('Thông tin khách hàng'!$E$10,$X$2:$Z$5,3,FALSE)*OFFSET($S978,0,VLOOKUP('Thông tin khách hàng'!$E$10,$X$2:$Z$5,2,FALSE))</f>
        <v>0</v>
      </c>
      <c r="H978" s="5">
        <f>F978*HLOOKUP(B978,Assumption!$A$10:$G$12,2,TRUE)+G978*HLOOKUP(B978,Assumption!$A$10:$G$12,3,TRUE)</f>
        <v>0</v>
      </c>
      <c r="I978" s="5">
        <f t="shared" si="3"/>
        <v>0</v>
      </c>
      <c r="J978" s="47">
        <f>VLOOKUP(D978,Assumption!$O$3:$Q$103,IF('Thông tin khách hàng'!$B$3="Nam",2,3),FALSE)/12*P978</f>
        <v>0</v>
      </c>
      <c r="K978" s="5">
        <v>20000.0</v>
      </c>
      <c r="L978" s="46">
        <f t="shared" si="4"/>
        <v>88397657297</v>
      </c>
      <c r="M978" s="46">
        <f t="shared" si="5"/>
        <v>15722530004502</v>
      </c>
      <c r="N978" s="47">
        <f>HLOOKUP(ROUND(AVERAGE(M966:M977)/10^6,0),Assumption!$B$2:$E$3,2,TRUE)*MAX((AVERAGE(M966:M977)-250*10^6),0)</f>
        <v>87772551931</v>
      </c>
      <c r="O978" s="46">
        <f t="shared" si="6"/>
        <v>15810302556433</v>
      </c>
      <c r="P978" s="46">
        <f>IF(A978=1,SA,MAX(0,SA-M977))</f>
        <v>0</v>
      </c>
      <c r="S978" s="5">
        <v>0.0</v>
      </c>
      <c r="T978" s="5">
        <v>0.0</v>
      </c>
      <c r="U978" s="5">
        <v>1.0</v>
      </c>
      <c r="V978" s="48">
        <v>1.0</v>
      </c>
    </row>
    <row r="979" ht="15.75" customHeight="1">
      <c r="A979" s="5">
        <v>977.0</v>
      </c>
      <c r="B979" s="5">
        <v>82.0</v>
      </c>
      <c r="C979" s="5">
        <f t="shared" si="1"/>
        <v>5</v>
      </c>
      <c r="D979" s="5">
        <f>'Thông tin khách hàng'!$B$4+B979-1</f>
        <v>82</v>
      </c>
      <c r="E979" s="46">
        <f t="shared" si="2"/>
        <v>15810302556433</v>
      </c>
      <c r="F979" s="5">
        <f>TP*VLOOKUP('Thông tin khách hàng'!$E$10,$X$2:$Z$5,3,FALSE)*OFFSET($S979,0,VLOOKUP('Thông tin khách hàng'!$E$10,$X$2:$Z$5,2,FALSE))</f>
        <v>0</v>
      </c>
      <c r="G979" s="5">
        <f>EP*VLOOKUP('Thông tin khách hàng'!$E$10,$X$2:$Z$5,3,FALSE)*OFFSET($S979,0,VLOOKUP('Thông tin khách hàng'!$E$10,$X$2:$Z$5,2,FALSE))</f>
        <v>0</v>
      </c>
      <c r="H979" s="5">
        <f>F979*HLOOKUP(B979,Assumption!$A$10:$G$12,2,TRUE)+G979*HLOOKUP(B979,Assumption!$A$10:$G$12,3,TRUE)</f>
        <v>0</v>
      </c>
      <c r="I979" s="5">
        <f t="shared" si="3"/>
        <v>0</v>
      </c>
      <c r="J979" s="47">
        <f>VLOOKUP(D979,Assumption!$O$3:$Q$103,IF('Thông tin khách hàng'!$B$3="Nam",2,3),FALSE)/12*P979</f>
        <v>0</v>
      </c>
      <c r="K979" s="5">
        <v>20000.0</v>
      </c>
      <c r="L979" s="46">
        <f t="shared" si="4"/>
        <v>89393749160</v>
      </c>
      <c r="M979" s="46">
        <f t="shared" si="5"/>
        <v>15899696285593</v>
      </c>
      <c r="N979" s="47">
        <f>HLOOKUP(ROUND(AVERAGE(M967:M978)/10^6,0),Assumption!$B$2:$E$3,2,TRUE)*MAX((AVERAGE(M967:M978)-250*10^6),0)</f>
        <v>88761645470</v>
      </c>
      <c r="O979" s="46">
        <f t="shared" si="6"/>
        <v>15988457931063</v>
      </c>
      <c r="P979" s="46">
        <f>IF(A979=1,SA,MAX(0,SA-M978))</f>
        <v>0</v>
      </c>
      <c r="S979" s="5">
        <v>0.0</v>
      </c>
      <c r="T979" s="5">
        <v>0.0</v>
      </c>
      <c r="U979" s="5">
        <v>0.0</v>
      </c>
      <c r="V979" s="48">
        <v>1.0</v>
      </c>
    </row>
    <row r="980" ht="15.75" customHeight="1">
      <c r="A980" s="5">
        <v>978.0</v>
      </c>
      <c r="B980" s="5">
        <v>82.0</v>
      </c>
      <c r="C980" s="5">
        <f t="shared" si="1"/>
        <v>6</v>
      </c>
      <c r="D980" s="5">
        <f>'Thông tin khách hàng'!$B$4+B980-1</f>
        <v>82</v>
      </c>
      <c r="E980" s="46">
        <f t="shared" si="2"/>
        <v>15988457931063</v>
      </c>
      <c r="F980" s="5">
        <f>TP*VLOOKUP('Thông tin khách hàng'!$E$10,$X$2:$Z$5,3,FALSE)*OFFSET($S980,0,VLOOKUP('Thông tin khách hàng'!$E$10,$X$2:$Z$5,2,FALSE))</f>
        <v>0</v>
      </c>
      <c r="G980" s="5">
        <f>EP*VLOOKUP('Thông tin khách hàng'!$E$10,$X$2:$Z$5,3,FALSE)*OFFSET($S980,0,VLOOKUP('Thông tin khách hàng'!$E$10,$X$2:$Z$5,2,FALSE))</f>
        <v>0</v>
      </c>
      <c r="H980" s="5">
        <f>F980*HLOOKUP(B980,Assumption!$A$10:$G$12,2,TRUE)+G980*HLOOKUP(B980,Assumption!$A$10:$G$12,3,TRUE)</f>
        <v>0</v>
      </c>
      <c r="I980" s="5">
        <f t="shared" si="3"/>
        <v>0</v>
      </c>
      <c r="J980" s="47">
        <f>VLOOKUP(D980,Assumption!$O$3:$Q$103,IF('Thông tin khách hàng'!$B$3="Nam",2,3),FALSE)/12*P980</f>
        <v>0</v>
      </c>
      <c r="K980" s="5">
        <v>20000.0</v>
      </c>
      <c r="L980" s="46">
        <f t="shared" si="4"/>
        <v>90401065550</v>
      </c>
      <c r="M980" s="46">
        <f t="shared" si="5"/>
        <v>16078858976613</v>
      </c>
      <c r="N980" s="47">
        <f>HLOOKUP(ROUND(AVERAGE(M968:M979)/10^6,0),Assumption!$B$2:$E$3,2,TRUE)*MAX((AVERAGE(M968:M979)-250*10^6),0)</f>
        <v>89761884519</v>
      </c>
      <c r="O980" s="46">
        <f t="shared" si="6"/>
        <v>16168620861132</v>
      </c>
      <c r="P980" s="46">
        <f>IF(A980=1,SA,MAX(0,SA-M979))</f>
        <v>0</v>
      </c>
      <c r="S980" s="5">
        <v>0.0</v>
      </c>
      <c r="T980" s="5">
        <v>0.0</v>
      </c>
      <c r="U980" s="5">
        <v>0.0</v>
      </c>
      <c r="V980" s="48">
        <v>1.0</v>
      </c>
    </row>
    <row r="981" ht="15.75" customHeight="1">
      <c r="A981" s="5">
        <v>979.0</v>
      </c>
      <c r="B981" s="5">
        <v>82.0</v>
      </c>
      <c r="C981" s="5">
        <f t="shared" si="1"/>
        <v>7</v>
      </c>
      <c r="D981" s="5">
        <f>'Thông tin khách hàng'!$B$4+B981-1</f>
        <v>82</v>
      </c>
      <c r="E981" s="46">
        <f t="shared" si="2"/>
        <v>16168620861132</v>
      </c>
      <c r="F981" s="5">
        <f>TP*VLOOKUP('Thông tin khách hàng'!$E$10,$X$2:$Z$5,3,FALSE)*OFFSET($S981,0,VLOOKUP('Thông tin khách hàng'!$E$10,$X$2:$Z$5,2,FALSE))</f>
        <v>15000000</v>
      </c>
      <c r="G981" s="5">
        <f>EP*VLOOKUP('Thông tin khách hàng'!$E$10,$X$2:$Z$5,3,FALSE)*OFFSET($S981,0,VLOOKUP('Thông tin khách hàng'!$E$10,$X$2:$Z$5,2,FALSE))</f>
        <v>15000000</v>
      </c>
      <c r="H981" s="5">
        <f>F981*HLOOKUP(B981,Assumption!$A$10:$G$12,2,TRUE)+G981*HLOOKUP(B981,Assumption!$A$10:$G$12,3,TRUE)</f>
        <v>750000</v>
      </c>
      <c r="I981" s="5">
        <f t="shared" si="3"/>
        <v>29250000</v>
      </c>
      <c r="J981" s="47">
        <f>VLOOKUP(D981,Assumption!$O$3:$Q$103,IF('Thông tin khách hàng'!$B$3="Nam",2,3),FALSE)/12*P981</f>
        <v>0</v>
      </c>
      <c r="K981" s="5">
        <v>20000.0</v>
      </c>
      <c r="L981" s="46">
        <f t="shared" si="4"/>
        <v>91419898333</v>
      </c>
      <c r="M981" s="46">
        <f t="shared" si="5"/>
        <v>16260069989465</v>
      </c>
      <c r="N981" s="47">
        <f>HLOOKUP(ROUND(AVERAGE(M969:M980)/10^6,0),Assumption!$B$2:$E$3,2,TRUE)*MAX((AVERAGE(M969:M980)-250*10^6),0)</f>
        <v>90773394673</v>
      </c>
      <c r="O981" s="46">
        <f t="shared" si="6"/>
        <v>16350843384138</v>
      </c>
      <c r="P981" s="46">
        <f>IF(A981=1,SA,MAX(0,SA-M980))</f>
        <v>0</v>
      </c>
      <c r="S981" s="5">
        <v>0.0</v>
      </c>
      <c r="T981" s="5">
        <v>1.0</v>
      </c>
      <c r="U981" s="5">
        <v>1.0</v>
      </c>
      <c r="V981" s="48">
        <v>1.0</v>
      </c>
    </row>
    <row r="982" ht="15.75" customHeight="1">
      <c r="A982" s="5">
        <v>980.0</v>
      </c>
      <c r="B982" s="5">
        <v>82.0</v>
      </c>
      <c r="C982" s="5">
        <f t="shared" si="1"/>
        <v>8</v>
      </c>
      <c r="D982" s="5">
        <f>'Thông tin khách hàng'!$B$4+B982-1</f>
        <v>82</v>
      </c>
      <c r="E982" s="46">
        <f t="shared" si="2"/>
        <v>16350843384138</v>
      </c>
      <c r="F982" s="5">
        <f>TP*VLOOKUP('Thông tin khách hàng'!$E$10,$X$2:$Z$5,3,FALSE)*OFFSET($S982,0,VLOOKUP('Thông tin khách hàng'!$E$10,$X$2:$Z$5,2,FALSE))</f>
        <v>0</v>
      </c>
      <c r="G982" s="5">
        <f>EP*VLOOKUP('Thông tin khách hàng'!$E$10,$X$2:$Z$5,3,FALSE)*OFFSET($S982,0,VLOOKUP('Thông tin khách hàng'!$E$10,$X$2:$Z$5,2,FALSE))</f>
        <v>0</v>
      </c>
      <c r="H982" s="5">
        <f>F982*HLOOKUP(B982,Assumption!$A$10:$G$12,2,TRUE)+G982*HLOOKUP(B982,Assumption!$A$10:$G$12,3,TRUE)</f>
        <v>0</v>
      </c>
      <c r="I982" s="5">
        <f t="shared" si="3"/>
        <v>0</v>
      </c>
      <c r="J982" s="47">
        <f>VLOOKUP(D982,Assumption!$O$3:$Q$103,IF('Thông tin khách hàng'!$B$3="Nam",2,3),FALSE)/12*P982</f>
        <v>0</v>
      </c>
      <c r="K982" s="5">
        <v>20000.0</v>
      </c>
      <c r="L982" s="46">
        <f t="shared" si="4"/>
        <v>92450045588</v>
      </c>
      <c r="M982" s="46">
        <f t="shared" si="5"/>
        <v>16443293409726</v>
      </c>
      <c r="N982" s="47">
        <f>HLOOKUP(ROUND(AVERAGE(M970:M981)/10^6,0),Assumption!$B$2:$E$3,2,TRUE)*MAX((AVERAGE(M970:M981)-250*10^6),0)</f>
        <v>91796302938</v>
      </c>
      <c r="O982" s="46">
        <f t="shared" si="6"/>
        <v>16535089712664</v>
      </c>
      <c r="P982" s="46">
        <f>IF(A982=1,SA,MAX(0,SA-M981))</f>
        <v>0</v>
      </c>
      <c r="S982" s="5">
        <v>0.0</v>
      </c>
      <c r="T982" s="5">
        <v>0.0</v>
      </c>
      <c r="U982" s="5">
        <v>0.0</v>
      </c>
      <c r="V982" s="48">
        <v>1.0</v>
      </c>
    </row>
    <row r="983" ht="15.75" customHeight="1">
      <c r="A983" s="5">
        <v>981.0</v>
      </c>
      <c r="B983" s="5">
        <v>82.0</v>
      </c>
      <c r="C983" s="5">
        <f t="shared" si="1"/>
        <v>9</v>
      </c>
      <c r="D983" s="5">
        <f>'Thông tin khách hàng'!$B$4+B983-1</f>
        <v>82</v>
      </c>
      <c r="E983" s="46">
        <f t="shared" si="2"/>
        <v>16535089712664</v>
      </c>
      <c r="F983" s="5">
        <f>TP*VLOOKUP('Thông tin khách hàng'!$E$10,$X$2:$Z$5,3,FALSE)*OFFSET($S983,0,VLOOKUP('Thông tin khách hàng'!$E$10,$X$2:$Z$5,2,FALSE))</f>
        <v>0</v>
      </c>
      <c r="G983" s="5">
        <f>EP*VLOOKUP('Thông tin khách hàng'!$E$10,$X$2:$Z$5,3,FALSE)*OFFSET($S983,0,VLOOKUP('Thông tin khách hàng'!$E$10,$X$2:$Z$5,2,FALSE))</f>
        <v>0</v>
      </c>
      <c r="H983" s="5">
        <f>F983*HLOOKUP(B983,Assumption!$A$10:$G$12,2,TRUE)+G983*HLOOKUP(B983,Assumption!$A$10:$G$12,3,TRUE)</f>
        <v>0</v>
      </c>
      <c r="I983" s="5">
        <f t="shared" si="3"/>
        <v>0</v>
      </c>
      <c r="J983" s="47">
        <f>VLOOKUP(D983,Assumption!$O$3:$Q$103,IF('Thông tin khách hàng'!$B$3="Nam",2,3),FALSE)/12*P983</f>
        <v>0</v>
      </c>
      <c r="K983" s="5">
        <v>20000.0</v>
      </c>
      <c r="L983" s="46">
        <f t="shared" si="4"/>
        <v>93491801116</v>
      </c>
      <c r="M983" s="46">
        <f t="shared" si="5"/>
        <v>16628581493780</v>
      </c>
      <c r="N983" s="47">
        <f>HLOOKUP(ROUND(AVERAGE(M971:M982)/10^6,0),Assumption!$B$2:$E$3,2,TRUE)*MAX((AVERAGE(M971:M982)-250*10^6),0)</f>
        <v>92830737753</v>
      </c>
      <c r="O983" s="46">
        <f t="shared" si="6"/>
        <v>16721412231533</v>
      </c>
      <c r="P983" s="46">
        <f>IF(A983=1,SA,MAX(0,SA-M982))</f>
        <v>0</v>
      </c>
      <c r="S983" s="5">
        <v>0.0</v>
      </c>
      <c r="T983" s="5">
        <v>0.0</v>
      </c>
      <c r="U983" s="5">
        <v>0.0</v>
      </c>
      <c r="V983" s="48">
        <v>1.0</v>
      </c>
    </row>
    <row r="984" ht="15.75" customHeight="1">
      <c r="A984" s="5">
        <v>982.0</v>
      </c>
      <c r="B984" s="5">
        <v>82.0</v>
      </c>
      <c r="C984" s="5">
        <f t="shared" si="1"/>
        <v>10</v>
      </c>
      <c r="D984" s="5">
        <f>'Thông tin khách hàng'!$B$4+B984-1</f>
        <v>82</v>
      </c>
      <c r="E984" s="46">
        <f t="shared" si="2"/>
        <v>16721412231533</v>
      </c>
      <c r="F984" s="5">
        <f>TP*VLOOKUP('Thông tin khách hàng'!$E$10,$X$2:$Z$5,3,FALSE)*OFFSET($S984,0,VLOOKUP('Thông tin khách hàng'!$E$10,$X$2:$Z$5,2,FALSE))</f>
        <v>0</v>
      </c>
      <c r="G984" s="5">
        <f>EP*VLOOKUP('Thông tin khách hàng'!$E$10,$X$2:$Z$5,3,FALSE)*OFFSET($S984,0,VLOOKUP('Thông tin khách hàng'!$E$10,$X$2:$Z$5,2,FALSE))</f>
        <v>0</v>
      </c>
      <c r="H984" s="5">
        <f>F984*HLOOKUP(B984,Assumption!$A$10:$G$12,2,TRUE)+G984*HLOOKUP(B984,Assumption!$A$10:$G$12,3,TRUE)</f>
        <v>0</v>
      </c>
      <c r="I984" s="5">
        <f t="shared" si="3"/>
        <v>0</v>
      </c>
      <c r="J984" s="47">
        <f>VLOOKUP(D984,Assumption!$O$3:$Q$103,IF('Thông tin khách hàng'!$B$3="Nam",2,3),FALSE)/12*P984</f>
        <v>0</v>
      </c>
      <c r="K984" s="5">
        <v>20000.0</v>
      </c>
      <c r="L984" s="46">
        <f t="shared" si="4"/>
        <v>94545295727</v>
      </c>
      <c r="M984" s="46">
        <f t="shared" si="5"/>
        <v>16815957507260</v>
      </c>
      <c r="N984" s="47">
        <f>HLOOKUP(ROUND(AVERAGE(M972:M983)/10^6,0),Assumption!$B$2:$E$3,2,TRUE)*MAX((AVERAGE(M972:M983)-250*10^6),0)</f>
        <v>93876829004</v>
      </c>
      <c r="O984" s="46">
        <f t="shared" si="6"/>
        <v>16909834336264</v>
      </c>
      <c r="P984" s="46">
        <f>IF(A984=1,SA,MAX(0,SA-M983))</f>
        <v>0</v>
      </c>
      <c r="S984" s="5">
        <v>0.0</v>
      </c>
      <c r="T984" s="5">
        <v>0.0</v>
      </c>
      <c r="U984" s="5">
        <v>1.0</v>
      </c>
      <c r="V984" s="48">
        <v>1.0</v>
      </c>
    </row>
    <row r="985" ht="15.75" customHeight="1">
      <c r="A985" s="5">
        <v>983.0</v>
      </c>
      <c r="B985" s="5">
        <v>82.0</v>
      </c>
      <c r="C985" s="5">
        <f t="shared" si="1"/>
        <v>11</v>
      </c>
      <c r="D985" s="5">
        <f>'Thông tin khách hàng'!$B$4+B985-1</f>
        <v>82</v>
      </c>
      <c r="E985" s="46">
        <f t="shared" si="2"/>
        <v>16909834336264</v>
      </c>
      <c r="F985" s="5">
        <f>TP*VLOOKUP('Thông tin khách hàng'!$E$10,$X$2:$Z$5,3,FALSE)*OFFSET($S985,0,VLOOKUP('Thông tin khách hàng'!$E$10,$X$2:$Z$5,2,FALSE))</f>
        <v>0</v>
      </c>
      <c r="G985" s="5">
        <f>EP*VLOOKUP('Thông tin khách hàng'!$E$10,$X$2:$Z$5,3,FALSE)*OFFSET($S985,0,VLOOKUP('Thông tin khách hàng'!$E$10,$X$2:$Z$5,2,FALSE))</f>
        <v>0</v>
      </c>
      <c r="H985" s="5">
        <f>F985*HLOOKUP(B985,Assumption!$A$10:$G$12,2,TRUE)+G985*HLOOKUP(B985,Assumption!$A$10:$G$12,3,TRUE)</f>
        <v>0</v>
      </c>
      <c r="I985" s="5">
        <f t="shared" si="3"/>
        <v>0</v>
      </c>
      <c r="J985" s="47">
        <f>VLOOKUP(D985,Assumption!$O$3:$Q$103,IF('Thông tin khách hàng'!$B$3="Nam",2,3),FALSE)/12*P985</f>
        <v>0</v>
      </c>
      <c r="K985" s="5">
        <v>20000.0</v>
      </c>
      <c r="L985" s="46">
        <f t="shared" si="4"/>
        <v>95610661701</v>
      </c>
      <c r="M985" s="46">
        <f t="shared" si="5"/>
        <v>17005444977965</v>
      </c>
      <c r="N985" s="47">
        <f>HLOOKUP(ROUND(AVERAGE(M973:M984)/10^6,0),Assumption!$B$2:$E$3,2,TRUE)*MAX((AVERAGE(M973:M984)-250*10^6),0)</f>
        <v>94934708040</v>
      </c>
      <c r="O985" s="46">
        <f t="shared" si="6"/>
        <v>17100379686005</v>
      </c>
      <c r="P985" s="46">
        <f>IF(A985=1,SA,MAX(0,SA-M984))</f>
        <v>0</v>
      </c>
      <c r="S985" s="5">
        <v>0.0</v>
      </c>
      <c r="T985" s="5">
        <v>0.0</v>
      </c>
      <c r="U985" s="5">
        <v>0.0</v>
      </c>
      <c r="V985" s="48">
        <v>1.0</v>
      </c>
    </row>
    <row r="986" ht="15.75" customHeight="1">
      <c r="A986" s="5">
        <v>984.0</v>
      </c>
      <c r="B986" s="5">
        <v>82.0</v>
      </c>
      <c r="C986" s="5">
        <f t="shared" si="1"/>
        <v>12</v>
      </c>
      <c r="D986" s="5">
        <f>'Thông tin khách hàng'!$B$4+B986-1</f>
        <v>82</v>
      </c>
      <c r="E986" s="46">
        <f t="shared" si="2"/>
        <v>17100379686005</v>
      </c>
      <c r="F986" s="5">
        <f>TP*VLOOKUP('Thông tin khách hàng'!$E$10,$X$2:$Z$5,3,FALSE)*OFFSET($S986,0,VLOOKUP('Thông tin khách hàng'!$E$10,$X$2:$Z$5,2,FALSE))</f>
        <v>0</v>
      </c>
      <c r="G986" s="5">
        <f>EP*VLOOKUP('Thông tin khách hàng'!$E$10,$X$2:$Z$5,3,FALSE)*OFFSET($S986,0,VLOOKUP('Thông tin khách hàng'!$E$10,$X$2:$Z$5,2,FALSE))</f>
        <v>0</v>
      </c>
      <c r="H986" s="5">
        <f>F986*HLOOKUP(B986,Assumption!$A$10:$G$12,2,TRUE)+G986*HLOOKUP(B986,Assumption!$A$10:$G$12,3,TRUE)</f>
        <v>0</v>
      </c>
      <c r="I986" s="5">
        <f t="shared" si="3"/>
        <v>0</v>
      </c>
      <c r="J986" s="47">
        <f>VLOOKUP(D986,Assumption!$O$3:$Q$103,IF('Thông tin khách hàng'!$B$3="Nam",2,3),FALSE)/12*P986</f>
        <v>0</v>
      </c>
      <c r="K986" s="5">
        <v>20000.0</v>
      </c>
      <c r="L986" s="46">
        <f t="shared" si="4"/>
        <v>96688032811</v>
      </c>
      <c r="M986" s="46">
        <f t="shared" si="5"/>
        <v>17197067698816</v>
      </c>
      <c r="N986" s="47">
        <f>HLOOKUP(ROUND(AVERAGE(M974:M985)/10^6,0),Assumption!$B$2:$E$3,2,TRUE)*MAX((AVERAGE(M974:M985)-250*10^6),0)</f>
        <v>96004507691</v>
      </c>
      <c r="O986" s="46">
        <f t="shared" si="6"/>
        <v>17293072206507</v>
      </c>
      <c r="P986" s="46">
        <f>IF(A986=1,SA,MAX(0,SA-M985))</f>
        <v>0</v>
      </c>
      <c r="S986" s="5">
        <v>0.0</v>
      </c>
      <c r="T986" s="5">
        <v>0.0</v>
      </c>
      <c r="U986" s="5">
        <v>0.0</v>
      </c>
      <c r="V986" s="48">
        <v>1.0</v>
      </c>
    </row>
    <row r="987" ht="15.75" customHeight="1">
      <c r="A987" s="5">
        <v>985.0</v>
      </c>
      <c r="B987" s="5">
        <v>83.0</v>
      </c>
      <c r="C987" s="5">
        <f t="shared" si="1"/>
        <v>1</v>
      </c>
      <c r="D987" s="5">
        <f>'Thông tin khách hàng'!$B$4+B987-1</f>
        <v>83</v>
      </c>
      <c r="E987" s="46">
        <f t="shared" si="2"/>
        <v>17293072206507</v>
      </c>
      <c r="F987" s="5">
        <f>TP*VLOOKUP('Thông tin khách hàng'!$E$10,$X$2:$Z$5,3,FALSE)*OFFSET($S987,0,VLOOKUP('Thông tin khách hàng'!$E$10,$X$2:$Z$5,2,FALSE))</f>
        <v>15000000</v>
      </c>
      <c r="G987" s="5">
        <f>EP*VLOOKUP('Thông tin khách hàng'!$E$10,$X$2:$Z$5,3,FALSE)*OFFSET($S987,0,VLOOKUP('Thông tin khách hàng'!$E$10,$X$2:$Z$5,2,FALSE))</f>
        <v>15000000</v>
      </c>
      <c r="H987" s="5">
        <f>F987*HLOOKUP(B987,Assumption!$A$10:$G$12,2,TRUE)+G987*HLOOKUP(B987,Assumption!$A$10:$G$12,3,TRUE)</f>
        <v>750000</v>
      </c>
      <c r="I987" s="5">
        <f t="shared" si="3"/>
        <v>29250000</v>
      </c>
      <c r="J987" s="47">
        <f>VLOOKUP(D987,Assumption!$O$3:$Q$103,IF('Thông tin khách hàng'!$B$3="Nam",2,3),FALSE)/12*P987</f>
        <v>0</v>
      </c>
      <c r="K987" s="5">
        <v>20000.0</v>
      </c>
      <c r="L987" s="46">
        <f t="shared" si="4"/>
        <v>97777709721</v>
      </c>
      <c r="M987" s="46">
        <f t="shared" si="5"/>
        <v>17390879146228</v>
      </c>
      <c r="N987" s="47">
        <f>HLOOKUP(ROUND(AVERAGE(M975:M986)/10^6,0),Assumption!$B$2:$E$3,2,TRUE)*MAX((AVERAGE(M975:M986)-250*10^6),0)</f>
        <v>97086362283</v>
      </c>
      <c r="O987" s="46">
        <f t="shared" si="6"/>
        <v>17487965508512</v>
      </c>
      <c r="P987" s="46">
        <f>IF(A987=1,SA,MAX(0,SA-M986))</f>
        <v>0</v>
      </c>
      <c r="S987" s="5">
        <v>1.0</v>
      </c>
      <c r="T987" s="5">
        <v>1.0</v>
      </c>
      <c r="U987" s="5">
        <v>1.0</v>
      </c>
      <c r="V987" s="48">
        <v>1.0</v>
      </c>
    </row>
    <row r="988" ht="15.75" customHeight="1">
      <c r="A988" s="5">
        <v>986.0</v>
      </c>
      <c r="B988" s="5">
        <v>83.0</v>
      </c>
      <c r="C988" s="5">
        <f t="shared" si="1"/>
        <v>2</v>
      </c>
      <c r="D988" s="5">
        <f>'Thông tin khách hàng'!$B$4+B988-1</f>
        <v>83</v>
      </c>
      <c r="E988" s="46">
        <f t="shared" si="2"/>
        <v>17487965508512</v>
      </c>
      <c r="F988" s="5">
        <f>TP*VLOOKUP('Thông tin khách hàng'!$E$10,$X$2:$Z$5,3,FALSE)*OFFSET($S988,0,VLOOKUP('Thông tin khách hàng'!$E$10,$X$2:$Z$5,2,FALSE))</f>
        <v>0</v>
      </c>
      <c r="G988" s="5">
        <f>EP*VLOOKUP('Thông tin khách hàng'!$E$10,$X$2:$Z$5,3,FALSE)*OFFSET($S988,0,VLOOKUP('Thông tin khách hàng'!$E$10,$X$2:$Z$5,2,FALSE))</f>
        <v>0</v>
      </c>
      <c r="H988" s="5">
        <f>F988*HLOOKUP(B988,Assumption!$A$10:$G$12,2,TRUE)+G988*HLOOKUP(B988,Assumption!$A$10:$G$12,3,TRUE)</f>
        <v>0</v>
      </c>
      <c r="I988" s="5">
        <f t="shared" si="3"/>
        <v>0</v>
      </c>
      <c r="J988" s="47">
        <f>VLOOKUP(D988,Assumption!$O$3:$Q$103,IF('Thông tin khách hàng'!$B$3="Nam",2,3),FALSE)/12*P988</f>
        <v>0</v>
      </c>
      <c r="K988" s="5">
        <v>20000.0</v>
      </c>
      <c r="L988" s="46">
        <f t="shared" si="4"/>
        <v>98879499402</v>
      </c>
      <c r="M988" s="46">
        <f t="shared" si="5"/>
        <v>17586844987914</v>
      </c>
      <c r="N988" s="47">
        <f>HLOOKUP(ROUND(AVERAGE(M976:M987)/10^6,0),Assumption!$B$2:$E$3,2,TRUE)*MAX((AVERAGE(M976:M987)-250*10^6),0)</f>
        <v>98180407657</v>
      </c>
      <c r="O988" s="46">
        <f t="shared" si="6"/>
        <v>17685025395571</v>
      </c>
      <c r="P988" s="46">
        <f>IF(A988=1,SA,MAX(0,SA-M987))</f>
        <v>0</v>
      </c>
      <c r="S988" s="5">
        <v>0.0</v>
      </c>
      <c r="T988" s="5">
        <v>0.0</v>
      </c>
      <c r="U988" s="5">
        <v>0.0</v>
      </c>
      <c r="V988" s="48">
        <v>1.0</v>
      </c>
    </row>
    <row r="989" ht="15.75" customHeight="1">
      <c r="A989" s="5">
        <v>987.0</v>
      </c>
      <c r="B989" s="5">
        <v>83.0</v>
      </c>
      <c r="C989" s="5">
        <f t="shared" si="1"/>
        <v>3</v>
      </c>
      <c r="D989" s="5">
        <f>'Thông tin khách hàng'!$B$4+B989-1</f>
        <v>83</v>
      </c>
      <c r="E989" s="46">
        <f t="shared" si="2"/>
        <v>17685025395571</v>
      </c>
      <c r="F989" s="5">
        <f>TP*VLOOKUP('Thông tin khách hàng'!$E$10,$X$2:$Z$5,3,FALSE)*OFFSET($S989,0,VLOOKUP('Thông tin khách hàng'!$E$10,$X$2:$Z$5,2,FALSE))</f>
        <v>0</v>
      </c>
      <c r="G989" s="5">
        <f>EP*VLOOKUP('Thông tin khách hàng'!$E$10,$X$2:$Z$5,3,FALSE)*OFFSET($S989,0,VLOOKUP('Thông tin khách hàng'!$E$10,$X$2:$Z$5,2,FALSE))</f>
        <v>0</v>
      </c>
      <c r="H989" s="5">
        <f>F989*HLOOKUP(B989,Assumption!$A$10:$G$12,2,TRUE)+G989*HLOOKUP(B989,Assumption!$A$10:$G$12,3,TRUE)</f>
        <v>0</v>
      </c>
      <c r="I989" s="5">
        <f t="shared" si="3"/>
        <v>0</v>
      </c>
      <c r="J989" s="47">
        <f>VLOOKUP(D989,Assumption!$O$3:$Q$103,IF('Thông tin khách hàng'!$B$3="Nam",2,3),FALSE)/12*P989</f>
        <v>0</v>
      </c>
      <c r="K989" s="5">
        <v>20000.0</v>
      </c>
      <c r="L989" s="46">
        <f t="shared" si="4"/>
        <v>99993704653</v>
      </c>
      <c r="M989" s="46">
        <f t="shared" si="5"/>
        <v>17785019080224</v>
      </c>
      <c r="N989" s="47">
        <f>HLOOKUP(ROUND(AVERAGE(M977:M988)/10^6,0),Assumption!$B$2:$E$3,2,TRUE)*MAX((AVERAGE(M977:M988)-250*10^6),0)</f>
        <v>99286781183</v>
      </c>
      <c r="O989" s="46">
        <f t="shared" si="6"/>
        <v>17884305861407</v>
      </c>
      <c r="P989" s="46">
        <f>IF(A989=1,SA,MAX(0,SA-M988))</f>
        <v>0</v>
      </c>
      <c r="S989" s="5">
        <v>0.0</v>
      </c>
      <c r="T989" s="5">
        <v>0.0</v>
      </c>
      <c r="U989" s="5">
        <v>0.0</v>
      </c>
      <c r="V989" s="48">
        <v>1.0</v>
      </c>
    </row>
    <row r="990" ht="15.75" customHeight="1">
      <c r="A990" s="5">
        <v>988.0</v>
      </c>
      <c r="B990" s="5">
        <v>83.0</v>
      </c>
      <c r="C990" s="5">
        <f t="shared" si="1"/>
        <v>4</v>
      </c>
      <c r="D990" s="5">
        <f>'Thông tin khách hàng'!$B$4+B990-1</f>
        <v>83</v>
      </c>
      <c r="E990" s="46">
        <f t="shared" si="2"/>
        <v>17884305861407</v>
      </c>
      <c r="F990" s="5">
        <f>TP*VLOOKUP('Thông tin khách hàng'!$E$10,$X$2:$Z$5,3,FALSE)*OFFSET($S990,0,VLOOKUP('Thông tin khách hàng'!$E$10,$X$2:$Z$5,2,FALSE))</f>
        <v>0</v>
      </c>
      <c r="G990" s="5">
        <f>EP*VLOOKUP('Thông tin khách hàng'!$E$10,$X$2:$Z$5,3,FALSE)*OFFSET($S990,0,VLOOKUP('Thông tin khách hàng'!$E$10,$X$2:$Z$5,2,FALSE))</f>
        <v>0</v>
      </c>
      <c r="H990" s="5">
        <f>F990*HLOOKUP(B990,Assumption!$A$10:$G$12,2,TRUE)+G990*HLOOKUP(B990,Assumption!$A$10:$G$12,3,TRUE)</f>
        <v>0</v>
      </c>
      <c r="I990" s="5">
        <f t="shared" si="3"/>
        <v>0</v>
      </c>
      <c r="J990" s="47">
        <f>VLOOKUP(D990,Assumption!$O$3:$Q$103,IF('Thông tin khách hàng'!$B$3="Nam",2,3),FALSE)/12*P990</f>
        <v>0</v>
      </c>
      <c r="K990" s="5">
        <v>20000.0</v>
      </c>
      <c r="L990" s="46">
        <f t="shared" si="4"/>
        <v>101120465380</v>
      </c>
      <c r="M990" s="46">
        <f t="shared" si="5"/>
        <v>17985426306787</v>
      </c>
      <c r="N990" s="47">
        <f>HLOOKUP(ROUND(AVERAGE(M978:M989)/10^6,0),Assumption!$B$2:$E$3,2,TRUE)*MAX((AVERAGE(M978:M989)-250*10^6),0)</f>
        <v>100405621779</v>
      </c>
      <c r="O990" s="46">
        <f t="shared" si="6"/>
        <v>18085831928566</v>
      </c>
      <c r="P990" s="46">
        <f>IF(A990=1,SA,MAX(0,SA-M989))</f>
        <v>0</v>
      </c>
      <c r="S990" s="5">
        <v>0.0</v>
      </c>
      <c r="T990" s="5">
        <v>0.0</v>
      </c>
      <c r="U990" s="5">
        <v>1.0</v>
      </c>
      <c r="V990" s="48">
        <v>1.0</v>
      </c>
    </row>
    <row r="991" ht="15.75" customHeight="1">
      <c r="A991" s="5">
        <v>989.0</v>
      </c>
      <c r="B991" s="5">
        <v>83.0</v>
      </c>
      <c r="C991" s="5">
        <f t="shared" si="1"/>
        <v>5</v>
      </c>
      <c r="D991" s="5">
        <f>'Thông tin khách hàng'!$B$4+B991-1</f>
        <v>83</v>
      </c>
      <c r="E991" s="46">
        <f t="shared" si="2"/>
        <v>18085831928566</v>
      </c>
      <c r="F991" s="5">
        <f>TP*VLOOKUP('Thông tin khách hàng'!$E$10,$X$2:$Z$5,3,FALSE)*OFFSET($S991,0,VLOOKUP('Thông tin khách hàng'!$E$10,$X$2:$Z$5,2,FALSE))</f>
        <v>0</v>
      </c>
      <c r="G991" s="5">
        <f>EP*VLOOKUP('Thông tin khách hàng'!$E$10,$X$2:$Z$5,3,FALSE)*OFFSET($S991,0,VLOOKUP('Thông tin khách hàng'!$E$10,$X$2:$Z$5,2,FALSE))</f>
        <v>0</v>
      </c>
      <c r="H991" s="5">
        <f>F991*HLOOKUP(B991,Assumption!$A$10:$G$12,2,TRUE)+G991*HLOOKUP(B991,Assumption!$A$10:$G$12,3,TRUE)</f>
        <v>0</v>
      </c>
      <c r="I991" s="5">
        <f t="shared" si="3"/>
        <v>0</v>
      </c>
      <c r="J991" s="47">
        <f>VLOOKUP(D991,Assumption!$O$3:$Q$103,IF('Thông tin khách hàng'!$B$3="Nam",2,3),FALSE)/12*P991</f>
        <v>0</v>
      </c>
      <c r="K991" s="5">
        <v>20000.0</v>
      </c>
      <c r="L991" s="46">
        <f t="shared" si="4"/>
        <v>102259923063</v>
      </c>
      <c r="M991" s="46">
        <f t="shared" si="5"/>
        <v>18188091831629</v>
      </c>
      <c r="N991" s="47">
        <f>HLOOKUP(ROUND(AVERAGE(M979:M990)/10^6,0),Assumption!$B$2:$E$3,2,TRUE)*MAX((AVERAGE(M979:M990)-250*10^6),0)</f>
        <v>101537069930</v>
      </c>
      <c r="O991" s="46">
        <f t="shared" si="6"/>
        <v>18289628901559</v>
      </c>
      <c r="P991" s="46">
        <f>IF(A991=1,SA,MAX(0,SA-M990))</f>
        <v>0</v>
      </c>
      <c r="S991" s="5">
        <v>0.0</v>
      </c>
      <c r="T991" s="5">
        <v>0.0</v>
      </c>
      <c r="U991" s="5">
        <v>0.0</v>
      </c>
      <c r="V991" s="48">
        <v>1.0</v>
      </c>
    </row>
    <row r="992" ht="15.75" customHeight="1">
      <c r="A992" s="5">
        <v>990.0</v>
      </c>
      <c r="B992" s="5">
        <v>83.0</v>
      </c>
      <c r="C992" s="5">
        <f t="shared" si="1"/>
        <v>6</v>
      </c>
      <c r="D992" s="5">
        <f>'Thông tin khách hàng'!$B$4+B992-1</f>
        <v>83</v>
      </c>
      <c r="E992" s="46">
        <f t="shared" si="2"/>
        <v>18289628901559</v>
      </c>
      <c r="F992" s="5">
        <f>TP*VLOOKUP('Thông tin khách hàng'!$E$10,$X$2:$Z$5,3,FALSE)*OFFSET($S992,0,VLOOKUP('Thông tin khách hàng'!$E$10,$X$2:$Z$5,2,FALSE))</f>
        <v>0</v>
      </c>
      <c r="G992" s="5">
        <f>EP*VLOOKUP('Thông tin khách hàng'!$E$10,$X$2:$Z$5,3,FALSE)*OFFSET($S992,0,VLOOKUP('Thông tin khách hàng'!$E$10,$X$2:$Z$5,2,FALSE))</f>
        <v>0</v>
      </c>
      <c r="H992" s="5">
        <f>F992*HLOOKUP(B992,Assumption!$A$10:$G$12,2,TRUE)+G992*HLOOKUP(B992,Assumption!$A$10:$G$12,3,TRUE)</f>
        <v>0</v>
      </c>
      <c r="I992" s="5">
        <f t="shared" si="3"/>
        <v>0</v>
      </c>
      <c r="J992" s="47">
        <f>VLOOKUP(D992,Assumption!$O$3:$Q$103,IF('Thông tin khách hàng'!$B$3="Nam",2,3),FALSE)/12*P992</f>
        <v>0</v>
      </c>
      <c r="K992" s="5">
        <v>20000.0</v>
      </c>
      <c r="L992" s="46">
        <f t="shared" si="4"/>
        <v>103412220778</v>
      </c>
      <c r="M992" s="46">
        <f t="shared" si="5"/>
        <v>18393041102337</v>
      </c>
      <c r="N992" s="47">
        <f>HLOOKUP(ROUND(AVERAGE(M980:M991)/10^6,0),Assumption!$B$2:$E$3,2,TRUE)*MAX((AVERAGE(M980:M991)-250*10^6),0)</f>
        <v>102681267703</v>
      </c>
      <c r="O992" s="46">
        <f t="shared" si="6"/>
        <v>18495722370040</v>
      </c>
      <c r="P992" s="46">
        <f>IF(A992=1,SA,MAX(0,SA-M991))</f>
        <v>0</v>
      </c>
      <c r="S992" s="5">
        <v>0.0</v>
      </c>
      <c r="T992" s="5">
        <v>0.0</v>
      </c>
      <c r="U992" s="5">
        <v>0.0</v>
      </c>
      <c r="V992" s="48">
        <v>1.0</v>
      </c>
    </row>
    <row r="993" ht="15.75" customHeight="1">
      <c r="A993" s="5">
        <v>991.0</v>
      </c>
      <c r="B993" s="5">
        <v>83.0</v>
      </c>
      <c r="C993" s="5">
        <f t="shared" si="1"/>
        <v>7</v>
      </c>
      <c r="D993" s="5">
        <f>'Thông tin khách hàng'!$B$4+B993-1</f>
        <v>83</v>
      </c>
      <c r="E993" s="46">
        <f t="shared" si="2"/>
        <v>18495722370040</v>
      </c>
      <c r="F993" s="5">
        <f>TP*VLOOKUP('Thông tin khách hàng'!$E$10,$X$2:$Z$5,3,FALSE)*OFFSET($S993,0,VLOOKUP('Thông tin khách hàng'!$E$10,$X$2:$Z$5,2,FALSE))</f>
        <v>15000000</v>
      </c>
      <c r="G993" s="5">
        <f>EP*VLOOKUP('Thông tin khách hàng'!$E$10,$X$2:$Z$5,3,FALSE)*OFFSET($S993,0,VLOOKUP('Thông tin khách hàng'!$E$10,$X$2:$Z$5,2,FALSE))</f>
        <v>15000000</v>
      </c>
      <c r="H993" s="5">
        <f>F993*HLOOKUP(B993,Assumption!$A$10:$G$12,2,TRUE)+G993*HLOOKUP(B993,Assumption!$A$10:$G$12,3,TRUE)</f>
        <v>750000</v>
      </c>
      <c r="I993" s="5">
        <f t="shared" si="3"/>
        <v>29250000</v>
      </c>
      <c r="J993" s="47">
        <f>VLOOKUP(D993,Assumption!$O$3:$Q$103,IF('Thông tin khách hàng'!$B$3="Nam",2,3),FALSE)/12*P993</f>
        <v>0</v>
      </c>
      <c r="K993" s="5">
        <v>20000.0</v>
      </c>
      <c r="L993" s="46">
        <f t="shared" si="4"/>
        <v>104577668596</v>
      </c>
      <c r="M993" s="46">
        <f t="shared" si="5"/>
        <v>18600329268636</v>
      </c>
      <c r="N993" s="47">
        <f>HLOOKUP(ROUND(AVERAGE(M981:M992)/10^6,0),Assumption!$B$2:$E$3,2,TRUE)*MAX((AVERAGE(M981:M992)-250*10^6),0)</f>
        <v>103838358766</v>
      </c>
      <c r="O993" s="46">
        <f t="shared" si="6"/>
        <v>18704167627402</v>
      </c>
      <c r="P993" s="46">
        <f>IF(A993=1,SA,MAX(0,SA-M992))</f>
        <v>0</v>
      </c>
      <c r="S993" s="5">
        <v>0.0</v>
      </c>
      <c r="T993" s="5">
        <v>1.0</v>
      </c>
      <c r="U993" s="5">
        <v>1.0</v>
      </c>
      <c r="V993" s="48">
        <v>1.0</v>
      </c>
    </row>
    <row r="994" ht="15.75" customHeight="1">
      <c r="A994" s="5">
        <v>992.0</v>
      </c>
      <c r="B994" s="5">
        <v>83.0</v>
      </c>
      <c r="C994" s="5">
        <f t="shared" si="1"/>
        <v>8</v>
      </c>
      <c r="D994" s="5">
        <f>'Thông tin khách hàng'!$B$4+B994-1</f>
        <v>83</v>
      </c>
      <c r="E994" s="46">
        <f t="shared" si="2"/>
        <v>18704167627402</v>
      </c>
      <c r="F994" s="5">
        <f>TP*VLOOKUP('Thông tin khách hàng'!$E$10,$X$2:$Z$5,3,FALSE)*OFFSET($S994,0,VLOOKUP('Thông tin khách hàng'!$E$10,$X$2:$Z$5,2,FALSE))</f>
        <v>0</v>
      </c>
      <c r="G994" s="5">
        <f>EP*VLOOKUP('Thông tin khách hàng'!$E$10,$X$2:$Z$5,3,FALSE)*OFFSET($S994,0,VLOOKUP('Thông tin khách hàng'!$E$10,$X$2:$Z$5,2,FALSE))</f>
        <v>0</v>
      </c>
      <c r="H994" s="5">
        <f>F994*HLOOKUP(B994,Assumption!$A$10:$G$12,2,TRUE)+G994*HLOOKUP(B994,Assumption!$A$10:$G$12,3,TRUE)</f>
        <v>0</v>
      </c>
      <c r="I994" s="5">
        <f t="shared" si="3"/>
        <v>0</v>
      </c>
      <c r="J994" s="47">
        <f>VLOOKUP(D994,Assumption!$O$3:$Q$103,IF('Thông tin khách hàng'!$B$3="Nam",2,3),FALSE)/12*P994</f>
        <v>0</v>
      </c>
      <c r="K994" s="5">
        <v>20000.0</v>
      </c>
      <c r="L994" s="46">
        <f t="shared" si="4"/>
        <v>105756083003</v>
      </c>
      <c r="M994" s="46">
        <f t="shared" si="5"/>
        <v>18809923690405</v>
      </c>
      <c r="N994" s="47">
        <f>HLOOKUP(ROUND(AVERAGE(M982:M993)/10^6,0),Assumption!$B$2:$E$3,2,TRUE)*MAX((AVERAGE(M982:M993)-250*10^6),0)</f>
        <v>105008488406</v>
      </c>
      <c r="O994" s="46">
        <f t="shared" si="6"/>
        <v>18914932178811</v>
      </c>
      <c r="P994" s="46">
        <f>IF(A994=1,SA,MAX(0,SA-M993))</f>
        <v>0</v>
      </c>
      <c r="S994" s="5">
        <v>0.0</v>
      </c>
      <c r="T994" s="5">
        <v>0.0</v>
      </c>
      <c r="U994" s="5">
        <v>0.0</v>
      </c>
      <c r="V994" s="48">
        <v>1.0</v>
      </c>
    </row>
    <row r="995" ht="15.75" customHeight="1">
      <c r="A995" s="5">
        <v>993.0</v>
      </c>
      <c r="B995" s="5">
        <v>83.0</v>
      </c>
      <c r="C995" s="5">
        <f t="shared" si="1"/>
        <v>9</v>
      </c>
      <c r="D995" s="5">
        <f>'Thông tin khách hàng'!$B$4+B995-1</f>
        <v>83</v>
      </c>
      <c r="E995" s="46">
        <f t="shared" si="2"/>
        <v>18914932178811</v>
      </c>
      <c r="F995" s="5">
        <f>TP*VLOOKUP('Thông tin khách hàng'!$E$10,$X$2:$Z$5,3,FALSE)*OFFSET($S995,0,VLOOKUP('Thông tin khách hàng'!$E$10,$X$2:$Z$5,2,FALSE))</f>
        <v>0</v>
      </c>
      <c r="G995" s="5">
        <f>EP*VLOOKUP('Thông tin khách hàng'!$E$10,$X$2:$Z$5,3,FALSE)*OFFSET($S995,0,VLOOKUP('Thông tin khách hàng'!$E$10,$X$2:$Z$5,2,FALSE))</f>
        <v>0</v>
      </c>
      <c r="H995" s="5">
        <f>F995*HLOOKUP(B995,Assumption!$A$10:$G$12,2,TRUE)+G995*HLOOKUP(B995,Assumption!$A$10:$G$12,3,TRUE)</f>
        <v>0</v>
      </c>
      <c r="I995" s="5">
        <f t="shared" si="3"/>
        <v>0</v>
      </c>
      <c r="J995" s="47">
        <f>VLOOKUP(D995,Assumption!$O$3:$Q$103,IF('Thông tin khách hàng'!$B$3="Nam",2,3),FALSE)/12*P995</f>
        <v>0</v>
      </c>
      <c r="K995" s="5">
        <v>20000.0</v>
      </c>
      <c r="L995" s="46">
        <f t="shared" si="4"/>
        <v>106947776419</v>
      </c>
      <c r="M995" s="46">
        <f t="shared" si="5"/>
        <v>19021879935230</v>
      </c>
      <c r="N995" s="47">
        <f>HLOOKUP(ROUND(AVERAGE(M983:M994)/10^6,0),Assumption!$B$2:$E$3,2,TRUE)*MAX((AVERAGE(M983:M994)-250*10^6),0)</f>
        <v>106191803546</v>
      </c>
      <c r="O995" s="46">
        <f t="shared" si="6"/>
        <v>19128071738776</v>
      </c>
      <c r="P995" s="46">
        <f>IF(A995=1,SA,MAX(0,SA-M994))</f>
        <v>0</v>
      </c>
      <c r="S995" s="5">
        <v>0.0</v>
      </c>
      <c r="T995" s="5">
        <v>0.0</v>
      </c>
      <c r="U995" s="5">
        <v>0.0</v>
      </c>
      <c r="V995" s="48">
        <v>1.0</v>
      </c>
    </row>
    <row r="996" ht="15.75" customHeight="1">
      <c r="A996" s="5">
        <v>994.0</v>
      </c>
      <c r="B996" s="5">
        <v>83.0</v>
      </c>
      <c r="C996" s="5">
        <f t="shared" si="1"/>
        <v>10</v>
      </c>
      <c r="D996" s="5">
        <f>'Thông tin khách hàng'!$B$4+B996-1</f>
        <v>83</v>
      </c>
      <c r="E996" s="46">
        <f t="shared" si="2"/>
        <v>19128071738776</v>
      </c>
      <c r="F996" s="5">
        <f>TP*VLOOKUP('Thông tin khách hàng'!$E$10,$X$2:$Z$5,3,FALSE)*OFFSET($S996,0,VLOOKUP('Thông tin khách hàng'!$E$10,$X$2:$Z$5,2,FALSE))</f>
        <v>0</v>
      </c>
      <c r="G996" s="5">
        <f>EP*VLOOKUP('Thông tin khách hàng'!$E$10,$X$2:$Z$5,3,FALSE)*OFFSET($S996,0,VLOOKUP('Thông tin khách hàng'!$E$10,$X$2:$Z$5,2,FALSE))</f>
        <v>0</v>
      </c>
      <c r="H996" s="5">
        <f>F996*HLOOKUP(B996,Assumption!$A$10:$G$12,2,TRUE)+G996*HLOOKUP(B996,Assumption!$A$10:$G$12,3,TRUE)</f>
        <v>0</v>
      </c>
      <c r="I996" s="5">
        <f t="shared" si="3"/>
        <v>0</v>
      </c>
      <c r="J996" s="47">
        <f>VLOOKUP(D996,Assumption!$O$3:$Q$103,IF('Thông tin khách hàng'!$B$3="Nam",2,3),FALSE)/12*P996</f>
        <v>0</v>
      </c>
      <c r="K996" s="5">
        <v>20000.0</v>
      </c>
      <c r="L996" s="46">
        <f t="shared" si="4"/>
        <v>108152898479</v>
      </c>
      <c r="M996" s="46">
        <f t="shared" si="5"/>
        <v>19236224617255</v>
      </c>
      <c r="N996" s="47">
        <f>HLOOKUP(ROUND(AVERAGE(M984:M995)/10^6,0),Assumption!$B$2:$E$3,2,TRUE)*MAX((AVERAGE(M984:M995)-250*10^6),0)</f>
        <v>107388452767</v>
      </c>
      <c r="O996" s="46">
        <f t="shared" si="6"/>
        <v>19343613070021</v>
      </c>
      <c r="P996" s="46">
        <f>IF(A996=1,SA,MAX(0,SA-M995))</f>
        <v>0</v>
      </c>
      <c r="S996" s="5">
        <v>0.0</v>
      </c>
      <c r="T996" s="5">
        <v>0.0</v>
      </c>
      <c r="U996" s="5">
        <v>1.0</v>
      </c>
      <c r="V996" s="48">
        <v>1.0</v>
      </c>
    </row>
    <row r="997" ht="15.75" customHeight="1">
      <c r="A997" s="5">
        <v>995.0</v>
      </c>
      <c r="B997" s="5">
        <v>83.0</v>
      </c>
      <c r="C997" s="5">
        <f t="shared" si="1"/>
        <v>11</v>
      </c>
      <c r="D997" s="5">
        <f>'Thông tin khách hàng'!$B$4+B997-1</f>
        <v>83</v>
      </c>
      <c r="E997" s="46">
        <f t="shared" si="2"/>
        <v>19343613070021</v>
      </c>
      <c r="F997" s="5">
        <f>TP*VLOOKUP('Thông tin khách hàng'!$E$10,$X$2:$Z$5,3,FALSE)*OFFSET($S997,0,VLOOKUP('Thông tin khách hàng'!$E$10,$X$2:$Z$5,2,FALSE))</f>
        <v>0</v>
      </c>
      <c r="G997" s="5">
        <f>EP*VLOOKUP('Thông tin khách hàng'!$E$10,$X$2:$Z$5,3,FALSE)*OFFSET($S997,0,VLOOKUP('Thông tin khách hàng'!$E$10,$X$2:$Z$5,2,FALSE))</f>
        <v>0</v>
      </c>
      <c r="H997" s="5">
        <f>F997*HLOOKUP(B997,Assumption!$A$10:$G$12,2,TRUE)+G997*HLOOKUP(B997,Assumption!$A$10:$G$12,3,TRUE)</f>
        <v>0</v>
      </c>
      <c r="I997" s="5">
        <f t="shared" si="3"/>
        <v>0</v>
      </c>
      <c r="J997" s="47">
        <f>VLOOKUP(D997,Assumption!$O$3:$Q$103,IF('Thông tin khách hàng'!$B$3="Nam",2,3),FALSE)/12*P997</f>
        <v>0</v>
      </c>
      <c r="K997" s="5">
        <v>20000.0</v>
      </c>
      <c r="L997" s="46">
        <f t="shared" si="4"/>
        <v>109371600503</v>
      </c>
      <c r="M997" s="46">
        <f t="shared" si="5"/>
        <v>19452984650524</v>
      </c>
      <c r="N997" s="47">
        <f>HLOOKUP(ROUND(AVERAGE(M985:M996)/10^6,0),Assumption!$B$2:$E$3,2,TRUE)*MAX((AVERAGE(M985:M996)-250*10^6),0)</f>
        <v>108598586322</v>
      </c>
      <c r="O997" s="46">
        <f t="shared" si="6"/>
        <v>19561583236846</v>
      </c>
      <c r="P997" s="46">
        <f>IF(A997=1,SA,MAX(0,SA-M996))</f>
        <v>0</v>
      </c>
      <c r="S997" s="5">
        <v>0.0</v>
      </c>
      <c r="T997" s="5">
        <v>0.0</v>
      </c>
      <c r="U997" s="5">
        <v>0.0</v>
      </c>
      <c r="V997" s="48">
        <v>1.0</v>
      </c>
    </row>
    <row r="998" ht="15.75" customHeight="1">
      <c r="A998" s="5">
        <v>996.0</v>
      </c>
      <c r="B998" s="5">
        <v>83.0</v>
      </c>
      <c r="C998" s="5">
        <f t="shared" si="1"/>
        <v>12</v>
      </c>
      <c r="D998" s="5">
        <f>'Thông tin khách hàng'!$B$4+B998-1</f>
        <v>83</v>
      </c>
      <c r="E998" s="46">
        <f t="shared" si="2"/>
        <v>19561583236846</v>
      </c>
      <c r="F998" s="5">
        <f>TP*VLOOKUP('Thông tin khách hàng'!$E$10,$X$2:$Z$5,3,FALSE)*OFFSET($S998,0,VLOOKUP('Thông tin khách hàng'!$E$10,$X$2:$Z$5,2,FALSE))</f>
        <v>0</v>
      </c>
      <c r="G998" s="5">
        <f>EP*VLOOKUP('Thông tin khách hàng'!$E$10,$X$2:$Z$5,3,FALSE)*OFFSET($S998,0,VLOOKUP('Thông tin khách hàng'!$E$10,$X$2:$Z$5,2,FALSE))</f>
        <v>0</v>
      </c>
      <c r="H998" s="5">
        <f>F998*HLOOKUP(B998,Assumption!$A$10:$G$12,2,TRUE)+G998*HLOOKUP(B998,Assumption!$A$10:$G$12,3,TRUE)</f>
        <v>0</v>
      </c>
      <c r="I998" s="5">
        <f t="shared" si="3"/>
        <v>0</v>
      </c>
      <c r="J998" s="47">
        <f>VLOOKUP(D998,Assumption!$O$3:$Q$103,IF('Thông tin khách hàng'!$B$3="Nam",2,3),FALSE)/12*P998</f>
        <v>0</v>
      </c>
      <c r="K998" s="5">
        <v>20000.0</v>
      </c>
      <c r="L998" s="46">
        <f t="shared" si="4"/>
        <v>110604035516</v>
      </c>
      <c r="M998" s="46">
        <f t="shared" si="5"/>
        <v>19672187252362</v>
      </c>
      <c r="N998" s="47">
        <f>HLOOKUP(ROUND(AVERAGE(M986:M997)/10^6,0),Assumption!$B$2:$E$3,2,TRUE)*MAX((AVERAGE(M986:M997)-250*10^6),0)</f>
        <v>109822356158</v>
      </c>
      <c r="O998" s="46">
        <f t="shared" si="6"/>
        <v>19782009608520</v>
      </c>
      <c r="P998" s="46">
        <f>IF(A998=1,SA,MAX(0,SA-M997))</f>
        <v>0</v>
      </c>
      <c r="S998" s="5">
        <v>0.0</v>
      </c>
      <c r="T998" s="5">
        <v>0.0</v>
      </c>
      <c r="U998" s="5">
        <v>0.0</v>
      </c>
      <c r="V998" s="48">
        <v>1.0</v>
      </c>
    </row>
    <row r="999" ht="15.75" customHeight="1">
      <c r="A999" s="5">
        <v>997.0</v>
      </c>
      <c r="B999" s="5">
        <v>84.0</v>
      </c>
      <c r="C999" s="5">
        <f t="shared" si="1"/>
        <v>1</v>
      </c>
      <c r="D999" s="5">
        <f>'Thông tin khách hàng'!$B$4+B999-1</f>
        <v>84</v>
      </c>
      <c r="E999" s="46">
        <f t="shared" si="2"/>
        <v>19782009608520</v>
      </c>
      <c r="F999" s="5">
        <f>TP*VLOOKUP('Thông tin khách hàng'!$E$10,$X$2:$Z$5,3,FALSE)*OFFSET($S999,0,VLOOKUP('Thông tin khách hàng'!$E$10,$X$2:$Z$5,2,FALSE))</f>
        <v>15000000</v>
      </c>
      <c r="G999" s="5">
        <f>EP*VLOOKUP('Thông tin khách hàng'!$E$10,$X$2:$Z$5,3,FALSE)*OFFSET($S999,0,VLOOKUP('Thông tin khách hàng'!$E$10,$X$2:$Z$5,2,FALSE))</f>
        <v>15000000</v>
      </c>
      <c r="H999" s="5">
        <f>F999*HLOOKUP(B999,Assumption!$A$10:$G$12,2,TRUE)+G999*HLOOKUP(B999,Assumption!$A$10:$G$12,3,TRUE)</f>
        <v>750000</v>
      </c>
      <c r="I999" s="5">
        <f t="shared" si="3"/>
        <v>29250000</v>
      </c>
      <c r="J999" s="47">
        <f>VLOOKUP(D999,Assumption!$O$3:$Q$103,IF('Thông tin khách hàng'!$B$3="Nam",2,3),FALSE)/12*P999</f>
        <v>0</v>
      </c>
      <c r="K999" s="5">
        <v>20000.0</v>
      </c>
      <c r="L999" s="46">
        <f t="shared" si="4"/>
        <v>111850523652</v>
      </c>
      <c r="M999" s="46">
        <f t="shared" si="5"/>
        <v>19893889362172</v>
      </c>
      <c r="N999" s="47">
        <f>HLOOKUP(ROUND(AVERAGE(M987:M998)/10^6,0),Assumption!$B$2:$E$3,2,TRUE)*MAX((AVERAGE(M987:M998)-250*10^6),0)</f>
        <v>111059915935</v>
      </c>
      <c r="O999" s="46">
        <f t="shared" si="6"/>
        <v>20004949278107</v>
      </c>
      <c r="P999" s="46">
        <f>IF(A999=1,SA,MAX(0,SA-M998))</f>
        <v>0</v>
      </c>
      <c r="S999" s="5">
        <v>1.0</v>
      </c>
      <c r="T999" s="5">
        <v>1.0</v>
      </c>
      <c r="U999" s="5">
        <v>1.0</v>
      </c>
      <c r="V999" s="48">
        <v>1.0</v>
      </c>
    </row>
    <row r="1000" ht="15.75" customHeight="1">
      <c r="A1000" s="5">
        <v>998.0</v>
      </c>
      <c r="B1000" s="5">
        <v>84.0</v>
      </c>
      <c r="C1000" s="5">
        <f t="shared" si="1"/>
        <v>2</v>
      </c>
      <c r="D1000" s="5">
        <f>'Thông tin khách hàng'!$B$4+B1000-1</f>
        <v>84</v>
      </c>
      <c r="E1000" s="46">
        <f t="shared" si="2"/>
        <v>20004949278107</v>
      </c>
      <c r="F1000" s="5">
        <f>TP*VLOOKUP('Thông tin khách hàng'!$E$10,$X$2:$Z$5,3,FALSE)*OFFSET($S1000,0,VLOOKUP('Thông tin khách hàng'!$E$10,$X$2:$Z$5,2,FALSE))</f>
        <v>0</v>
      </c>
      <c r="G1000" s="5">
        <f>EP*VLOOKUP('Thông tin khách hàng'!$E$10,$X$2:$Z$5,3,FALSE)*OFFSET($S1000,0,VLOOKUP('Thông tin khách hàng'!$E$10,$X$2:$Z$5,2,FALSE))</f>
        <v>0</v>
      </c>
      <c r="H1000" s="5">
        <f>F1000*HLOOKUP(B1000,Assumption!$A$10:$G$12,2,TRUE)+G1000*HLOOKUP(B1000,Assumption!$A$10:$G$12,3,TRUE)</f>
        <v>0</v>
      </c>
      <c r="I1000" s="5">
        <f t="shared" si="3"/>
        <v>0</v>
      </c>
      <c r="J1000" s="47">
        <f>VLOOKUP(D1000,Assumption!$O$3:$Q$103,IF('Thông tin khách hàng'!$B$3="Nam",2,3),FALSE)/12*P1000</f>
        <v>0</v>
      </c>
      <c r="K1000" s="5">
        <v>20000.0</v>
      </c>
      <c r="L1000" s="46">
        <f t="shared" si="4"/>
        <v>113110891573</v>
      </c>
      <c r="M1000" s="46">
        <f t="shared" si="5"/>
        <v>20118060149680</v>
      </c>
      <c r="N1000" s="47">
        <f>HLOOKUP(ROUND(AVERAGE(M988:M999)/10^6,0),Assumption!$B$2:$E$3,2,TRUE)*MAX((AVERAGE(M988:M999)-250*10^6),0)</f>
        <v>112311421043</v>
      </c>
      <c r="O1000" s="46">
        <f t="shared" si="6"/>
        <v>20230371570723</v>
      </c>
      <c r="P1000" s="46">
        <f>IF(A1000=1,SA,MAX(0,SA-M999))</f>
        <v>0</v>
      </c>
      <c r="S1000" s="5">
        <v>0.0</v>
      </c>
      <c r="T1000" s="5">
        <v>0.0</v>
      </c>
      <c r="U1000" s="5">
        <v>0.0</v>
      </c>
      <c r="V1000" s="48">
        <v>1.0</v>
      </c>
    </row>
    <row r="1001" ht="15.75" customHeight="1">
      <c r="A1001" s="5">
        <v>999.0</v>
      </c>
      <c r="B1001" s="5">
        <v>84.0</v>
      </c>
      <c r="C1001" s="5">
        <f t="shared" si="1"/>
        <v>3</v>
      </c>
      <c r="D1001" s="5">
        <f>'Thông tin khách hàng'!$B$4+B1001-1</f>
        <v>84</v>
      </c>
      <c r="E1001" s="46">
        <f t="shared" si="2"/>
        <v>20230371570723</v>
      </c>
      <c r="F1001" s="5">
        <f>TP*VLOOKUP('Thông tin khách hàng'!$E$10,$X$2:$Z$5,3,FALSE)*OFFSET($S1001,0,VLOOKUP('Thông tin khách hàng'!$E$10,$X$2:$Z$5,2,FALSE))</f>
        <v>0</v>
      </c>
      <c r="G1001" s="5">
        <f>EP*VLOOKUP('Thông tin khách hàng'!$E$10,$X$2:$Z$5,3,FALSE)*OFFSET($S1001,0,VLOOKUP('Thông tin khách hàng'!$E$10,$X$2:$Z$5,2,FALSE))</f>
        <v>0</v>
      </c>
      <c r="H1001" s="5">
        <f>F1001*HLOOKUP(B1001,Assumption!$A$10:$G$12,2,TRUE)+G1001*HLOOKUP(B1001,Assumption!$A$10:$G$12,3,TRUE)</f>
        <v>0</v>
      </c>
      <c r="I1001" s="5">
        <f t="shared" si="3"/>
        <v>0</v>
      </c>
      <c r="J1001" s="47">
        <f>VLOOKUP(D1001,Assumption!$O$3:$Q$103,IF('Thông tin khách hàng'!$B$3="Nam",2,3),FALSE)/12*P1001</f>
        <v>0</v>
      </c>
      <c r="K1001" s="5">
        <v>20000.0</v>
      </c>
      <c r="L1001" s="46">
        <f t="shared" si="4"/>
        <v>114385461989</v>
      </c>
      <c r="M1001" s="46">
        <f t="shared" si="5"/>
        <v>20344757012712</v>
      </c>
      <c r="N1001" s="47">
        <f>HLOOKUP(ROUND(AVERAGE(M989:M1000)/10^6,0),Assumption!$B$2:$E$3,2,TRUE)*MAX((AVERAGE(M989:M1000)-250*10^6),0)</f>
        <v>113577028624</v>
      </c>
      <c r="O1001" s="46">
        <f t="shared" si="6"/>
        <v>20458334041335</v>
      </c>
      <c r="P1001" s="46">
        <f>IF(A1001=1,SA,MAX(0,SA-M1000))</f>
        <v>0</v>
      </c>
      <c r="S1001" s="5">
        <v>0.0</v>
      </c>
      <c r="T1001" s="5">
        <v>0.0</v>
      </c>
      <c r="U1001" s="5">
        <v>0.0</v>
      </c>
      <c r="V1001" s="48">
        <v>1.0</v>
      </c>
    </row>
    <row r="1002" ht="15.75" customHeight="1">
      <c r="A1002" s="5">
        <v>1000.0</v>
      </c>
      <c r="B1002" s="5">
        <v>84.0</v>
      </c>
      <c r="C1002" s="5">
        <f t="shared" si="1"/>
        <v>4</v>
      </c>
      <c r="D1002" s="5">
        <f>'Thông tin khách hàng'!$B$4+B1002-1</f>
        <v>84</v>
      </c>
      <c r="E1002" s="46">
        <f t="shared" si="2"/>
        <v>20458334041335</v>
      </c>
      <c r="F1002" s="5">
        <f>TP*VLOOKUP('Thông tin khách hàng'!$E$10,$X$2:$Z$5,3,FALSE)*OFFSET($S1002,0,VLOOKUP('Thông tin khách hàng'!$E$10,$X$2:$Z$5,2,FALSE))</f>
        <v>0</v>
      </c>
      <c r="G1002" s="5">
        <f>EP*VLOOKUP('Thông tin khách hàng'!$E$10,$X$2:$Z$5,3,FALSE)*OFFSET($S1002,0,VLOOKUP('Thông tin khách hàng'!$E$10,$X$2:$Z$5,2,FALSE))</f>
        <v>0</v>
      </c>
      <c r="H1002" s="5">
        <f>F1002*HLOOKUP(B1002,Assumption!$A$10:$G$12,2,TRUE)+G1002*HLOOKUP(B1002,Assumption!$A$10:$G$12,3,TRUE)</f>
        <v>0</v>
      </c>
      <c r="I1002" s="5">
        <f t="shared" si="3"/>
        <v>0</v>
      </c>
      <c r="J1002" s="47">
        <f>VLOOKUP(D1002,Assumption!$O$3:$Q$103,IF('Thông tin khách hàng'!$B$3="Nam",2,3),FALSE)/12*P1002</f>
        <v>0</v>
      </c>
      <c r="K1002" s="5">
        <v>20000.0</v>
      </c>
      <c r="L1002" s="46">
        <f t="shared" si="4"/>
        <v>115674394941</v>
      </c>
      <c r="M1002" s="46">
        <f t="shared" si="5"/>
        <v>20574008416276</v>
      </c>
      <c r="N1002" s="47">
        <f>HLOOKUP(ROUND(AVERAGE(M990:M1001)/10^6,0),Assumption!$B$2:$E$3,2,TRUE)*MAX((AVERAGE(M990:M1001)-250*10^6),0)</f>
        <v>114856897590</v>
      </c>
      <c r="O1002" s="46">
        <f t="shared" si="6"/>
        <v>20688865313866</v>
      </c>
      <c r="P1002" s="46">
        <f>IF(A1002=1,SA,MAX(0,SA-M1001))</f>
        <v>0</v>
      </c>
      <c r="S1002" s="5">
        <v>0.0</v>
      </c>
      <c r="T1002" s="5">
        <v>0.0</v>
      </c>
      <c r="U1002" s="5">
        <v>1.0</v>
      </c>
      <c r="V1002" s="48">
        <v>1.0</v>
      </c>
    </row>
    <row r="1003" ht="15.75" customHeight="1">
      <c r="A1003" s="5">
        <v>1001.0</v>
      </c>
      <c r="B1003" s="5">
        <v>84.0</v>
      </c>
      <c r="C1003" s="5">
        <f t="shared" si="1"/>
        <v>5</v>
      </c>
      <c r="D1003" s="5">
        <f>'Thông tin khách hàng'!$B$4+B1003-1</f>
        <v>84</v>
      </c>
      <c r="E1003" s="46">
        <f t="shared" si="2"/>
        <v>20688865313866</v>
      </c>
      <c r="F1003" s="5">
        <f>TP*VLOOKUP('Thông tin khách hàng'!$E$10,$X$2:$Z$5,3,FALSE)*OFFSET($S1003,0,VLOOKUP('Thông tin khách hàng'!$E$10,$X$2:$Z$5,2,FALSE))</f>
        <v>0</v>
      </c>
      <c r="G1003" s="5">
        <f>EP*VLOOKUP('Thông tin khách hàng'!$E$10,$X$2:$Z$5,3,FALSE)*OFFSET($S1003,0,VLOOKUP('Thông tin khách hàng'!$E$10,$X$2:$Z$5,2,FALSE))</f>
        <v>0</v>
      </c>
      <c r="H1003" s="5">
        <f>F1003*HLOOKUP(B1003,Assumption!$A$10:$G$12,2,TRUE)+G1003*HLOOKUP(B1003,Assumption!$A$10:$G$12,3,TRUE)</f>
        <v>0</v>
      </c>
      <c r="I1003" s="5">
        <f t="shared" si="3"/>
        <v>0</v>
      </c>
      <c r="J1003" s="47">
        <f>VLOOKUP(D1003,Assumption!$O$3:$Q$103,IF('Thông tin khách hàng'!$B$3="Nam",2,3),FALSE)/12*P1003</f>
        <v>0</v>
      </c>
      <c r="K1003" s="5">
        <v>20000.0</v>
      </c>
      <c r="L1003" s="46">
        <f t="shared" si="4"/>
        <v>116977852272</v>
      </c>
      <c r="M1003" s="46">
        <f t="shared" si="5"/>
        <v>20805843146138</v>
      </c>
      <c r="N1003" s="47">
        <f>HLOOKUP(ROUND(AVERAGE(M991:M1002)/10^6,0),Assumption!$B$2:$E$3,2,TRUE)*MAX((AVERAGE(M991:M1002)-250*10^6),0)</f>
        <v>116151188645</v>
      </c>
      <c r="O1003" s="46">
        <f t="shared" si="6"/>
        <v>20921994334783</v>
      </c>
      <c r="P1003" s="46">
        <f>IF(A1003=1,SA,MAX(0,SA-M1002))</f>
        <v>0</v>
      </c>
      <c r="S1003" s="5">
        <v>0.0</v>
      </c>
      <c r="T1003" s="5">
        <v>0.0</v>
      </c>
      <c r="U1003" s="5">
        <v>0.0</v>
      </c>
      <c r="V1003" s="48">
        <v>1.0</v>
      </c>
    </row>
    <row r="1004" ht="15.75" customHeight="1">
      <c r="A1004" s="5">
        <v>1002.0</v>
      </c>
      <c r="B1004" s="5">
        <v>84.0</v>
      </c>
      <c r="C1004" s="5">
        <f t="shared" si="1"/>
        <v>6</v>
      </c>
      <c r="D1004" s="5">
        <f>'Thông tin khách hàng'!$B$4+B1004-1</f>
        <v>84</v>
      </c>
      <c r="E1004" s="46">
        <f t="shared" si="2"/>
        <v>20921994334783</v>
      </c>
      <c r="F1004" s="5">
        <f>TP*VLOOKUP('Thông tin khách hàng'!$E$10,$X$2:$Z$5,3,FALSE)*OFFSET($S1004,0,VLOOKUP('Thông tin khách hàng'!$E$10,$X$2:$Z$5,2,FALSE))</f>
        <v>0</v>
      </c>
      <c r="G1004" s="5">
        <f>EP*VLOOKUP('Thông tin khách hàng'!$E$10,$X$2:$Z$5,3,FALSE)*OFFSET($S1004,0,VLOOKUP('Thông tin khách hàng'!$E$10,$X$2:$Z$5,2,FALSE))</f>
        <v>0</v>
      </c>
      <c r="H1004" s="5">
        <f>F1004*HLOOKUP(B1004,Assumption!$A$10:$G$12,2,TRUE)+G1004*HLOOKUP(B1004,Assumption!$A$10:$G$12,3,TRUE)</f>
        <v>0</v>
      </c>
      <c r="I1004" s="5">
        <f t="shared" si="3"/>
        <v>0</v>
      </c>
      <c r="J1004" s="47">
        <f>VLOOKUP(D1004,Assumption!$O$3:$Q$103,IF('Thông tin khách hàng'!$B$3="Nam",2,3),FALSE)/12*P1004</f>
        <v>0</v>
      </c>
      <c r="K1004" s="5">
        <v>20000.0</v>
      </c>
      <c r="L1004" s="46">
        <f t="shared" si="4"/>
        <v>118295997650</v>
      </c>
      <c r="M1004" s="46">
        <f t="shared" si="5"/>
        <v>21040290312433</v>
      </c>
      <c r="N1004" s="47">
        <f>HLOOKUP(ROUND(AVERAGE(M992:M1003)/10^6,0),Assumption!$B$2:$E$3,2,TRUE)*MAX((AVERAGE(M992:M1003)-250*10^6),0)</f>
        <v>117460064302</v>
      </c>
      <c r="O1004" s="46">
        <f t="shared" si="6"/>
        <v>21157750376735</v>
      </c>
      <c r="P1004" s="46">
        <f>IF(A1004=1,SA,MAX(0,SA-M1003))</f>
        <v>0</v>
      </c>
      <c r="S1004" s="5">
        <v>0.0</v>
      </c>
      <c r="T1004" s="5">
        <v>0.0</v>
      </c>
      <c r="U1004" s="5">
        <v>0.0</v>
      </c>
      <c r="V1004" s="48">
        <v>1.0</v>
      </c>
    </row>
    <row r="1005" ht="15.75" customHeight="1">
      <c r="A1005" s="5">
        <v>1003.0</v>
      </c>
      <c r="B1005" s="5">
        <v>84.0</v>
      </c>
      <c r="C1005" s="5">
        <f t="shared" si="1"/>
        <v>7</v>
      </c>
      <c r="D1005" s="5">
        <f>'Thông tin khách hàng'!$B$4+B1005-1</f>
        <v>84</v>
      </c>
      <c r="E1005" s="46">
        <f t="shared" si="2"/>
        <v>21157750376735</v>
      </c>
      <c r="F1005" s="5">
        <f>TP*VLOOKUP('Thông tin khách hàng'!$E$10,$X$2:$Z$5,3,FALSE)*OFFSET($S1005,0,VLOOKUP('Thông tin khách hàng'!$E$10,$X$2:$Z$5,2,FALSE))</f>
        <v>15000000</v>
      </c>
      <c r="G1005" s="5">
        <f>EP*VLOOKUP('Thông tin khách hàng'!$E$10,$X$2:$Z$5,3,FALSE)*OFFSET($S1005,0,VLOOKUP('Thông tin khách hàng'!$E$10,$X$2:$Z$5,2,FALSE))</f>
        <v>15000000</v>
      </c>
      <c r="H1005" s="5">
        <f>F1005*HLOOKUP(B1005,Assumption!$A$10:$G$12,2,TRUE)+G1005*HLOOKUP(B1005,Assumption!$A$10:$G$12,3,TRUE)</f>
        <v>750000</v>
      </c>
      <c r="I1005" s="5">
        <f t="shared" si="3"/>
        <v>29250000</v>
      </c>
      <c r="J1005" s="47">
        <f>VLOOKUP(D1005,Assumption!$O$3:$Q$103,IF('Thông tin khách hàng'!$B$3="Nam",2,3),FALSE)/12*P1005</f>
        <v>0</v>
      </c>
      <c r="K1005" s="5">
        <v>20000.0</v>
      </c>
      <c r="L1005" s="46">
        <f t="shared" si="4"/>
        <v>119629161971</v>
      </c>
      <c r="M1005" s="46">
        <f t="shared" si="5"/>
        <v>21277408768706</v>
      </c>
      <c r="N1005" s="47">
        <f>HLOOKUP(ROUND(AVERAGE(M993:M1004)/10^6,0),Assumption!$B$2:$E$3,2,TRUE)*MAX((AVERAGE(M993:M1004)-250*10^6),0)</f>
        <v>118783688907</v>
      </c>
      <c r="O1005" s="46">
        <f t="shared" si="6"/>
        <v>21396192457612</v>
      </c>
      <c r="P1005" s="46">
        <f>IF(A1005=1,SA,MAX(0,SA-M1004))</f>
        <v>0</v>
      </c>
      <c r="S1005" s="5">
        <v>0.0</v>
      </c>
      <c r="T1005" s="5">
        <v>1.0</v>
      </c>
      <c r="U1005" s="5">
        <v>1.0</v>
      </c>
      <c r="V1005" s="48">
        <v>1.0</v>
      </c>
    </row>
    <row r="1006" ht="15.75" customHeight="1">
      <c r="A1006" s="5">
        <v>1004.0</v>
      </c>
      <c r="B1006" s="5">
        <v>84.0</v>
      </c>
      <c r="C1006" s="5">
        <f t="shared" si="1"/>
        <v>8</v>
      </c>
      <c r="D1006" s="5">
        <f>'Thông tin khách hàng'!$B$4+B1006-1</f>
        <v>84</v>
      </c>
      <c r="E1006" s="46">
        <f t="shared" si="2"/>
        <v>21396192457612</v>
      </c>
      <c r="F1006" s="5">
        <f>TP*VLOOKUP('Thông tin khách hàng'!$E$10,$X$2:$Z$5,3,FALSE)*OFFSET($S1006,0,VLOOKUP('Thông tin khách hàng'!$E$10,$X$2:$Z$5,2,FALSE))</f>
        <v>0</v>
      </c>
      <c r="G1006" s="5">
        <f>EP*VLOOKUP('Thông tin khách hàng'!$E$10,$X$2:$Z$5,3,FALSE)*OFFSET($S1006,0,VLOOKUP('Thông tin khách hàng'!$E$10,$X$2:$Z$5,2,FALSE))</f>
        <v>0</v>
      </c>
      <c r="H1006" s="5">
        <f>F1006*HLOOKUP(B1006,Assumption!$A$10:$G$12,2,TRUE)+G1006*HLOOKUP(B1006,Assumption!$A$10:$G$12,3,TRUE)</f>
        <v>0</v>
      </c>
      <c r="I1006" s="5">
        <f t="shared" si="3"/>
        <v>0</v>
      </c>
      <c r="J1006" s="47">
        <f>VLOOKUP(D1006,Assumption!$O$3:$Q$103,IF('Thông tin khách hàng'!$B$3="Nam",2,3),FALSE)/12*P1006</f>
        <v>0</v>
      </c>
      <c r="K1006" s="5">
        <v>20000.0</v>
      </c>
      <c r="L1006" s="46">
        <f t="shared" si="4"/>
        <v>120977182779</v>
      </c>
      <c r="M1006" s="46">
        <f t="shared" si="5"/>
        <v>21517169620391</v>
      </c>
      <c r="N1006" s="47">
        <f>HLOOKUP(ROUND(AVERAGE(M994:M1005)/10^6,0),Assumption!$B$2:$E$3,2,TRUE)*MAX((AVERAGE(M994:M1005)-250*10^6),0)</f>
        <v>120122228657</v>
      </c>
      <c r="O1006" s="46">
        <f t="shared" si="6"/>
        <v>21637291849048</v>
      </c>
      <c r="P1006" s="46">
        <f>IF(A1006=1,SA,MAX(0,SA-M1005))</f>
        <v>0</v>
      </c>
      <c r="S1006" s="5">
        <v>0.0</v>
      </c>
      <c r="T1006" s="5">
        <v>0.0</v>
      </c>
      <c r="U1006" s="5">
        <v>0.0</v>
      </c>
      <c r="V1006" s="48">
        <v>1.0</v>
      </c>
    </row>
    <row r="1007" ht="15.75" customHeight="1">
      <c r="A1007" s="5">
        <v>1005.0</v>
      </c>
      <c r="B1007" s="5">
        <v>84.0</v>
      </c>
      <c r="C1007" s="5">
        <f t="shared" si="1"/>
        <v>9</v>
      </c>
      <c r="D1007" s="5">
        <f>'Thông tin khách hàng'!$B$4+B1007-1</f>
        <v>84</v>
      </c>
      <c r="E1007" s="46">
        <f t="shared" si="2"/>
        <v>21637291849048</v>
      </c>
      <c r="F1007" s="5">
        <f>TP*VLOOKUP('Thông tin khách hàng'!$E$10,$X$2:$Z$5,3,FALSE)*OFFSET($S1007,0,VLOOKUP('Thông tin khách hàng'!$E$10,$X$2:$Z$5,2,FALSE))</f>
        <v>0</v>
      </c>
      <c r="G1007" s="5">
        <f>EP*VLOOKUP('Thông tin khách hàng'!$E$10,$X$2:$Z$5,3,FALSE)*OFFSET($S1007,0,VLOOKUP('Thông tin khách hàng'!$E$10,$X$2:$Z$5,2,FALSE))</f>
        <v>0</v>
      </c>
      <c r="H1007" s="5">
        <f>F1007*HLOOKUP(B1007,Assumption!$A$10:$G$12,2,TRUE)+G1007*HLOOKUP(B1007,Assumption!$A$10:$G$12,3,TRUE)</f>
        <v>0</v>
      </c>
      <c r="I1007" s="5">
        <f t="shared" si="3"/>
        <v>0</v>
      </c>
      <c r="J1007" s="47">
        <f>VLOOKUP(D1007,Assumption!$O$3:$Q$103,IF('Thông tin khách hàng'!$B$3="Nam",2,3),FALSE)/12*P1007</f>
        <v>0</v>
      </c>
      <c r="K1007" s="5">
        <v>20000.0</v>
      </c>
      <c r="L1007" s="46">
        <f t="shared" si="4"/>
        <v>122340393791</v>
      </c>
      <c r="M1007" s="46">
        <f t="shared" si="5"/>
        <v>21759632222839</v>
      </c>
      <c r="N1007" s="47">
        <f>HLOOKUP(ROUND(AVERAGE(M995:M1006)/10^6,0),Assumption!$B$2:$E$3,2,TRUE)*MAX((AVERAGE(M995:M1006)-250*10^6),0)</f>
        <v>121475851622</v>
      </c>
      <c r="O1007" s="46">
        <f t="shared" si="6"/>
        <v>21881108074461</v>
      </c>
      <c r="P1007" s="46">
        <f>IF(A1007=1,SA,MAX(0,SA-M1006))</f>
        <v>0</v>
      </c>
      <c r="S1007" s="5">
        <v>0.0</v>
      </c>
      <c r="T1007" s="5">
        <v>0.0</v>
      </c>
      <c r="U1007" s="5">
        <v>0.0</v>
      </c>
      <c r="V1007" s="48">
        <v>1.0</v>
      </c>
    </row>
    <row r="1008" ht="15.75" customHeight="1">
      <c r="A1008" s="5">
        <v>1006.0</v>
      </c>
      <c r="B1008" s="5">
        <v>84.0</v>
      </c>
      <c r="C1008" s="5">
        <f t="shared" si="1"/>
        <v>10</v>
      </c>
      <c r="D1008" s="5">
        <f>'Thông tin khách hàng'!$B$4+B1008-1</f>
        <v>84</v>
      </c>
      <c r="E1008" s="46">
        <f t="shared" si="2"/>
        <v>21881108074461</v>
      </c>
      <c r="F1008" s="5">
        <f>TP*VLOOKUP('Thông tin khách hàng'!$E$10,$X$2:$Z$5,3,FALSE)*OFFSET($S1008,0,VLOOKUP('Thông tin khách hàng'!$E$10,$X$2:$Z$5,2,FALSE))</f>
        <v>0</v>
      </c>
      <c r="G1008" s="5">
        <f>EP*VLOOKUP('Thông tin khách hàng'!$E$10,$X$2:$Z$5,3,FALSE)*OFFSET($S1008,0,VLOOKUP('Thông tin khách hàng'!$E$10,$X$2:$Z$5,2,FALSE))</f>
        <v>0</v>
      </c>
      <c r="H1008" s="5">
        <f>F1008*HLOOKUP(B1008,Assumption!$A$10:$G$12,2,TRUE)+G1008*HLOOKUP(B1008,Assumption!$A$10:$G$12,3,TRUE)</f>
        <v>0</v>
      </c>
      <c r="I1008" s="5">
        <f t="shared" si="3"/>
        <v>0</v>
      </c>
      <c r="J1008" s="47">
        <f>VLOOKUP(D1008,Assumption!$O$3:$Q$103,IF('Thông tin khách hàng'!$B$3="Nam",2,3),FALSE)/12*P1008</f>
        <v>0</v>
      </c>
      <c r="K1008" s="5">
        <v>20000.0</v>
      </c>
      <c r="L1008" s="46">
        <f t="shared" si="4"/>
        <v>123718966177</v>
      </c>
      <c r="M1008" s="46">
        <f t="shared" si="5"/>
        <v>22004827020638</v>
      </c>
      <c r="N1008" s="47">
        <f>HLOOKUP(ROUND(AVERAGE(M996:M1007)/10^6,0),Assumption!$B$2:$E$3,2,TRUE)*MAX((AVERAGE(M996:M1007)-250*10^6),0)</f>
        <v>122844727766</v>
      </c>
      <c r="O1008" s="46">
        <f t="shared" si="6"/>
        <v>22127671748404</v>
      </c>
      <c r="P1008" s="46">
        <f>IF(A1008=1,SA,MAX(0,SA-M1007))</f>
        <v>0</v>
      </c>
      <c r="S1008" s="5">
        <v>0.0</v>
      </c>
      <c r="T1008" s="5">
        <v>0.0</v>
      </c>
      <c r="U1008" s="5">
        <v>1.0</v>
      </c>
      <c r="V1008" s="48">
        <v>1.0</v>
      </c>
    </row>
    <row r="1009" ht="15.75" customHeight="1">
      <c r="A1009" s="5">
        <v>1007.0</v>
      </c>
      <c r="B1009" s="5">
        <v>84.0</v>
      </c>
      <c r="C1009" s="5">
        <f t="shared" si="1"/>
        <v>11</v>
      </c>
      <c r="D1009" s="5">
        <f>'Thông tin khách hàng'!$B$4+B1009-1</f>
        <v>84</v>
      </c>
      <c r="E1009" s="46">
        <f t="shared" si="2"/>
        <v>22127671748404</v>
      </c>
      <c r="F1009" s="5">
        <f>TP*VLOOKUP('Thông tin khách hàng'!$E$10,$X$2:$Z$5,3,FALSE)*OFFSET($S1009,0,VLOOKUP('Thông tin khách hàng'!$E$10,$X$2:$Z$5,2,FALSE))</f>
        <v>0</v>
      </c>
      <c r="G1009" s="5">
        <f>EP*VLOOKUP('Thông tin khách hàng'!$E$10,$X$2:$Z$5,3,FALSE)*OFFSET($S1009,0,VLOOKUP('Thông tin khách hàng'!$E$10,$X$2:$Z$5,2,FALSE))</f>
        <v>0</v>
      </c>
      <c r="H1009" s="5">
        <f>F1009*HLOOKUP(B1009,Assumption!$A$10:$G$12,2,TRUE)+G1009*HLOOKUP(B1009,Assumption!$A$10:$G$12,3,TRUE)</f>
        <v>0</v>
      </c>
      <c r="I1009" s="5">
        <f t="shared" si="3"/>
        <v>0</v>
      </c>
      <c r="J1009" s="47">
        <f>VLOOKUP(D1009,Assumption!$O$3:$Q$103,IF('Thông tin khách hàng'!$B$3="Nam",2,3),FALSE)/12*P1009</f>
        <v>0</v>
      </c>
      <c r="K1009" s="5">
        <v>20000.0</v>
      </c>
      <c r="L1009" s="46">
        <f t="shared" si="4"/>
        <v>125113073037</v>
      </c>
      <c r="M1009" s="46">
        <f t="shared" si="5"/>
        <v>22252784801441</v>
      </c>
      <c r="N1009" s="47">
        <f>HLOOKUP(ROUND(AVERAGE(M997:M1008)/10^6,0),Assumption!$B$2:$E$3,2,TRUE)*MAX((AVERAGE(M997:M1008)-250*10^6),0)</f>
        <v>124229028967</v>
      </c>
      <c r="O1009" s="46">
        <f t="shared" si="6"/>
        <v>22377013830409</v>
      </c>
      <c r="P1009" s="46">
        <f>IF(A1009=1,SA,MAX(0,SA-M1008))</f>
        <v>0</v>
      </c>
      <c r="S1009" s="5">
        <v>0.0</v>
      </c>
      <c r="T1009" s="5">
        <v>0.0</v>
      </c>
      <c r="U1009" s="5">
        <v>0.0</v>
      </c>
      <c r="V1009" s="48">
        <v>1.0</v>
      </c>
    </row>
    <row r="1010" ht="15.75" customHeight="1">
      <c r="A1010" s="5">
        <v>1008.0</v>
      </c>
      <c r="B1010" s="5">
        <v>84.0</v>
      </c>
      <c r="C1010" s="5">
        <f t="shared" si="1"/>
        <v>12</v>
      </c>
      <c r="D1010" s="5">
        <f>'Thông tin khách hàng'!$B$4+B1010-1</f>
        <v>84</v>
      </c>
      <c r="E1010" s="46">
        <f t="shared" si="2"/>
        <v>22377013830409</v>
      </c>
      <c r="F1010" s="5">
        <f>TP*VLOOKUP('Thông tin khách hàng'!$E$10,$X$2:$Z$5,3,FALSE)*OFFSET($S1010,0,VLOOKUP('Thông tin khách hàng'!$E$10,$X$2:$Z$5,2,FALSE))</f>
        <v>0</v>
      </c>
      <c r="G1010" s="5">
        <f>EP*VLOOKUP('Thông tin khách hàng'!$E$10,$X$2:$Z$5,3,FALSE)*OFFSET($S1010,0,VLOOKUP('Thông tin khách hàng'!$E$10,$X$2:$Z$5,2,FALSE))</f>
        <v>0</v>
      </c>
      <c r="H1010" s="5">
        <f>F1010*HLOOKUP(B1010,Assumption!$A$10:$G$12,2,TRUE)+G1010*HLOOKUP(B1010,Assumption!$A$10:$G$12,3,TRUE)</f>
        <v>0</v>
      </c>
      <c r="I1010" s="5">
        <f t="shared" si="3"/>
        <v>0</v>
      </c>
      <c r="J1010" s="47">
        <f>VLOOKUP(D1010,Assumption!$O$3:$Q$103,IF('Thông tin khách hàng'!$B$3="Nam",2,3),FALSE)/12*P1010</f>
        <v>0</v>
      </c>
      <c r="K1010" s="5">
        <v>20000.0</v>
      </c>
      <c r="L1010" s="46">
        <f t="shared" si="4"/>
        <v>126522889420</v>
      </c>
      <c r="M1010" s="46">
        <f t="shared" si="5"/>
        <v>22503536699829</v>
      </c>
      <c r="N1010" s="47">
        <f>HLOOKUP(ROUND(AVERAGE(M998:M1009)/10^6,0),Assumption!$B$2:$E$3,2,TRUE)*MAX((AVERAGE(M998:M1009)-250*10^6),0)</f>
        <v>125628929043</v>
      </c>
      <c r="O1010" s="46">
        <f t="shared" si="6"/>
        <v>22629165628871</v>
      </c>
      <c r="P1010" s="46">
        <f>IF(A1010=1,SA,MAX(0,SA-M1009))</f>
        <v>0</v>
      </c>
      <c r="S1010" s="5">
        <v>0.0</v>
      </c>
      <c r="T1010" s="5">
        <v>0.0</v>
      </c>
      <c r="U1010" s="5">
        <v>0.0</v>
      </c>
      <c r="V1010" s="48">
        <v>1.0</v>
      </c>
    </row>
    <row r="1011" ht="15.75" customHeight="1">
      <c r="A1011" s="5">
        <v>1009.0</v>
      </c>
      <c r="B1011" s="5">
        <v>85.0</v>
      </c>
      <c r="C1011" s="5">
        <f t="shared" si="1"/>
        <v>1</v>
      </c>
      <c r="D1011" s="5">
        <f>'Thông tin khách hàng'!$B$4+B1011-1</f>
        <v>85</v>
      </c>
      <c r="E1011" s="46">
        <f t="shared" si="2"/>
        <v>22629165628871</v>
      </c>
      <c r="F1011" s="5">
        <f>TP*VLOOKUP('Thông tin khách hàng'!$E$10,$X$2:$Z$5,3,FALSE)*OFFSET($S1011,0,VLOOKUP('Thông tin khách hàng'!$E$10,$X$2:$Z$5,2,FALSE))</f>
        <v>15000000</v>
      </c>
      <c r="G1011" s="5">
        <f>EP*VLOOKUP('Thông tin khách hàng'!$E$10,$X$2:$Z$5,3,FALSE)*OFFSET($S1011,0,VLOOKUP('Thông tin khách hàng'!$E$10,$X$2:$Z$5,2,FALSE))</f>
        <v>15000000</v>
      </c>
      <c r="H1011" s="5">
        <f>F1011*HLOOKUP(B1011,Assumption!$A$10:$G$12,2,TRUE)+G1011*HLOOKUP(B1011,Assumption!$A$10:$G$12,3,TRUE)</f>
        <v>750000</v>
      </c>
      <c r="I1011" s="5">
        <f t="shared" si="3"/>
        <v>29250000</v>
      </c>
      <c r="J1011" s="47">
        <f>VLOOKUP(D1011,Assumption!$O$3:$Q$103,IF('Thông tin khách hàng'!$B$3="Nam",2,3),FALSE)/12*P1011</f>
        <v>0</v>
      </c>
      <c r="K1011" s="5">
        <v>20000.0</v>
      </c>
      <c r="L1011" s="46">
        <f t="shared" si="4"/>
        <v>127948757732</v>
      </c>
      <c r="M1011" s="46">
        <f t="shared" si="5"/>
        <v>22757143616603</v>
      </c>
      <c r="N1011" s="47">
        <f>HLOOKUP(ROUND(AVERAGE(M999:M1010)/10^6,0),Assumption!$B$2:$E$3,2,TRUE)*MAX((AVERAGE(M999:M1010)-250*10^6),0)</f>
        <v>127044603767</v>
      </c>
      <c r="O1011" s="46">
        <f t="shared" si="6"/>
        <v>22884188220370</v>
      </c>
      <c r="P1011" s="46">
        <f>IF(A1011=1,SA,MAX(0,SA-M1010))</f>
        <v>0</v>
      </c>
      <c r="S1011" s="5">
        <v>1.0</v>
      </c>
      <c r="T1011" s="5">
        <v>1.0</v>
      </c>
      <c r="U1011" s="5">
        <v>1.0</v>
      </c>
      <c r="V1011" s="48">
        <v>1.0</v>
      </c>
    </row>
    <row r="1012" ht="15.75" customHeight="1">
      <c r="A1012" s="5">
        <v>1010.0</v>
      </c>
      <c r="B1012" s="5">
        <v>85.0</v>
      </c>
      <c r="C1012" s="5">
        <f t="shared" si="1"/>
        <v>2</v>
      </c>
      <c r="D1012" s="5">
        <f>'Thông tin khách hàng'!$B$4+B1012-1</f>
        <v>85</v>
      </c>
      <c r="E1012" s="46">
        <f t="shared" si="2"/>
        <v>22884188220370</v>
      </c>
      <c r="F1012" s="5">
        <f>TP*VLOOKUP('Thông tin khách hàng'!$E$10,$X$2:$Z$5,3,FALSE)*OFFSET($S1012,0,VLOOKUP('Thông tin khách hàng'!$E$10,$X$2:$Z$5,2,FALSE))</f>
        <v>0</v>
      </c>
      <c r="G1012" s="5">
        <f>EP*VLOOKUP('Thông tin khách hàng'!$E$10,$X$2:$Z$5,3,FALSE)*OFFSET($S1012,0,VLOOKUP('Thông tin khách hàng'!$E$10,$X$2:$Z$5,2,FALSE))</f>
        <v>0</v>
      </c>
      <c r="H1012" s="5">
        <f>F1012*HLOOKUP(B1012,Assumption!$A$10:$G$12,2,TRUE)+G1012*HLOOKUP(B1012,Assumption!$A$10:$G$12,3,TRUE)</f>
        <v>0</v>
      </c>
      <c r="I1012" s="5">
        <f t="shared" si="3"/>
        <v>0</v>
      </c>
      <c r="J1012" s="47">
        <f>VLOOKUP(D1012,Assumption!$O$3:$Q$103,IF('Thông tin khách hàng'!$B$3="Nam",2,3),FALSE)/12*P1012</f>
        <v>0</v>
      </c>
      <c r="K1012" s="5">
        <v>20000.0</v>
      </c>
      <c r="L1012" s="46">
        <f t="shared" si="4"/>
        <v>129390527158</v>
      </c>
      <c r="M1012" s="46">
        <f t="shared" si="5"/>
        <v>23013578727528</v>
      </c>
      <c r="N1012" s="47">
        <f>HLOOKUP(ROUND(AVERAGE(M1000:M1011)/10^6,0),Assumption!$B$2:$E$3,2,TRUE)*MAX((AVERAGE(M1000:M1011)-250*10^6),0)</f>
        <v>128476230894</v>
      </c>
      <c r="O1012" s="46">
        <f t="shared" si="6"/>
        <v>23142054958422</v>
      </c>
      <c r="P1012" s="46">
        <f>IF(A1012=1,SA,MAX(0,SA-M1011))</f>
        <v>0</v>
      </c>
      <c r="S1012" s="5">
        <v>0.0</v>
      </c>
      <c r="T1012" s="5">
        <v>0.0</v>
      </c>
      <c r="U1012" s="5">
        <v>0.0</v>
      </c>
      <c r="V1012" s="48">
        <v>1.0</v>
      </c>
    </row>
    <row r="1013" ht="15.75" customHeight="1">
      <c r="A1013" s="5">
        <v>1011.0</v>
      </c>
      <c r="B1013" s="5">
        <v>85.0</v>
      </c>
      <c r="C1013" s="5">
        <f t="shared" si="1"/>
        <v>3</v>
      </c>
      <c r="D1013" s="5">
        <f>'Thông tin khách hàng'!$B$4+B1013-1</f>
        <v>85</v>
      </c>
      <c r="E1013" s="46">
        <f t="shared" si="2"/>
        <v>23142054958422</v>
      </c>
      <c r="F1013" s="5">
        <f>TP*VLOOKUP('Thông tin khách hàng'!$E$10,$X$2:$Z$5,3,FALSE)*OFFSET($S1013,0,VLOOKUP('Thông tin khách hàng'!$E$10,$X$2:$Z$5,2,FALSE))</f>
        <v>0</v>
      </c>
      <c r="G1013" s="5">
        <f>EP*VLOOKUP('Thông tin khách hàng'!$E$10,$X$2:$Z$5,3,FALSE)*OFFSET($S1013,0,VLOOKUP('Thông tin khách hàng'!$E$10,$X$2:$Z$5,2,FALSE))</f>
        <v>0</v>
      </c>
      <c r="H1013" s="5">
        <f>F1013*HLOOKUP(B1013,Assumption!$A$10:$G$12,2,TRUE)+G1013*HLOOKUP(B1013,Assumption!$A$10:$G$12,3,TRUE)</f>
        <v>0</v>
      </c>
      <c r="I1013" s="5">
        <f t="shared" si="3"/>
        <v>0</v>
      </c>
      <c r="J1013" s="47">
        <f>VLOOKUP(D1013,Assumption!$O$3:$Q$103,IF('Thông tin khách hàng'!$B$3="Nam",2,3),FALSE)/12*P1013</f>
        <v>0</v>
      </c>
      <c r="K1013" s="5">
        <v>20000.0</v>
      </c>
      <c r="L1013" s="46">
        <f t="shared" si="4"/>
        <v>130848543185</v>
      </c>
      <c r="M1013" s="46">
        <f t="shared" si="5"/>
        <v>23272903481607</v>
      </c>
      <c r="N1013" s="47">
        <f>HLOOKUP(ROUND(AVERAGE(M1001:M1012)/10^6,0),Assumption!$B$2:$E$3,2,TRUE)*MAX((AVERAGE(M1001:M1012)-250*10^6),0)</f>
        <v>129923990183</v>
      </c>
      <c r="O1013" s="46">
        <f t="shared" si="6"/>
        <v>23402827471790</v>
      </c>
      <c r="P1013" s="46">
        <f>IF(A1013=1,SA,MAX(0,SA-M1012))</f>
        <v>0</v>
      </c>
      <c r="S1013" s="5">
        <v>0.0</v>
      </c>
      <c r="T1013" s="5">
        <v>0.0</v>
      </c>
      <c r="U1013" s="5">
        <v>0.0</v>
      </c>
      <c r="V1013" s="48">
        <v>1.0</v>
      </c>
    </row>
    <row r="1014" ht="15.75" customHeight="1">
      <c r="A1014" s="5">
        <v>1012.0</v>
      </c>
      <c r="B1014" s="5">
        <v>85.0</v>
      </c>
      <c r="C1014" s="5">
        <f t="shared" si="1"/>
        <v>4</v>
      </c>
      <c r="D1014" s="5">
        <f>'Thông tin khách hàng'!$B$4+B1014-1</f>
        <v>85</v>
      </c>
      <c r="E1014" s="46">
        <f t="shared" si="2"/>
        <v>23402827471790</v>
      </c>
      <c r="F1014" s="5">
        <f>TP*VLOOKUP('Thông tin khách hàng'!$E$10,$X$2:$Z$5,3,FALSE)*OFFSET($S1014,0,VLOOKUP('Thông tin khách hàng'!$E$10,$X$2:$Z$5,2,FALSE))</f>
        <v>0</v>
      </c>
      <c r="G1014" s="5">
        <f>EP*VLOOKUP('Thông tin khách hàng'!$E$10,$X$2:$Z$5,3,FALSE)*OFFSET($S1014,0,VLOOKUP('Thông tin khách hàng'!$E$10,$X$2:$Z$5,2,FALSE))</f>
        <v>0</v>
      </c>
      <c r="H1014" s="5">
        <f>F1014*HLOOKUP(B1014,Assumption!$A$10:$G$12,2,TRUE)+G1014*HLOOKUP(B1014,Assumption!$A$10:$G$12,3,TRUE)</f>
        <v>0</v>
      </c>
      <c r="I1014" s="5">
        <f t="shared" si="3"/>
        <v>0</v>
      </c>
      <c r="J1014" s="47">
        <f>VLOOKUP(D1014,Assumption!$O$3:$Q$103,IF('Thông tin khách hàng'!$B$3="Nam",2,3),FALSE)/12*P1014</f>
        <v>0</v>
      </c>
      <c r="K1014" s="5">
        <v>20000.0</v>
      </c>
      <c r="L1014" s="46">
        <f t="shared" si="4"/>
        <v>132322988889</v>
      </c>
      <c r="M1014" s="46">
        <f t="shared" si="5"/>
        <v>23535150440679</v>
      </c>
      <c r="N1014" s="47">
        <f>HLOOKUP(ROUND(AVERAGE(M1002:M1013)/10^6,0),Assumption!$B$2:$E$3,2,TRUE)*MAX((AVERAGE(M1002:M1013)-250*10^6),0)</f>
        <v>131388063417</v>
      </c>
      <c r="O1014" s="46">
        <f t="shared" si="6"/>
        <v>23666538504096</v>
      </c>
      <c r="P1014" s="46">
        <f>IF(A1014=1,SA,MAX(0,SA-M1013))</f>
        <v>0</v>
      </c>
      <c r="S1014" s="5">
        <v>0.0</v>
      </c>
      <c r="T1014" s="5">
        <v>0.0</v>
      </c>
      <c r="U1014" s="5">
        <v>1.0</v>
      </c>
      <c r="V1014" s="48">
        <v>1.0</v>
      </c>
    </row>
    <row r="1015" ht="15.75" customHeight="1">
      <c r="A1015" s="5">
        <v>1013.0</v>
      </c>
      <c r="B1015" s="5">
        <v>85.0</v>
      </c>
      <c r="C1015" s="5">
        <f t="shared" si="1"/>
        <v>5</v>
      </c>
      <c r="D1015" s="5">
        <f>'Thông tin khách hàng'!$B$4+B1015-1</f>
        <v>85</v>
      </c>
      <c r="E1015" s="46">
        <f t="shared" si="2"/>
        <v>23666538504096</v>
      </c>
      <c r="F1015" s="5">
        <f>TP*VLOOKUP('Thông tin khách hàng'!$E$10,$X$2:$Z$5,3,FALSE)*OFFSET($S1015,0,VLOOKUP('Thông tin khách hàng'!$E$10,$X$2:$Z$5,2,FALSE))</f>
        <v>0</v>
      </c>
      <c r="G1015" s="5">
        <f>EP*VLOOKUP('Thông tin khách hàng'!$E$10,$X$2:$Z$5,3,FALSE)*OFFSET($S1015,0,VLOOKUP('Thông tin khách hàng'!$E$10,$X$2:$Z$5,2,FALSE))</f>
        <v>0</v>
      </c>
      <c r="H1015" s="5">
        <f>F1015*HLOOKUP(B1015,Assumption!$A$10:$G$12,2,TRUE)+G1015*HLOOKUP(B1015,Assumption!$A$10:$G$12,3,TRUE)</f>
        <v>0</v>
      </c>
      <c r="I1015" s="5">
        <f t="shared" si="3"/>
        <v>0</v>
      </c>
      <c r="J1015" s="47">
        <f>VLOOKUP(D1015,Assumption!$O$3:$Q$103,IF('Thông tin khách hàng'!$B$3="Nam",2,3),FALSE)/12*P1015</f>
        <v>0</v>
      </c>
      <c r="K1015" s="5">
        <v>20000.0</v>
      </c>
      <c r="L1015" s="46">
        <f t="shared" si="4"/>
        <v>133814049406</v>
      </c>
      <c r="M1015" s="46">
        <f t="shared" si="5"/>
        <v>23800352533502</v>
      </c>
      <c r="N1015" s="47">
        <f>HLOOKUP(ROUND(AVERAGE(M1003:M1014)/10^6,0),Assumption!$B$2:$E$3,2,TRUE)*MAX((AVERAGE(M1003:M1014)-250*10^6),0)</f>
        <v>132868634429</v>
      </c>
      <c r="O1015" s="46">
        <f t="shared" si="6"/>
        <v>23933221167931</v>
      </c>
      <c r="P1015" s="46">
        <f>IF(A1015=1,SA,MAX(0,SA-M1014))</f>
        <v>0</v>
      </c>
      <c r="S1015" s="5">
        <v>0.0</v>
      </c>
      <c r="T1015" s="5">
        <v>0.0</v>
      </c>
      <c r="U1015" s="5">
        <v>0.0</v>
      </c>
      <c r="V1015" s="48">
        <v>1.0</v>
      </c>
    </row>
    <row r="1016" ht="15.75" customHeight="1">
      <c r="A1016" s="5">
        <v>1014.0</v>
      </c>
      <c r="B1016" s="5">
        <v>85.0</v>
      </c>
      <c r="C1016" s="5">
        <f t="shared" si="1"/>
        <v>6</v>
      </c>
      <c r="D1016" s="5">
        <f>'Thông tin khách hàng'!$B$4+B1016-1</f>
        <v>85</v>
      </c>
      <c r="E1016" s="46">
        <f t="shared" si="2"/>
        <v>23933221167931</v>
      </c>
      <c r="F1016" s="5">
        <f>TP*VLOOKUP('Thông tin khách hàng'!$E$10,$X$2:$Z$5,3,FALSE)*OFFSET($S1016,0,VLOOKUP('Thông tin khách hàng'!$E$10,$X$2:$Z$5,2,FALSE))</f>
        <v>0</v>
      </c>
      <c r="G1016" s="5">
        <f>EP*VLOOKUP('Thông tin khách hàng'!$E$10,$X$2:$Z$5,3,FALSE)*OFFSET($S1016,0,VLOOKUP('Thông tin khách hàng'!$E$10,$X$2:$Z$5,2,FALSE))</f>
        <v>0</v>
      </c>
      <c r="H1016" s="5">
        <f>F1016*HLOOKUP(B1016,Assumption!$A$10:$G$12,2,TRUE)+G1016*HLOOKUP(B1016,Assumption!$A$10:$G$12,3,TRUE)</f>
        <v>0</v>
      </c>
      <c r="I1016" s="5">
        <f t="shared" si="3"/>
        <v>0</v>
      </c>
      <c r="J1016" s="47">
        <f>VLOOKUP(D1016,Assumption!$O$3:$Q$103,IF('Thông tin khách hàng'!$B$3="Nam",2,3),FALSE)/12*P1016</f>
        <v>0</v>
      </c>
      <c r="K1016" s="5">
        <v>20000.0</v>
      </c>
      <c r="L1016" s="46">
        <f t="shared" si="4"/>
        <v>135321911959</v>
      </c>
      <c r="M1016" s="46">
        <f t="shared" si="5"/>
        <v>24068543059890</v>
      </c>
      <c r="N1016" s="47">
        <f>HLOOKUP(ROUND(AVERAGE(M1004:M1015)/10^6,0),Assumption!$B$2:$E$3,2,TRUE)*MAX((AVERAGE(M1004:M1015)-250*10^6),0)</f>
        <v>134365889123</v>
      </c>
      <c r="O1016" s="46">
        <f t="shared" si="6"/>
        <v>24202908949013</v>
      </c>
      <c r="P1016" s="46">
        <f>IF(A1016=1,SA,MAX(0,SA-M1015))</f>
        <v>0</v>
      </c>
      <c r="S1016" s="5">
        <v>0.0</v>
      </c>
      <c r="T1016" s="5">
        <v>0.0</v>
      </c>
      <c r="U1016" s="5">
        <v>0.0</v>
      </c>
      <c r="V1016" s="48">
        <v>1.0</v>
      </c>
    </row>
    <row r="1017" ht="15.75" customHeight="1">
      <c r="A1017" s="5">
        <v>1015.0</v>
      </c>
      <c r="B1017" s="5">
        <v>85.0</v>
      </c>
      <c r="C1017" s="5">
        <f t="shared" si="1"/>
        <v>7</v>
      </c>
      <c r="D1017" s="5">
        <f>'Thông tin khách hàng'!$B$4+B1017-1</f>
        <v>85</v>
      </c>
      <c r="E1017" s="46">
        <f t="shared" si="2"/>
        <v>24202908949013</v>
      </c>
      <c r="F1017" s="5">
        <f>TP*VLOOKUP('Thông tin khách hàng'!$E$10,$X$2:$Z$5,3,FALSE)*OFFSET($S1017,0,VLOOKUP('Thông tin khách hàng'!$E$10,$X$2:$Z$5,2,FALSE))</f>
        <v>15000000</v>
      </c>
      <c r="G1017" s="5">
        <f>EP*VLOOKUP('Thông tin khách hàng'!$E$10,$X$2:$Z$5,3,FALSE)*OFFSET($S1017,0,VLOOKUP('Thông tin khách hàng'!$E$10,$X$2:$Z$5,2,FALSE))</f>
        <v>15000000</v>
      </c>
      <c r="H1017" s="5">
        <f>F1017*HLOOKUP(B1017,Assumption!$A$10:$G$12,2,TRUE)+G1017*HLOOKUP(B1017,Assumption!$A$10:$G$12,3,TRUE)</f>
        <v>750000</v>
      </c>
      <c r="I1017" s="5">
        <f t="shared" si="3"/>
        <v>29250000</v>
      </c>
      <c r="J1017" s="47">
        <f>VLOOKUP(D1017,Assumption!$O$3:$Q$103,IF('Thông tin khách hàng'!$B$3="Nam",2,3),FALSE)/12*P1017</f>
        <v>0</v>
      </c>
      <c r="K1017" s="5">
        <v>20000.0</v>
      </c>
      <c r="L1017" s="46">
        <f t="shared" si="4"/>
        <v>136846931267</v>
      </c>
      <c r="M1017" s="46">
        <f t="shared" si="5"/>
        <v>24339785110280</v>
      </c>
      <c r="N1017" s="47">
        <f>HLOOKUP(ROUND(AVERAGE(M1005:M1016)/10^6,0),Assumption!$B$2:$E$3,2,TRUE)*MAX((AVERAGE(M1005:M1016)-250*10^6),0)</f>
        <v>135880015497</v>
      </c>
      <c r="O1017" s="46">
        <f t="shared" si="6"/>
        <v>24475665125777</v>
      </c>
      <c r="P1017" s="46">
        <f>IF(A1017=1,SA,MAX(0,SA-M1016))</f>
        <v>0</v>
      </c>
      <c r="S1017" s="5">
        <v>0.0</v>
      </c>
      <c r="T1017" s="5">
        <v>1.0</v>
      </c>
      <c r="U1017" s="5">
        <v>1.0</v>
      </c>
      <c r="V1017" s="48">
        <v>1.0</v>
      </c>
    </row>
    <row r="1018" ht="15.75" customHeight="1">
      <c r="A1018" s="5">
        <v>1016.0</v>
      </c>
      <c r="B1018" s="5">
        <v>85.0</v>
      </c>
      <c r="C1018" s="5">
        <f t="shared" si="1"/>
        <v>8</v>
      </c>
      <c r="D1018" s="5">
        <f>'Thông tin khách hàng'!$B$4+B1018-1</f>
        <v>85</v>
      </c>
      <c r="E1018" s="46">
        <f t="shared" si="2"/>
        <v>24475665125777</v>
      </c>
      <c r="F1018" s="5">
        <f>TP*VLOOKUP('Thông tin khách hàng'!$E$10,$X$2:$Z$5,3,FALSE)*OFFSET($S1018,0,VLOOKUP('Thông tin khách hàng'!$E$10,$X$2:$Z$5,2,FALSE))</f>
        <v>0</v>
      </c>
      <c r="G1018" s="5">
        <f>EP*VLOOKUP('Thông tin khách hàng'!$E$10,$X$2:$Z$5,3,FALSE)*OFFSET($S1018,0,VLOOKUP('Thông tin khách hàng'!$E$10,$X$2:$Z$5,2,FALSE))</f>
        <v>0</v>
      </c>
      <c r="H1018" s="5">
        <f>F1018*HLOOKUP(B1018,Assumption!$A$10:$G$12,2,TRUE)+G1018*HLOOKUP(B1018,Assumption!$A$10:$G$12,3,TRUE)</f>
        <v>0</v>
      </c>
      <c r="I1018" s="5">
        <f t="shared" si="3"/>
        <v>0</v>
      </c>
      <c r="J1018" s="47">
        <f>VLOOKUP(D1018,Assumption!$O$3:$Q$103,IF('Thông tin khách hàng'!$B$3="Nam",2,3),FALSE)/12*P1018</f>
        <v>0</v>
      </c>
      <c r="K1018" s="5">
        <v>20000.0</v>
      </c>
      <c r="L1018" s="46">
        <f t="shared" si="4"/>
        <v>138388968962</v>
      </c>
      <c r="M1018" s="46">
        <f t="shared" si="5"/>
        <v>24614054074739</v>
      </c>
      <c r="N1018" s="47">
        <f>HLOOKUP(ROUND(AVERAGE(M1006:M1017)/10^6,0),Assumption!$B$2:$E$3,2,TRUE)*MAX((AVERAGE(M1006:M1017)-250*10^6),0)</f>
        <v>137411203668</v>
      </c>
      <c r="O1018" s="46">
        <f t="shared" si="6"/>
        <v>24751465278407</v>
      </c>
      <c r="P1018" s="46">
        <f>IF(A1018=1,SA,MAX(0,SA-M1017))</f>
        <v>0</v>
      </c>
      <c r="S1018" s="5">
        <v>0.0</v>
      </c>
      <c r="T1018" s="5">
        <v>0.0</v>
      </c>
      <c r="U1018" s="5">
        <v>0.0</v>
      </c>
      <c r="V1018" s="48">
        <v>1.0</v>
      </c>
    </row>
    <row r="1019" ht="15.75" customHeight="1">
      <c r="A1019" s="5">
        <v>1017.0</v>
      </c>
      <c r="B1019" s="5">
        <v>85.0</v>
      </c>
      <c r="C1019" s="5">
        <f t="shared" si="1"/>
        <v>9</v>
      </c>
      <c r="D1019" s="5">
        <f>'Thông tin khách hàng'!$B$4+B1019-1</f>
        <v>85</v>
      </c>
      <c r="E1019" s="46">
        <f t="shared" si="2"/>
        <v>24751465278407</v>
      </c>
      <c r="F1019" s="5">
        <f>TP*VLOOKUP('Thông tin khách hàng'!$E$10,$X$2:$Z$5,3,FALSE)*OFFSET($S1019,0,VLOOKUP('Thông tin khách hàng'!$E$10,$X$2:$Z$5,2,FALSE))</f>
        <v>0</v>
      </c>
      <c r="G1019" s="5">
        <f>EP*VLOOKUP('Thông tin khách hàng'!$E$10,$X$2:$Z$5,3,FALSE)*OFFSET($S1019,0,VLOOKUP('Thông tin khách hàng'!$E$10,$X$2:$Z$5,2,FALSE))</f>
        <v>0</v>
      </c>
      <c r="H1019" s="5">
        <f>F1019*HLOOKUP(B1019,Assumption!$A$10:$G$12,2,TRUE)+G1019*HLOOKUP(B1019,Assumption!$A$10:$G$12,3,TRUE)</f>
        <v>0</v>
      </c>
      <c r="I1019" s="5">
        <f t="shared" si="3"/>
        <v>0</v>
      </c>
      <c r="J1019" s="47">
        <f>VLOOKUP(D1019,Assumption!$O$3:$Q$103,IF('Thông tin khách hàng'!$B$3="Nam",2,3),FALSE)/12*P1019</f>
        <v>0</v>
      </c>
      <c r="K1019" s="5">
        <v>20000.0</v>
      </c>
      <c r="L1019" s="46">
        <f t="shared" si="4"/>
        <v>139948383122</v>
      </c>
      <c r="M1019" s="46">
        <f t="shared" si="5"/>
        <v>24891413641529</v>
      </c>
      <c r="N1019" s="47">
        <f>HLOOKUP(ROUND(AVERAGE(M1007:M1018)/10^6,0),Assumption!$B$2:$E$3,2,TRUE)*MAX((AVERAGE(M1007:M1018)-250*10^6),0)</f>
        <v>138959645895</v>
      </c>
      <c r="O1019" s="46">
        <f t="shared" si="6"/>
        <v>25030373287424</v>
      </c>
      <c r="P1019" s="46">
        <f>IF(A1019=1,SA,MAX(0,SA-M1018))</f>
        <v>0</v>
      </c>
      <c r="S1019" s="5">
        <v>0.0</v>
      </c>
      <c r="T1019" s="5">
        <v>0.0</v>
      </c>
      <c r="U1019" s="5">
        <v>0.0</v>
      </c>
      <c r="V1019" s="48">
        <v>1.0</v>
      </c>
    </row>
    <row r="1020" ht="15.75" customHeight="1">
      <c r="A1020" s="5">
        <v>1018.0</v>
      </c>
      <c r="B1020" s="5">
        <v>85.0</v>
      </c>
      <c r="C1020" s="5">
        <f t="shared" si="1"/>
        <v>10</v>
      </c>
      <c r="D1020" s="5">
        <f>'Thông tin khách hàng'!$B$4+B1020-1</f>
        <v>85</v>
      </c>
      <c r="E1020" s="46">
        <f t="shared" si="2"/>
        <v>25030373287424</v>
      </c>
      <c r="F1020" s="5">
        <f>TP*VLOOKUP('Thông tin khách hàng'!$E$10,$X$2:$Z$5,3,FALSE)*OFFSET($S1020,0,VLOOKUP('Thông tin khách hàng'!$E$10,$X$2:$Z$5,2,FALSE))</f>
        <v>0</v>
      </c>
      <c r="G1020" s="5">
        <f>EP*VLOOKUP('Thông tin khách hàng'!$E$10,$X$2:$Z$5,3,FALSE)*OFFSET($S1020,0,VLOOKUP('Thông tin khách hàng'!$E$10,$X$2:$Z$5,2,FALSE))</f>
        <v>0</v>
      </c>
      <c r="H1020" s="5">
        <f>F1020*HLOOKUP(B1020,Assumption!$A$10:$G$12,2,TRUE)+G1020*HLOOKUP(B1020,Assumption!$A$10:$G$12,3,TRUE)</f>
        <v>0</v>
      </c>
      <c r="I1020" s="5">
        <f t="shared" si="3"/>
        <v>0</v>
      </c>
      <c r="J1020" s="47">
        <f>VLOOKUP(D1020,Assumption!$O$3:$Q$103,IF('Thông tin khách hàng'!$B$3="Nam",2,3),FALSE)/12*P1020</f>
        <v>0</v>
      </c>
      <c r="K1020" s="5">
        <v>20000.0</v>
      </c>
      <c r="L1020" s="46">
        <f t="shared" si="4"/>
        <v>141525369555</v>
      </c>
      <c r="M1020" s="46">
        <f t="shared" si="5"/>
        <v>25171898636979</v>
      </c>
      <c r="N1020" s="47">
        <f>HLOOKUP(ROUND(AVERAGE(M1008:M1019)/10^6,0),Assumption!$B$2:$E$3,2,TRUE)*MAX((AVERAGE(M1008:M1019)-250*10^6),0)</f>
        <v>140525536604</v>
      </c>
      <c r="O1020" s="46">
        <f t="shared" si="6"/>
        <v>25312424173583</v>
      </c>
      <c r="P1020" s="46">
        <f>IF(A1020=1,SA,MAX(0,SA-M1019))</f>
        <v>0</v>
      </c>
      <c r="S1020" s="5">
        <v>0.0</v>
      </c>
      <c r="T1020" s="5">
        <v>0.0</v>
      </c>
      <c r="U1020" s="5">
        <v>1.0</v>
      </c>
      <c r="V1020" s="48">
        <v>1.0</v>
      </c>
    </row>
    <row r="1021" ht="15.75" customHeight="1">
      <c r="A1021" s="5">
        <v>1019.0</v>
      </c>
      <c r="B1021" s="5">
        <v>85.0</v>
      </c>
      <c r="C1021" s="5">
        <f t="shared" si="1"/>
        <v>11</v>
      </c>
      <c r="D1021" s="5">
        <f>'Thông tin khách hàng'!$B$4+B1021-1</f>
        <v>85</v>
      </c>
      <c r="E1021" s="46">
        <f t="shared" si="2"/>
        <v>25312424173583</v>
      </c>
      <c r="F1021" s="5">
        <f>TP*VLOOKUP('Thông tin khách hàng'!$E$10,$X$2:$Z$5,3,FALSE)*OFFSET($S1021,0,VLOOKUP('Thông tin khách hàng'!$E$10,$X$2:$Z$5,2,FALSE))</f>
        <v>0</v>
      </c>
      <c r="G1021" s="5">
        <f>EP*VLOOKUP('Thông tin khách hàng'!$E$10,$X$2:$Z$5,3,FALSE)*OFFSET($S1021,0,VLOOKUP('Thông tin khách hàng'!$E$10,$X$2:$Z$5,2,FALSE))</f>
        <v>0</v>
      </c>
      <c r="H1021" s="5">
        <f>F1021*HLOOKUP(B1021,Assumption!$A$10:$G$12,2,TRUE)+G1021*HLOOKUP(B1021,Assumption!$A$10:$G$12,3,TRUE)</f>
        <v>0</v>
      </c>
      <c r="I1021" s="5">
        <f t="shared" si="3"/>
        <v>0</v>
      </c>
      <c r="J1021" s="47">
        <f>VLOOKUP(D1021,Assumption!$O$3:$Q$103,IF('Thông tin khách hàng'!$B$3="Nam",2,3),FALSE)/12*P1021</f>
        <v>0</v>
      </c>
      <c r="K1021" s="5">
        <v>20000.0</v>
      </c>
      <c r="L1021" s="46">
        <f t="shared" si="4"/>
        <v>143120126272</v>
      </c>
      <c r="M1021" s="46">
        <f t="shared" si="5"/>
        <v>25455544279855</v>
      </c>
      <c r="N1021" s="47">
        <f>HLOOKUP(ROUND(AVERAGE(M1009:M1020)/10^6,0),Assumption!$B$2:$E$3,2,TRUE)*MAX((AVERAGE(M1009:M1020)-250*10^6),0)</f>
        <v>142109072412</v>
      </c>
      <c r="O1021" s="46">
        <f t="shared" si="6"/>
        <v>25597653352267</v>
      </c>
      <c r="P1021" s="46">
        <f>IF(A1021=1,SA,MAX(0,SA-M1020))</f>
        <v>0</v>
      </c>
      <c r="S1021" s="5">
        <v>0.0</v>
      </c>
      <c r="T1021" s="5">
        <v>0.0</v>
      </c>
      <c r="U1021" s="5">
        <v>0.0</v>
      </c>
      <c r="V1021" s="48">
        <v>1.0</v>
      </c>
    </row>
    <row r="1022" ht="15.75" customHeight="1">
      <c r="A1022" s="5">
        <v>1020.0</v>
      </c>
      <c r="B1022" s="5">
        <v>85.0</v>
      </c>
      <c r="C1022" s="5">
        <f t="shared" si="1"/>
        <v>12</v>
      </c>
      <c r="D1022" s="5">
        <f>'Thông tin khách hàng'!$B$4+B1022-1</f>
        <v>85</v>
      </c>
      <c r="E1022" s="46">
        <f t="shared" si="2"/>
        <v>25597653352267</v>
      </c>
      <c r="F1022" s="5">
        <f>TP*VLOOKUP('Thông tin khách hàng'!$E$10,$X$2:$Z$5,3,FALSE)*OFFSET($S1022,0,VLOOKUP('Thông tin khách hàng'!$E$10,$X$2:$Z$5,2,FALSE))</f>
        <v>0</v>
      </c>
      <c r="G1022" s="5">
        <f>EP*VLOOKUP('Thông tin khách hàng'!$E$10,$X$2:$Z$5,3,FALSE)*OFFSET($S1022,0,VLOOKUP('Thông tin khách hàng'!$E$10,$X$2:$Z$5,2,FALSE))</f>
        <v>0</v>
      </c>
      <c r="H1022" s="5">
        <f>F1022*HLOOKUP(B1022,Assumption!$A$10:$G$12,2,TRUE)+G1022*HLOOKUP(B1022,Assumption!$A$10:$G$12,3,TRUE)</f>
        <v>0</v>
      </c>
      <c r="I1022" s="5">
        <f t="shared" si="3"/>
        <v>0</v>
      </c>
      <c r="J1022" s="47">
        <f>VLOOKUP(D1022,Assumption!$O$3:$Q$103,IF('Thông tin khách hàng'!$B$3="Nam",2,3),FALSE)/12*P1022</f>
        <v>0</v>
      </c>
      <c r="K1022" s="5">
        <v>20000.0</v>
      </c>
      <c r="L1022" s="46">
        <f t="shared" si="4"/>
        <v>144732853517</v>
      </c>
      <c r="M1022" s="46">
        <f t="shared" si="5"/>
        <v>25742386185784</v>
      </c>
      <c r="N1022" s="47">
        <f>HLOOKUP(ROUND(AVERAGE(M1010:M1021)/10^6,0),Assumption!$B$2:$E$3,2,TRUE)*MAX((AVERAGE(M1010:M1021)-250*10^6),0)</f>
        <v>143710452152</v>
      </c>
      <c r="O1022" s="46">
        <f t="shared" si="6"/>
        <v>25886096637936</v>
      </c>
      <c r="P1022" s="46">
        <f>IF(A1022=1,SA,MAX(0,SA-M1021))</f>
        <v>0</v>
      </c>
      <c r="S1022" s="5">
        <v>0.0</v>
      </c>
      <c r="T1022" s="5">
        <v>0.0</v>
      </c>
      <c r="U1022" s="5">
        <v>0.0</v>
      </c>
      <c r="V1022" s="48">
        <v>1.0</v>
      </c>
    </row>
    <row r="1023" ht="15.75" customHeight="1">
      <c r="A1023" s="5">
        <v>1021.0</v>
      </c>
      <c r="B1023" s="5">
        <v>86.0</v>
      </c>
      <c r="C1023" s="5">
        <f t="shared" si="1"/>
        <v>1</v>
      </c>
      <c r="D1023" s="5">
        <f>'Thông tin khách hàng'!$B$4+B1023-1</f>
        <v>86</v>
      </c>
      <c r="E1023" s="46">
        <f t="shared" si="2"/>
        <v>25886096637936</v>
      </c>
      <c r="F1023" s="5">
        <f>TP*VLOOKUP('Thông tin khách hàng'!$E$10,$X$2:$Z$5,3,FALSE)*OFFSET($S1023,0,VLOOKUP('Thông tin khách hàng'!$E$10,$X$2:$Z$5,2,FALSE))</f>
        <v>15000000</v>
      </c>
      <c r="G1023" s="5">
        <f>EP*VLOOKUP('Thông tin khách hàng'!$E$10,$X$2:$Z$5,3,FALSE)*OFFSET($S1023,0,VLOOKUP('Thông tin khách hàng'!$E$10,$X$2:$Z$5,2,FALSE))</f>
        <v>15000000</v>
      </c>
      <c r="H1023" s="5">
        <f>F1023*HLOOKUP(B1023,Assumption!$A$10:$G$12,2,TRUE)+G1023*HLOOKUP(B1023,Assumption!$A$10:$G$12,3,TRUE)</f>
        <v>750000</v>
      </c>
      <c r="I1023" s="5">
        <f t="shared" si="3"/>
        <v>29250000</v>
      </c>
      <c r="J1023" s="47">
        <f>VLOOKUP(D1023,Assumption!$O$3:$Q$103,IF('Thông tin khách hàng'!$B$3="Nam",2,3),FALSE)/12*P1023</f>
        <v>0</v>
      </c>
      <c r="K1023" s="5">
        <v>20000.0</v>
      </c>
      <c r="L1023" s="46">
        <f t="shared" si="4"/>
        <v>146363919174</v>
      </c>
      <c r="M1023" s="46">
        <f t="shared" si="5"/>
        <v>26032489787110</v>
      </c>
      <c r="N1023" s="47">
        <f>HLOOKUP(ROUND(AVERAGE(M1011:M1022)/10^6,0),Assumption!$B$2:$E$3,2,TRUE)*MAX((AVERAGE(M1011:M1022)-250*10^6),0)</f>
        <v>145329876894</v>
      </c>
      <c r="O1023" s="46">
        <f t="shared" si="6"/>
        <v>26177819664004</v>
      </c>
      <c r="P1023" s="46">
        <f>IF(A1023=1,SA,MAX(0,SA-M1022))</f>
        <v>0</v>
      </c>
      <c r="S1023" s="5">
        <v>1.0</v>
      </c>
      <c r="T1023" s="5">
        <v>1.0</v>
      </c>
      <c r="U1023" s="5">
        <v>1.0</v>
      </c>
      <c r="V1023" s="48">
        <v>1.0</v>
      </c>
    </row>
    <row r="1024" ht="15.75" customHeight="1">
      <c r="A1024" s="5">
        <v>1022.0</v>
      </c>
      <c r="B1024" s="5">
        <v>86.0</v>
      </c>
      <c r="C1024" s="5">
        <f t="shared" si="1"/>
        <v>2</v>
      </c>
      <c r="D1024" s="5">
        <f>'Thông tin khách hàng'!$B$4+B1024-1</f>
        <v>86</v>
      </c>
      <c r="E1024" s="46">
        <f t="shared" si="2"/>
        <v>26177819664004</v>
      </c>
      <c r="F1024" s="5">
        <f>TP*VLOOKUP('Thông tin khách hàng'!$E$10,$X$2:$Z$5,3,FALSE)*OFFSET($S1024,0,VLOOKUP('Thông tin khách hàng'!$E$10,$X$2:$Z$5,2,FALSE))</f>
        <v>0</v>
      </c>
      <c r="G1024" s="5">
        <f>EP*VLOOKUP('Thông tin khách hàng'!$E$10,$X$2:$Z$5,3,FALSE)*OFFSET($S1024,0,VLOOKUP('Thông tin khách hàng'!$E$10,$X$2:$Z$5,2,FALSE))</f>
        <v>0</v>
      </c>
      <c r="H1024" s="5">
        <f>F1024*HLOOKUP(B1024,Assumption!$A$10:$G$12,2,TRUE)+G1024*HLOOKUP(B1024,Assumption!$A$10:$G$12,3,TRUE)</f>
        <v>0</v>
      </c>
      <c r="I1024" s="5">
        <f t="shared" si="3"/>
        <v>0</v>
      </c>
      <c r="J1024" s="47">
        <f>VLOOKUP(D1024,Assumption!$O$3:$Q$103,IF('Thông tin khách hàng'!$B$3="Nam",2,3),FALSE)/12*P1024</f>
        <v>0</v>
      </c>
      <c r="K1024" s="5">
        <v>20000.0</v>
      </c>
      <c r="L1024" s="46">
        <f t="shared" si="4"/>
        <v>148013198192</v>
      </c>
      <c r="M1024" s="46">
        <f t="shared" si="5"/>
        <v>26325832842196</v>
      </c>
      <c r="N1024" s="47">
        <f>HLOOKUP(ROUND(AVERAGE(M1012:M1023)/10^6,0),Assumption!$B$2:$E$3,2,TRUE)*MAX((AVERAGE(M1012:M1023)-250*10^6),0)</f>
        <v>146967549980</v>
      </c>
      <c r="O1024" s="46">
        <f t="shared" si="6"/>
        <v>26472800392176</v>
      </c>
      <c r="P1024" s="46">
        <f>IF(A1024=1,SA,MAX(0,SA-M1023))</f>
        <v>0</v>
      </c>
      <c r="S1024" s="5">
        <v>0.0</v>
      </c>
      <c r="T1024" s="5">
        <v>0.0</v>
      </c>
      <c r="U1024" s="5">
        <v>0.0</v>
      </c>
      <c r="V1024" s="48">
        <v>1.0</v>
      </c>
    </row>
    <row r="1025" ht="15.75" customHeight="1">
      <c r="A1025" s="5">
        <v>1023.0</v>
      </c>
      <c r="B1025" s="5">
        <v>86.0</v>
      </c>
      <c r="C1025" s="5">
        <f t="shared" si="1"/>
        <v>3</v>
      </c>
      <c r="D1025" s="5">
        <f>'Thông tin khách hàng'!$B$4+B1025-1</f>
        <v>86</v>
      </c>
      <c r="E1025" s="46">
        <f t="shared" si="2"/>
        <v>26472800392176</v>
      </c>
      <c r="F1025" s="5">
        <f>TP*VLOOKUP('Thông tin khách hàng'!$E$10,$X$2:$Z$5,3,FALSE)*OFFSET($S1025,0,VLOOKUP('Thông tin khách hàng'!$E$10,$X$2:$Z$5,2,FALSE))</f>
        <v>0</v>
      </c>
      <c r="G1025" s="5">
        <f>EP*VLOOKUP('Thông tin khách hàng'!$E$10,$X$2:$Z$5,3,FALSE)*OFFSET($S1025,0,VLOOKUP('Thông tin khách hàng'!$E$10,$X$2:$Z$5,2,FALSE))</f>
        <v>0</v>
      </c>
      <c r="H1025" s="5">
        <f>F1025*HLOOKUP(B1025,Assumption!$A$10:$G$12,2,TRUE)+G1025*HLOOKUP(B1025,Assumption!$A$10:$G$12,3,TRUE)</f>
        <v>0</v>
      </c>
      <c r="I1025" s="5">
        <f t="shared" si="3"/>
        <v>0</v>
      </c>
      <c r="J1025" s="47">
        <f>VLOOKUP(D1025,Assumption!$O$3:$Q$103,IF('Thông tin khách hàng'!$B$3="Nam",2,3),FALSE)/12*P1025</f>
        <v>0</v>
      </c>
      <c r="K1025" s="5">
        <v>20000.0</v>
      </c>
      <c r="L1025" s="46">
        <f t="shared" si="4"/>
        <v>149681062116</v>
      </c>
      <c r="M1025" s="46">
        <f t="shared" si="5"/>
        <v>26622481434292</v>
      </c>
      <c r="N1025" s="47">
        <f>HLOOKUP(ROUND(AVERAGE(M1013:M1024)/10^6,0),Assumption!$B$2:$E$3,2,TRUE)*MAX((AVERAGE(M1013:M1024)-250*10^6),0)</f>
        <v>148623677037</v>
      </c>
      <c r="O1025" s="46">
        <f t="shared" si="6"/>
        <v>26771105111329</v>
      </c>
      <c r="P1025" s="46">
        <f>IF(A1025=1,SA,MAX(0,SA-M1024))</f>
        <v>0</v>
      </c>
      <c r="S1025" s="5">
        <v>0.0</v>
      </c>
      <c r="T1025" s="5">
        <v>0.0</v>
      </c>
      <c r="U1025" s="5">
        <v>0.0</v>
      </c>
      <c r="V1025" s="48">
        <v>1.0</v>
      </c>
    </row>
    <row r="1026" ht="15.75" customHeight="1">
      <c r="A1026" s="5">
        <v>1024.0</v>
      </c>
      <c r="B1026" s="5">
        <v>86.0</v>
      </c>
      <c r="C1026" s="5">
        <f t="shared" si="1"/>
        <v>4</v>
      </c>
      <c r="D1026" s="5">
        <f>'Thông tin khách hàng'!$B$4+B1026-1</f>
        <v>86</v>
      </c>
      <c r="E1026" s="46">
        <f t="shared" si="2"/>
        <v>26771105111329</v>
      </c>
      <c r="F1026" s="5">
        <f>TP*VLOOKUP('Thông tin khách hàng'!$E$10,$X$2:$Z$5,3,FALSE)*OFFSET($S1026,0,VLOOKUP('Thông tin khách hàng'!$E$10,$X$2:$Z$5,2,FALSE))</f>
        <v>0</v>
      </c>
      <c r="G1026" s="5">
        <f>EP*VLOOKUP('Thông tin khách hàng'!$E$10,$X$2:$Z$5,3,FALSE)*OFFSET($S1026,0,VLOOKUP('Thông tin khách hàng'!$E$10,$X$2:$Z$5,2,FALSE))</f>
        <v>0</v>
      </c>
      <c r="H1026" s="5">
        <f>F1026*HLOOKUP(B1026,Assumption!$A$10:$G$12,2,TRUE)+G1026*HLOOKUP(B1026,Assumption!$A$10:$G$12,3,TRUE)</f>
        <v>0</v>
      </c>
      <c r="I1026" s="5">
        <f t="shared" si="3"/>
        <v>0</v>
      </c>
      <c r="J1026" s="47">
        <f>VLOOKUP(D1026,Assumption!$O$3:$Q$103,IF('Thông tin khách hàng'!$B$3="Nam",2,3),FALSE)/12*P1026</f>
        <v>0</v>
      </c>
      <c r="K1026" s="5">
        <v>20000.0</v>
      </c>
      <c r="L1026" s="46">
        <f t="shared" si="4"/>
        <v>151367720368</v>
      </c>
      <c r="M1026" s="46">
        <f t="shared" si="5"/>
        <v>26922472811697</v>
      </c>
      <c r="N1026" s="47">
        <f>HLOOKUP(ROUND(AVERAGE(M1014:M1025)/10^6,0),Assumption!$B$2:$E$3,2,TRUE)*MAX((AVERAGE(M1014:M1025)-250*10^6),0)</f>
        <v>150298466013</v>
      </c>
      <c r="O1026" s="46">
        <f t="shared" si="6"/>
        <v>27072771277710</v>
      </c>
      <c r="P1026" s="46">
        <f>IF(A1026=1,SA,MAX(0,SA-M1025))</f>
        <v>0</v>
      </c>
      <c r="S1026" s="5">
        <v>0.0</v>
      </c>
      <c r="T1026" s="5">
        <v>0.0</v>
      </c>
      <c r="U1026" s="5">
        <v>1.0</v>
      </c>
      <c r="V1026" s="48">
        <v>1.0</v>
      </c>
    </row>
    <row r="1027" ht="15.75" customHeight="1">
      <c r="A1027" s="5">
        <v>1025.0</v>
      </c>
      <c r="B1027" s="5">
        <v>86.0</v>
      </c>
      <c r="C1027" s="5">
        <f t="shared" si="1"/>
        <v>5</v>
      </c>
      <c r="D1027" s="5">
        <f>'Thông tin khách hàng'!$B$4+B1027-1</f>
        <v>86</v>
      </c>
      <c r="E1027" s="46">
        <f t="shared" si="2"/>
        <v>27072771277710</v>
      </c>
      <c r="F1027" s="5">
        <f>TP*VLOOKUP('Thông tin khách hàng'!$E$10,$X$2:$Z$5,3,FALSE)*OFFSET($S1027,0,VLOOKUP('Thông tin khách hàng'!$E$10,$X$2:$Z$5,2,FALSE))</f>
        <v>0</v>
      </c>
      <c r="G1027" s="5">
        <f>EP*VLOOKUP('Thông tin khách hàng'!$E$10,$X$2:$Z$5,3,FALSE)*OFFSET($S1027,0,VLOOKUP('Thông tin khách hàng'!$E$10,$X$2:$Z$5,2,FALSE))</f>
        <v>0</v>
      </c>
      <c r="H1027" s="5">
        <f>F1027*HLOOKUP(B1027,Assumption!$A$10:$G$12,2,TRUE)+G1027*HLOOKUP(B1027,Assumption!$A$10:$G$12,3,TRUE)</f>
        <v>0</v>
      </c>
      <c r="I1027" s="5">
        <f t="shared" si="3"/>
        <v>0</v>
      </c>
      <c r="J1027" s="47">
        <f>VLOOKUP(D1027,Assumption!$O$3:$Q$103,IF('Thông tin khách hàng'!$B$3="Nam",2,3),FALSE)/12*P1027</f>
        <v>0</v>
      </c>
      <c r="K1027" s="5">
        <v>20000.0</v>
      </c>
      <c r="L1027" s="46">
        <f t="shared" si="4"/>
        <v>153073384731</v>
      </c>
      <c r="M1027" s="46">
        <f t="shared" si="5"/>
        <v>27225844642441</v>
      </c>
      <c r="N1027" s="47">
        <f>HLOOKUP(ROUND(AVERAGE(M1015:M1026)/10^6,0),Assumption!$B$2:$E$3,2,TRUE)*MAX((AVERAGE(M1015:M1026)-250*10^6),0)</f>
        <v>151992127199</v>
      </c>
      <c r="O1027" s="46">
        <f t="shared" si="6"/>
        <v>27377836769640</v>
      </c>
      <c r="P1027" s="46">
        <f>IF(A1027=1,SA,MAX(0,SA-M1026))</f>
        <v>0</v>
      </c>
      <c r="S1027" s="5">
        <v>0.0</v>
      </c>
      <c r="T1027" s="5">
        <v>0.0</v>
      </c>
      <c r="U1027" s="5">
        <v>0.0</v>
      </c>
      <c r="V1027" s="48">
        <v>1.0</v>
      </c>
    </row>
    <row r="1028" ht="15.75" customHeight="1">
      <c r="A1028" s="5">
        <v>1026.0</v>
      </c>
      <c r="B1028" s="5">
        <v>86.0</v>
      </c>
      <c r="C1028" s="5">
        <f t="shared" si="1"/>
        <v>6</v>
      </c>
      <c r="D1028" s="5">
        <f>'Thông tin khách hàng'!$B$4+B1028-1</f>
        <v>86</v>
      </c>
      <c r="E1028" s="46">
        <f t="shared" si="2"/>
        <v>27377836769640</v>
      </c>
      <c r="F1028" s="5">
        <f>TP*VLOOKUP('Thông tin khách hàng'!$E$10,$X$2:$Z$5,3,FALSE)*OFFSET($S1028,0,VLOOKUP('Thông tin khách hàng'!$E$10,$X$2:$Z$5,2,FALSE))</f>
        <v>0</v>
      </c>
      <c r="G1028" s="5">
        <f>EP*VLOOKUP('Thông tin khách hàng'!$E$10,$X$2:$Z$5,3,FALSE)*OFFSET($S1028,0,VLOOKUP('Thông tin khách hàng'!$E$10,$X$2:$Z$5,2,FALSE))</f>
        <v>0</v>
      </c>
      <c r="H1028" s="5">
        <f>F1028*HLOOKUP(B1028,Assumption!$A$10:$G$12,2,TRUE)+G1028*HLOOKUP(B1028,Assumption!$A$10:$G$12,3,TRUE)</f>
        <v>0</v>
      </c>
      <c r="I1028" s="5">
        <f t="shared" si="3"/>
        <v>0</v>
      </c>
      <c r="J1028" s="47">
        <f>VLOOKUP(D1028,Assumption!$O$3:$Q$103,IF('Thông tin khách hàng'!$B$3="Nam",2,3),FALSE)/12*P1028</f>
        <v>0</v>
      </c>
      <c r="K1028" s="5">
        <v>20000.0</v>
      </c>
      <c r="L1028" s="46">
        <f t="shared" si="4"/>
        <v>154798269375</v>
      </c>
      <c r="M1028" s="46">
        <f t="shared" si="5"/>
        <v>27532635019015</v>
      </c>
      <c r="N1028" s="47">
        <f>HLOOKUP(ROUND(AVERAGE(M1016:M1027)/10^6,0),Assumption!$B$2:$E$3,2,TRUE)*MAX((AVERAGE(M1016:M1027)-250*10^6),0)</f>
        <v>153704873253</v>
      </c>
      <c r="O1028" s="46">
        <f t="shared" si="6"/>
        <v>27686339892269</v>
      </c>
      <c r="P1028" s="46">
        <f>IF(A1028=1,SA,MAX(0,SA-M1027))</f>
        <v>0</v>
      </c>
      <c r="S1028" s="5">
        <v>0.0</v>
      </c>
      <c r="T1028" s="5">
        <v>0.0</v>
      </c>
      <c r="U1028" s="5">
        <v>0.0</v>
      </c>
      <c r="V1028" s="48">
        <v>1.0</v>
      </c>
    </row>
    <row r="1029" ht="15.75" customHeight="1">
      <c r="A1029" s="5">
        <v>1027.0</v>
      </c>
      <c r="B1029" s="5">
        <v>86.0</v>
      </c>
      <c r="C1029" s="5">
        <f t="shared" si="1"/>
        <v>7</v>
      </c>
      <c r="D1029" s="5">
        <f>'Thông tin khách hàng'!$B$4+B1029-1</f>
        <v>86</v>
      </c>
      <c r="E1029" s="46">
        <f t="shared" si="2"/>
        <v>27686339892269</v>
      </c>
      <c r="F1029" s="5">
        <f>TP*VLOOKUP('Thông tin khách hàng'!$E$10,$X$2:$Z$5,3,FALSE)*OFFSET($S1029,0,VLOOKUP('Thông tin khách hàng'!$E$10,$X$2:$Z$5,2,FALSE))</f>
        <v>15000000</v>
      </c>
      <c r="G1029" s="5">
        <f>EP*VLOOKUP('Thông tin khách hàng'!$E$10,$X$2:$Z$5,3,FALSE)*OFFSET($S1029,0,VLOOKUP('Thông tin khách hàng'!$E$10,$X$2:$Z$5,2,FALSE))</f>
        <v>15000000</v>
      </c>
      <c r="H1029" s="5">
        <f>F1029*HLOOKUP(B1029,Assumption!$A$10:$G$12,2,TRUE)+G1029*HLOOKUP(B1029,Assumption!$A$10:$G$12,3,TRUE)</f>
        <v>750000</v>
      </c>
      <c r="I1029" s="5">
        <f t="shared" si="3"/>
        <v>29250000</v>
      </c>
      <c r="J1029" s="47">
        <f>VLOOKUP(D1029,Assumption!$O$3:$Q$103,IF('Thông tin khách hàng'!$B$3="Nam",2,3),FALSE)/12*P1029</f>
        <v>0</v>
      </c>
      <c r="K1029" s="5">
        <v>20000.0</v>
      </c>
      <c r="L1029" s="46">
        <f t="shared" si="4"/>
        <v>156542756267</v>
      </c>
      <c r="M1029" s="46">
        <f t="shared" si="5"/>
        <v>27842911878536</v>
      </c>
      <c r="N1029" s="47">
        <f>HLOOKUP(ROUND(AVERAGE(M1017:M1028)/10^6,0),Assumption!$B$2:$E$3,2,TRUE)*MAX((AVERAGE(M1017:M1028)-250*10^6),0)</f>
        <v>155436919233</v>
      </c>
      <c r="O1029" s="46">
        <f t="shared" si="6"/>
        <v>27998348797769</v>
      </c>
      <c r="P1029" s="46">
        <f>IF(A1029=1,SA,MAX(0,SA-M1028))</f>
        <v>0</v>
      </c>
      <c r="S1029" s="5">
        <v>0.0</v>
      </c>
      <c r="T1029" s="5">
        <v>1.0</v>
      </c>
      <c r="U1029" s="5">
        <v>1.0</v>
      </c>
      <c r="V1029" s="48">
        <v>1.0</v>
      </c>
    </row>
    <row r="1030" ht="15.75" customHeight="1">
      <c r="A1030" s="5">
        <v>1028.0</v>
      </c>
      <c r="B1030" s="5">
        <v>86.0</v>
      </c>
      <c r="C1030" s="5">
        <f t="shared" si="1"/>
        <v>8</v>
      </c>
      <c r="D1030" s="5">
        <f>'Thông tin khách hàng'!$B$4+B1030-1</f>
        <v>86</v>
      </c>
      <c r="E1030" s="46">
        <f t="shared" si="2"/>
        <v>27998348797769</v>
      </c>
      <c r="F1030" s="5">
        <f>TP*VLOOKUP('Thông tin khách hàng'!$E$10,$X$2:$Z$5,3,FALSE)*OFFSET($S1030,0,VLOOKUP('Thông tin khách hàng'!$E$10,$X$2:$Z$5,2,FALSE))</f>
        <v>0</v>
      </c>
      <c r="G1030" s="5">
        <f>EP*VLOOKUP('Thông tin khách hàng'!$E$10,$X$2:$Z$5,3,FALSE)*OFFSET($S1030,0,VLOOKUP('Thông tin khách hàng'!$E$10,$X$2:$Z$5,2,FALSE))</f>
        <v>0</v>
      </c>
      <c r="H1030" s="5">
        <f>F1030*HLOOKUP(B1030,Assumption!$A$10:$G$12,2,TRUE)+G1030*HLOOKUP(B1030,Assumption!$A$10:$G$12,3,TRUE)</f>
        <v>0</v>
      </c>
      <c r="I1030" s="5">
        <f t="shared" si="3"/>
        <v>0</v>
      </c>
      <c r="J1030" s="47">
        <f>VLOOKUP(D1030,Assumption!$O$3:$Q$103,IF('Thông tin khách hàng'!$B$3="Nam",2,3),FALSE)/12*P1030</f>
        <v>0</v>
      </c>
      <c r="K1030" s="5">
        <v>20000.0</v>
      </c>
      <c r="L1030" s="46">
        <f t="shared" si="4"/>
        <v>158306734597</v>
      </c>
      <c r="M1030" s="46">
        <f t="shared" si="5"/>
        <v>28156655512366</v>
      </c>
      <c r="N1030" s="47">
        <f>HLOOKUP(ROUND(AVERAGE(M1018:M1029)/10^6,0),Assumption!$B$2:$E$3,2,TRUE)*MAX((AVERAGE(M1018:M1029)-250*10^6),0)</f>
        <v>157188482617</v>
      </c>
      <c r="O1030" s="46">
        <f t="shared" si="6"/>
        <v>28313843994983</v>
      </c>
      <c r="P1030" s="46">
        <f>IF(A1030=1,SA,MAX(0,SA-M1029))</f>
        <v>0</v>
      </c>
      <c r="S1030" s="5">
        <v>0.0</v>
      </c>
      <c r="T1030" s="5">
        <v>0.0</v>
      </c>
      <c r="U1030" s="5">
        <v>0.0</v>
      </c>
      <c r="V1030" s="48">
        <v>1.0</v>
      </c>
    </row>
    <row r="1031" ht="15.75" customHeight="1">
      <c r="A1031" s="5">
        <v>1029.0</v>
      </c>
      <c r="B1031" s="5">
        <v>86.0</v>
      </c>
      <c r="C1031" s="5">
        <f t="shared" si="1"/>
        <v>9</v>
      </c>
      <c r="D1031" s="5">
        <f>'Thông tin khách hàng'!$B$4+B1031-1</f>
        <v>86</v>
      </c>
      <c r="E1031" s="46">
        <f t="shared" si="2"/>
        <v>28313843994983</v>
      </c>
      <c r="F1031" s="5">
        <f>TP*VLOOKUP('Thông tin khách hàng'!$E$10,$X$2:$Z$5,3,FALSE)*OFFSET($S1031,0,VLOOKUP('Thông tin khách hàng'!$E$10,$X$2:$Z$5,2,FALSE))</f>
        <v>0</v>
      </c>
      <c r="G1031" s="5">
        <f>EP*VLOOKUP('Thông tin khách hàng'!$E$10,$X$2:$Z$5,3,FALSE)*OFFSET($S1031,0,VLOOKUP('Thông tin khách hàng'!$E$10,$X$2:$Z$5,2,FALSE))</f>
        <v>0</v>
      </c>
      <c r="H1031" s="5">
        <f>F1031*HLOOKUP(B1031,Assumption!$A$10:$G$12,2,TRUE)+G1031*HLOOKUP(B1031,Assumption!$A$10:$G$12,3,TRUE)</f>
        <v>0</v>
      </c>
      <c r="I1031" s="5">
        <f t="shared" si="3"/>
        <v>0</v>
      </c>
      <c r="J1031" s="47">
        <f>VLOOKUP(D1031,Assumption!$O$3:$Q$103,IF('Thông tin khách hàng'!$B$3="Nam",2,3),FALSE)/12*P1031</f>
        <v>0</v>
      </c>
      <c r="K1031" s="5">
        <v>20000.0</v>
      </c>
      <c r="L1031" s="46">
        <f t="shared" si="4"/>
        <v>160090590311</v>
      </c>
      <c r="M1031" s="46">
        <f t="shared" si="5"/>
        <v>28473934565294</v>
      </c>
      <c r="N1031" s="47">
        <f>HLOOKUP(ROUND(AVERAGE(M1019:M1030)/10^6,0),Assumption!$B$2:$E$3,2,TRUE)*MAX((AVERAGE(M1019:M1030)-250*10^6),0)</f>
        <v>158959783336</v>
      </c>
      <c r="O1031" s="46">
        <f t="shared" si="6"/>
        <v>28632894348630</v>
      </c>
      <c r="P1031" s="46">
        <f>IF(A1031=1,SA,MAX(0,SA-M1030))</f>
        <v>0</v>
      </c>
      <c r="S1031" s="5">
        <v>0.0</v>
      </c>
      <c r="T1031" s="5">
        <v>0.0</v>
      </c>
      <c r="U1031" s="5">
        <v>0.0</v>
      </c>
      <c r="V1031" s="48">
        <v>1.0</v>
      </c>
    </row>
    <row r="1032" ht="15.75" customHeight="1">
      <c r="A1032" s="5">
        <v>1030.0</v>
      </c>
      <c r="B1032" s="5">
        <v>86.0</v>
      </c>
      <c r="C1032" s="5">
        <f t="shared" si="1"/>
        <v>10</v>
      </c>
      <c r="D1032" s="5">
        <f>'Thông tin khách hàng'!$B$4+B1032-1</f>
        <v>86</v>
      </c>
      <c r="E1032" s="46">
        <f t="shared" si="2"/>
        <v>28632894348630</v>
      </c>
      <c r="F1032" s="5">
        <f>TP*VLOOKUP('Thông tin khách hàng'!$E$10,$X$2:$Z$5,3,FALSE)*OFFSET($S1032,0,VLOOKUP('Thông tin khách hàng'!$E$10,$X$2:$Z$5,2,FALSE))</f>
        <v>0</v>
      </c>
      <c r="G1032" s="5">
        <f>EP*VLOOKUP('Thông tin khách hàng'!$E$10,$X$2:$Z$5,3,FALSE)*OFFSET($S1032,0,VLOOKUP('Thông tin khách hàng'!$E$10,$X$2:$Z$5,2,FALSE))</f>
        <v>0</v>
      </c>
      <c r="H1032" s="5">
        <f>F1032*HLOOKUP(B1032,Assumption!$A$10:$G$12,2,TRUE)+G1032*HLOOKUP(B1032,Assumption!$A$10:$G$12,3,TRUE)</f>
        <v>0</v>
      </c>
      <c r="I1032" s="5">
        <f t="shared" si="3"/>
        <v>0</v>
      </c>
      <c r="J1032" s="47">
        <f>VLOOKUP(D1032,Assumption!$O$3:$Q$103,IF('Thông tin khách hàng'!$B$3="Nam",2,3),FALSE)/12*P1032</f>
        <v>0</v>
      </c>
      <c r="K1032" s="5">
        <v>20000.0</v>
      </c>
      <c r="L1032" s="46">
        <f t="shared" si="4"/>
        <v>161894547396</v>
      </c>
      <c r="M1032" s="46">
        <f t="shared" si="5"/>
        <v>28794788876026</v>
      </c>
      <c r="N1032" s="47">
        <f>HLOOKUP(ROUND(AVERAGE(M1020:M1031)/10^6,0),Assumption!$B$2:$E$3,2,TRUE)*MAX((AVERAGE(M1020:M1031)-250*10^6),0)</f>
        <v>160751043798</v>
      </c>
      <c r="O1032" s="46">
        <f t="shared" si="6"/>
        <v>28955539919823</v>
      </c>
      <c r="P1032" s="46">
        <f>IF(A1032=1,SA,MAX(0,SA-M1031))</f>
        <v>0</v>
      </c>
      <c r="S1032" s="5">
        <v>0.0</v>
      </c>
      <c r="T1032" s="5">
        <v>0.0</v>
      </c>
      <c r="U1032" s="5">
        <v>1.0</v>
      </c>
      <c r="V1032" s="48">
        <v>1.0</v>
      </c>
    </row>
    <row r="1033" ht="15.75" customHeight="1">
      <c r="A1033" s="5">
        <v>1031.0</v>
      </c>
      <c r="B1033" s="5">
        <v>86.0</v>
      </c>
      <c r="C1033" s="5">
        <f t="shared" si="1"/>
        <v>11</v>
      </c>
      <c r="D1033" s="5">
        <f>'Thông tin khách hàng'!$B$4+B1033-1</f>
        <v>86</v>
      </c>
      <c r="E1033" s="46">
        <f t="shared" si="2"/>
        <v>28955539919823</v>
      </c>
      <c r="F1033" s="5">
        <f>TP*VLOOKUP('Thông tin khách hàng'!$E$10,$X$2:$Z$5,3,FALSE)*OFFSET($S1033,0,VLOOKUP('Thông tin khách hàng'!$E$10,$X$2:$Z$5,2,FALSE))</f>
        <v>0</v>
      </c>
      <c r="G1033" s="5">
        <f>EP*VLOOKUP('Thông tin khách hàng'!$E$10,$X$2:$Z$5,3,FALSE)*OFFSET($S1033,0,VLOOKUP('Thông tin khách hàng'!$E$10,$X$2:$Z$5,2,FALSE))</f>
        <v>0</v>
      </c>
      <c r="H1033" s="5">
        <f>F1033*HLOOKUP(B1033,Assumption!$A$10:$G$12,2,TRUE)+G1033*HLOOKUP(B1033,Assumption!$A$10:$G$12,3,TRUE)</f>
        <v>0</v>
      </c>
      <c r="I1033" s="5">
        <f t="shared" si="3"/>
        <v>0</v>
      </c>
      <c r="J1033" s="47">
        <f>VLOOKUP(D1033,Assumption!$O$3:$Q$103,IF('Thông tin khách hàng'!$B$3="Nam",2,3),FALSE)/12*P1033</f>
        <v>0</v>
      </c>
      <c r="K1033" s="5">
        <v>20000.0</v>
      </c>
      <c r="L1033" s="46">
        <f t="shared" si="4"/>
        <v>163718832364</v>
      </c>
      <c r="M1033" s="46">
        <f t="shared" si="5"/>
        <v>29119258732187</v>
      </c>
      <c r="N1033" s="47">
        <f>HLOOKUP(ROUND(AVERAGE(M1021:M1032)/10^6,0),Assumption!$B$2:$E$3,2,TRUE)*MAX((AVERAGE(M1021:M1032)-250*10^6),0)</f>
        <v>162562488917</v>
      </c>
      <c r="O1033" s="46">
        <f t="shared" si="6"/>
        <v>29281821221105</v>
      </c>
      <c r="P1033" s="46">
        <f>IF(A1033=1,SA,MAX(0,SA-M1032))</f>
        <v>0</v>
      </c>
      <c r="S1033" s="5">
        <v>0.0</v>
      </c>
      <c r="T1033" s="5">
        <v>0.0</v>
      </c>
      <c r="U1033" s="5">
        <v>0.0</v>
      </c>
      <c r="V1033" s="48">
        <v>1.0</v>
      </c>
    </row>
    <row r="1034" ht="15.75" customHeight="1">
      <c r="A1034" s="5">
        <v>1032.0</v>
      </c>
      <c r="B1034" s="5">
        <v>86.0</v>
      </c>
      <c r="C1034" s="5">
        <f t="shared" si="1"/>
        <v>12</v>
      </c>
      <c r="D1034" s="5">
        <f>'Thông tin khách hàng'!$B$4+B1034-1</f>
        <v>86</v>
      </c>
      <c r="E1034" s="46">
        <f t="shared" si="2"/>
        <v>29281821221105</v>
      </c>
      <c r="F1034" s="5">
        <f>TP*VLOOKUP('Thông tin khách hàng'!$E$10,$X$2:$Z$5,3,FALSE)*OFFSET($S1034,0,VLOOKUP('Thông tin khách hàng'!$E$10,$X$2:$Z$5,2,FALSE))</f>
        <v>0</v>
      </c>
      <c r="G1034" s="5">
        <f>EP*VLOOKUP('Thông tin khách hàng'!$E$10,$X$2:$Z$5,3,FALSE)*OFFSET($S1034,0,VLOOKUP('Thông tin khách hàng'!$E$10,$X$2:$Z$5,2,FALSE))</f>
        <v>0</v>
      </c>
      <c r="H1034" s="5">
        <f>F1034*HLOOKUP(B1034,Assumption!$A$10:$G$12,2,TRUE)+G1034*HLOOKUP(B1034,Assumption!$A$10:$G$12,3,TRUE)</f>
        <v>0</v>
      </c>
      <c r="I1034" s="5">
        <f t="shared" si="3"/>
        <v>0</v>
      </c>
      <c r="J1034" s="47">
        <f>VLOOKUP(D1034,Assumption!$O$3:$Q$103,IF('Thông tin khách hàng'!$B$3="Nam",2,3),FALSE)/12*P1034</f>
        <v>0</v>
      </c>
      <c r="K1034" s="5">
        <v>20000.0</v>
      </c>
      <c r="L1034" s="46">
        <f t="shared" si="4"/>
        <v>165563674279</v>
      </c>
      <c r="M1034" s="46">
        <f t="shared" si="5"/>
        <v>29447384875384</v>
      </c>
      <c r="N1034" s="47">
        <f>HLOOKUP(ROUND(AVERAGE(M1022:M1033)/10^6,0),Assumption!$B$2:$E$3,2,TRUE)*MAX((AVERAGE(M1022:M1033)-250*10^6),0)</f>
        <v>164394346143</v>
      </c>
      <c r="O1034" s="46">
        <f t="shared" si="6"/>
        <v>29611779221527</v>
      </c>
      <c r="P1034" s="46">
        <f>IF(A1034=1,SA,MAX(0,SA-M1033))</f>
        <v>0</v>
      </c>
      <c r="S1034" s="5">
        <v>0.0</v>
      </c>
      <c r="T1034" s="5">
        <v>0.0</v>
      </c>
      <c r="U1034" s="5">
        <v>0.0</v>
      </c>
      <c r="V1034" s="48">
        <v>1.0</v>
      </c>
    </row>
    <row r="1035" ht="15.75" customHeight="1">
      <c r="A1035" s="5">
        <v>1033.0</v>
      </c>
      <c r="B1035" s="5">
        <v>87.0</v>
      </c>
      <c r="C1035" s="5">
        <f t="shared" si="1"/>
        <v>1</v>
      </c>
      <c r="D1035" s="5">
        <f>'Thông tin khách hàng'!$B$4+B1035-1</f>
        <v>87</v>
      </c>
      <c r="E1035" s="46">
        <f t="shared" si="2"/>
        <v>29611779221527</v>
      </c>
      <c r="F1035" s="5">
        <f>TP*VLOOKUP('Thông tin khách hàng'!$E$10,$X$2:$Z$5,3,FALSE)*OFFSET($S1035,0,VLOOKUP('Thông tin khách hàng'!$E$10,$X$2:$Z$5,2,FALSE))</f>
        <v>15000000</v>
      </c>
      <c r="G1035" s="5">
        <f>EP*VLOOKUP('Thông tin khách hàng'!$E$10,$X$2:$Z$5,3,FALSE)*OFFSET($S1035,0,VLOOKUP('Thông tin khách hàng'!$E$10,$X$2:$Z$5,2,FALSE))</f>
        <v>15000000</v>
      </c>
      <c r="H1035" s="5">
        <f>F1035*HLOOKUP(B1035,Assumption!$A$10:$G$12,2,TRUE)+G1035*HLOOKUP(B1035,Assumption!$A$10:$G$12,3,TRUE)</f>
        <v>750000</v>
      </c>
      <c r="I1035" s="5">
        <f t="shared" si="3"/>
        <v>29250000</v>
      </c>
      <c r="J1035" s="47">
        <f>VLOOKUP(D1035,Assumption!$O$3:$Q$103,IF('Thông tin khách hàng'!$B$3="Nam",2,3),FALSE)/12*P1035</f>
        <v>0</v>
      </c>
      <c r="K1035" s="5">
        <v>20000.0</v>
      </c>
      <c r="L1035" s="46">
        <f t="shared" si="4"/>
        <v>167429470169</v>
      </c>
      <c r="M1035" s="46">
        <f t="shared" si="5"/>
        <v>29779237921696</v>
      </c>
      <c r="N1035" s="47">
        <f>HLOOKUP(ROUND(AVERAGE(M1023:M1034)/10^6,0),Assumption!$B$2:$E$3,2,TRUE)*MAX((AVERAGE(M1023:M1034)-250*10^6),0)</f>
        <v>166246845488</v>
      </c>
      <c r="O1035" s="46">
        <f t="shared" si="6"/>
        <v>29945484767184</v>
      </c>
      <c r="P1035" s="46">
        <f>IF(A1035=1,SA,MAX(0,SA-M1034))</f>
        <v>0</v>
      </c>
      <c r="S1035" s="5">
        <v>1.0</v>
      </c>
      <c r="T1035" s="5">
        <v>1.0</v>
      </c>
      <c r="U1035" s="5">
        <v>1.0</v>
      </c>
      <c r="V1035" s="48">
        <v>1.0</v>
      </c>
    </row>
    <row r="1036" ht="15.75" customHeight="1">
      <c r="A1036" s="5">
        <v>1034.0</v>
      </c>
      <c r="B1036" s="5">
        <v>87.0</v>
      </c>
      <c r="C1036" s="5">
        <f t="shared" si="1"/>
        <v>2</v>
      </c>
      <c r="D1036" s="5">
        <f>'Thông tin khách hàng'!$B$4+B1036-1</f>
        <v>87</v>
      </c>
      <c r="E1036" s="46">
        <f t="shared" si="2"/>
        <v>29945484767184</v>
      </c>
      <c r="F1036" s="5">
        <f>TP*VLOOKUP('Thông tin khách hàng'!$E$10,$X$2:$Z$5,3,FALSE)*OFFSET($S1036,0,VLOOKUP('Thông tin khách hàng'!$E$10,$X$2:$Z$5,2,FALSE))</f>
        <v>0</v>
      </c>
      <c r="G1036" s="5">
        <f>EP*VLOOKUP('Thông tin khách hàng'!$E$10,$X$2:$Z$5,3,FALSE)*OFFSET($S1036,0,VLOOKUP('Thông tin khách hàng'!$E$10,$X$2:$Z$5,2,FALSE))</f>
        <v>0</v>
      </c>
      <c r="H1036" s="5">
        <f>F1036*HLOOKUP(B1036,Assumption!$A$10:$G$12,2,TRUE)+G1036*HLOOKUP(B1036,Assumption!$A$10:$G$12,3,TRUE)</f>
        <v>0</v>
      </c>
      <c r="I1036" s="5">
        <f t="shared" si="3"/>
        <v>0</v>
      </c>
      <c r="J1036" s="47">
        <f>VLOOKUP(D1036,Assumption!$O$3:$Q$103,IF('Thông tin khách hàng'!$B$3="Nam",2,3),FALSE)/12*P1036</f>
        <v>0</v>
      </c>
      <c r="K1036" s="5">
        <v>20000.0</v>
      </c>
      <c r="L1036" s="46">
        <f t="shared" si="4"/>
        <v>169316124457</v>
      </c>
      <c r="M1036" s="46">
        <f t="shared" si="5"/>
        <v>30114800871641</v>
      </c>
      <c r="N1036" s="47">
        <f>HLOOKUP(ROUND(AVERAGE(M1024:M1035)/10^6,0),Assumption!$B$2:$E$3,2,TRUE)*MAX((AVERAGE(M1024:M1035)-250*10^6),0)</f>
        <v>168120219556</v>
      </c>
      <c r="O1036" s="46">
        <f t="shared" si="6"/>
        <v>30282921091197</v>
      </c>
      <c r="P1036" s="46">
        <f>IF(A1036=1,SA,MAX(0,SA-M1035))</f>
        <v>0</v>
      </c>
      <c r="S1036" s="5">
        <v>0.0</v>
      </c>
      <c r="T1036" s="5">
        <v>0.0</v>
      </c>
      <c r="U1036" s="5">
        <v>0.0</v>
      </c>
      <c r="V1036" s="48">
        <v>1.0</v>
      </c>
    </row>
    <row r="1037" ht="15.75" customHeight="1">
      <c r="A1037" s="5">
        <v>1035.0</v>
      </c>
      <c r="B1037" s="5">
        <v>87.0</v>
      </c>
      <c r="C1037" s="5">
        <f t="shared" si="1"/>
        <v>3</v>
      </c>
      <c r="D1037" s="5">
        <f>'Thông tin khách hàng'!$B$4+B1037-1</f>
        <v>87</v>
      </c>
      <c r="E1037" s="46">
        <f t="shared" si="2"/>
        <v>30282921091197</v>
      </c>
      <c r="F1037" s="5">
        <f>TP*VLOOKUP('Thông tin khách hàng'!$E$10,$X$2:$Z$5,3,FALSE)*OFFSET($S1037,0,VLOOKUP('Thông tin khách hàng'!$E$10,$X$2:$Z$5,2,FALSE))</f>
        <v>0</v>
      </c>
      <c r="G1037" s="5">
        <f>EP*VLOOKUP('Thông tin khách hàng'!$E$10,$X$2:$Z$5,3,FALSE)*OFFSET($S1037,0,VLOOKUP('Thông tin khách hàng'!$E$10,$X$2:$Z$5,2,FALSE))</f>
        <v>0</v>
      </c>
      <c r="H1037" s="5">
        <f>F1037*HLOOKUP(B1037,Assumption!$A$10:$G$12,2,TRUE)+G1037*HLOOKUP(B1037,Assumption!$A$10:$G$12,3,TRUE)</f>
        <v>0</v>
      </c>
      <c r="I1037" s="5">
        <f t="shared" si="3"/>
        <v>0</v>
      </c>
      <c r="J1037" s="47">
        <f>VLOOKUP(D1037,Assumption!$O$3:$Q$103,IF('Thông tin khách hàng'!$B$3="Nam",2,3),FALSE)/12*P1037</f>
        <v>0</v>
      </c>
      <c r="K1037" s="5">
        <v>20000.0</v>
      </c>
      <c r="L1037" s="46">
        <f t="shared" si="4"/>
        <v>171224038492</v>
      </c>
      <c r="M1037" s="46">
        <f t="shared" si="5"/>
        <v>30454145109689</v>
      </c>
      <c r="N1037" s="47">
        <f>HLOOKUP(ROUND(AVERAGE(M1025:M1036)/10^6,0),Assumption!$B$2:$E$3,2,TRUE)*MAX((AVERAGE(M1025:M1036)-250*10^6),0)</f>
        <v>170014703570</v>
      </c>
      <c r="O1037" s="46">
        <f t="shared" si="6"/>
        <v>30624159813259</v>
      </c>
      <c r="P1037" s="46">
        <f>IF(A1037=1,SA,MAX(0,SA-M1036))</f>
        <v>0</v>
      </c>
      <c r="S1037" s="5">
        <v>0.0</v>
      </c>
      <c r="T1037" s="5">
        <v>0.0</v>
      </c>
      <c r="U1037" s="5">
        <v>0.0</v>
      </c>
      <c r="V1037" s="48">
        <v>1.0</v>
      </c>
    </row>
    <row r="1038" ht="15.75" customHeight="1">
      <c r="A1038" s="5">
        <v>1036.0</v>
      </c>
      <c r="B1038" s="5">
        <v>87.0</v>
      </c>
      <c r="C1038" s="5">
        <f t="shared" si="1"/>
        <v>4</v>
      </c>
      <c r="D1038" s="5">
        <f>'Thông tin khách hàng'!$B$4+B1038-1</f>
        <v>87</v>
      </c>
      <c r="E1038" s="46">
        <f t="shared" si="2"/>
        <v>30624159813259</v>
      </c>
      <c r="F1038" s="5">
        <f>TP*VLOOKUP('Thông tin khách hàng'!$E$10,$X$2:$Z$5,3,FALSE)*OFFSET($S1038,0,VLOOKUP('Thông tin khách hàng'!$E$10,$X$2:$Z$5,2,FALSE))</f>
        <v>0</v>
      </c>
      <c r="G1038" s="5">
        <f>EP*VLOOKUP('Thông tin khách hàng'!$E$10,$X$2:$Z$5,3,FALSE)*OFFSET($S1038,0,VLOOKUP('Thông tin khách hàng'!$E$10,$X$2:$Z$5,2,FALSE))</f>
        <v>0</v>
      </c>
      <c r="H1038" s="5">
        <f>F1038*HLOOKUP(B1038,Assumption!$A$10:$G$12,2,TRUE)+G1038*HLOOKUP(B1038,Assumption!$A$10:$G$12,3,TRUE)</f>
        <v>0</v>
      </c>
      <c r="I1038" s="5">
        <f t="shared" si="3"/>
        <v>0</v>
      </c>
      <c r="J1038" s="47">
        <f>VLOOKUP(D1038,Assumption!$O$3:$Q$103,IF('Thông tin khách hàng'!$B$3="Nam",2,3),FALSE)/12*P1038</f>
        <v>0</v>
      </c>
      <c r="K1038" s="5">
        <v>20000.0</v>
      </c>
      <c r="L1038" s="46">
        <f t="shared" si="4"/>
        <v>173153451838</v>
      </c>
      <c r="M1038" s="46">
        <f t="shared" si="5"/>
        <v>30797313245097</v>
      </c>
      <c r="N1038" s="47">
        <f>HLOOKUP(ROUND(AVERAGE(M1026:M1037)/10^6,0),Assumption!$B$2:$E$3,2,TRUE)*MAX((AVERAGE(M1026:M1037)-250*10^6),0)</f>
        <v>171930535408</v>
      </c>
      <c r="O1038" s="46">
        <f t="shared" si="6"/>
        <v>30969243780505</v>
      </c>
      <c r="P1038" s="46">
        <f>IF(A1038=1,SA,MAX(0,SA-M1037))</f>
        <v>0</v>
      </c>
      <c r="S1038" s="5">
        <v>0.0</v>
      </c>
      <c r="T1038" s="5">
        <v>0.0</v>
      </c>
      <c r="U1038" s="5">
        <v>1.0</v>
      </c>
      <c r="V1038" s="48">
        <v>1.0</v>
      </c>
    </row>
    <row r="1039" ht="15.75" customHeight="1">
      <c r="A1039" s="5">
        <v>1037.0</v>
      </c>
      <c r="B1039" s="5">
        <v>87.0</v>
      </c>
      <c r="C1039" s="5">
        <f t="shared" si="1"/>
        <v>5</v>
      </c>
      <c r="D1039" s="5">
        <f>'Thông tin khách hàng'!$B$4+B1039-1</f>
        <v>87</v>
      </c>
      <c r="E1039" s="46">
        <f t="shared" si="2"/>
        <v>30969243780505</v>
      </c>
      <c r="F1039" s="5">
        <f>TP*VLOOKUP('Thông tin khách hàng'!$E$10,$X$2:$Z$5,3,FALSE)*OFFSET($S1039,0,VLOOKUP('Thông tin khách hàng'!$E$10,$X$2:$Z$5,2,FALSE))</f>
        <v>0</v>
      </c>
      <c r="G1039" s="5">
        <f>EP*VLOOKUP('Thông tin khách hàng'!$E$10,$X$2:$Z$5,3,FALSE)*OFFSET($S1039,0,VLOOKUP('Thông tin khách hàng'!$E$10,$X$2:$Z$5,2,FALSE))</f>
        <v>0</v>
      </c>
      <c r="H1039" s="5">
        <f>F1039*HLOOKUP(B1039,Assumption!$A$10:$G$12,2,TRUE)+G1039*HLOOKUP(B1039,Assumption!$A$10:$G$12,3,TRUE)</f>
        <v>0</v>
      </c>
      <c r="I1039" s="5">
        <f t="shared" si="3"/>
        <v>0</v>
      </c>
      <c r="J1039" s="47">
        <f>VLOOKUP(D1039,Assumption!$O$3:$Q$103,IF('Thông tin khách hàng'!$B$3="Nam",2,3),FALSE)/12*P1039</f>
        <v>0</v>
      </c>
      <c r="K1039" s="5">
        <v>20000.0</v>
      </c>
      <c r="L1039" s="46">
        <f t="shared" si="4"/>
        <v>175104606760</v>
      </c>
      <c r="M1039" s="46">
        <f t="shared" si="5"/>
        <v>31144348367265</v>
      </c>
      <c r="N1039" s="47">
        <f>HLOOKUP(ROUND(AVERAGE(M1027:M1038)/10^6,0),Assumption!$B$2:$E$3,2,TRUE)*MAX((AVERAGE(M1027:M1038)-250*10^6),0)</f>
        <v>173867955625</v>
      </c>
      <c r="O1039" s="46">
        <f t="shared" si="6"/>
        <v>31318216322890</v>
      </c>
      <c r="P1039" s="46">
        <f>IF(A1039=1,SA,MAX(0,SA-M1038))</f>
        <v>0</v>
      </c>
      <c r="S1039" s="5">
        <v>0.0</v>
      </c>
      <c r="T1039" s="5">
        <v>0.0</v>
      </c>
      <c r="U1039" s="5">
        <v>0.0</v>
      </c>
      <c r="V1039" s="48">
        <v>1.0</v>
      </c>
    </row>
    <row r="1040" ht="15.75" customHeight="1">
      <c r="A1040" s="5">
        <v>1038.0</v>
      </c>
      <c r="B1040" s="5">
        <v>87.0</v>
      </c>
      <c r="C1040" s="5">
        <f t="shared" si="1"/>
        <v>6</v>
      </c>
      <c r="D1040" s="5">
        <f>'Thông tin khách hàng'!$B$4+B1040-1</f>
        <v>87</v>
      </c>
      <c r="E1040" s="46">
        <f t="shared" si="2"/>
        <v>31318216322890</v>
      </c>
      <c r="F1040" s="5">
        <f>TP*VLOOKUP('Thông tin khách hàng'!$E$10,$X$2:$Z$5,3,FALSE)*OFFSET($S1040,0,VLOOKUP('Thông tin khách hàng'!$E$10,$X$2:$Z$5,2,FALSE))</f>
        <v>0</v>
      </c>
      <c r="G1040" s="5">
        <f>EP*VLOOKUP('Thông tin khách hàng'!$E$10,$X$2:$Z$5,3,FALSE)*OFFSET($S1040,0,VLOOKUP('Thông tin khách hàng'!$E$10,$X$2:$Z$5,2,FALSE))</f>
        <v>0</v>
      </c>
      <c r="H1040" s="5">
        <f>F1040*HLOOKUP(B1040,Assumption!$A$10:$G$12,2,TRUE)+G1040*HLOOKUP(B1040,Assumption!$A$10:$G$12,3,TRUE)</f>
        <v>0</v>
      </c>
      <c r="I1040" s="5">
        <f t="shared" si="3"/>
        <v>0</v>
      </c>
      <c r="J1040" s="47">
        <f>VLOOKUP(D1040,Assumption!$O$3:$Q$103,IF('Thông tin khách hàng'!$B$3="Nam",2,3),FALSE)/12*P1040</f>
        <v>0</v>
      </c>
      <c r="K1040" s="5">
        <v>20000.0</v>
      </c>
      <c r="L1040" s="46">
        <f t="shared" si="4"/>
        <v>177077748251</v>
      </c>
      <c r="M1040" s="46">
        <f t="shared" si="5"/>
        <v>31495294051141</v>
      </c>
      <c r="N1040" s="47">
        <f>HLOOKUP(ROUND(AVERAGE(M1028:M1039)/10^6,0),Assumption!$B$2:$E$3,2,TRUE)*MAX((AVERAGE(M1028:M1039)-250*10^6),0)</f>
        <v>175827207487</v>
      </c>
      <c r="O1040" s="46">
        <f t="shared" si="6"/>
        <v>31671121258628</v>
      </c>
      <c r="P1040" s="46">
        <f>IF(A1040=1,SA,MAX(0,SA-M1039))</f>
        <v>0</v>
      </c>
      <c r="S1040" s="5">
        <v>0.0</v>
      </c>
      <c r="T1040" s="5">
        <v>0.0</v>
      </c>
      <c r="U1040" s="5">
        <v>0.0</v>
      </c>
      <c r="V1040" s="48">
        <v>1.0</v>
      </c>
    </row>
    <row r="1041" ht="15.75" customHeight="1">
      <c r="A1041" s="5">
        <v>1039.0</v>
      </c>
      <c r="B1041" s="5">
        <v>87.0</v>
      </c>
      <c r="C1041" s="5">
        <f t="shared" si="1"/>
        <v>7</v>
      </c>
      <c r="D1041" s="5">
        <f>'Thông tin khách hàng'!$B$4+B1041-1</f>
        <v>87</v>
      </c>
      <c r="E1041" s="46">
        <f t="shared" si="2"/>
        <v>31671121258628</v>
      </c>
      <c r="F1041" s="5">
        <f>TP*VLOOKUP('Thông tin khách hàng'!$E$10,$X$2:$Z$5,3,FALSE)*OFFSET($S1041,0,VLOOKUP('Thông tin khách hàng'!$E$10,$X$2:$Z$5,2,FALSE))</f>
        <v>15000000</v>
      </c>
      <c r="G1041" s="5">
        <f>EP*VLOOKUP('Thông tin khách hàng'!$E$10,$X$2:$Z$5,3,FALSE)*OFFSET($S1041,0,VLOOKUP('Thông tin khách hàng'!$E$10,$X$2:$Z$5,2,FALSE))</f>
        <v>15000000</v>
      </c>
      <c r="H1041" s="5">
        <f>F1041*HLOOKUP(B1041,Assumption!$A$10:$G$12,2,TRUE)+G1041*HLOOKUP(B1041,Assumption!$A$10:$G$12,3,TRUE)</f>
        <v>750000</v>
      </c>
      <c r="I1041" s="5">
        <f t="shared" si="3"/>
        <v>29250000</v>
      </c>
      <c r="J1041" s="47">
        <f>VLOOKUP(D1041,Assumption!$O$3:$Q$103,IF('Thông tin khách hàng'!$B$3="Nam",2,3),FALSE)/12*P1041</f>
        <v>0</v>
      </c>
      <c r="K1041" s="5">
        <v>20000.0</v>
      </c>
      <c r="L1041" s="46">
        <f t="shared" si="4"/>
        <v>179073289449</v>
      </c>
      <c r="M1041" s="46">
        <f t="shared" si="5"/>
        <v>31850223778077</v>
      </c>
      <c r="N1041" s="47">
        <f>HLOOKUP(ROUND(AVERAGE(M1029:M1040)/10^6,0),Assumption!$B$2:$E$3,2,TRUE)*MAX((AVERAGE(M1029:M1040)-250*10^6),0)</f>
        <v>177808537003</v>
      </c>
      <c r="O1041" s="46">
        <f t="shared" si="6"/>
        <v>32028032315080</v>
      </c>
      <c r="P1041" s="46">
        <f>IF(A1041=1,SA,MAX(0,SA-M1040))</f>
        <v>0</v>
      </c>
      <c r="S1041" s="5">
        <v>0.0</v>
      </c>
      <c r="T1041" s="5">
        <v>1.0</v>
      </c>
      <c r="U1041" s="5">
        <v>1.0</v>
      </c>
      <c r="V1041" s="48">
        <v>1.0</v>
      </c>
    </row>
    <row r="1042" ht="15.75" customHeight="1">
      <c r="A1042" s="5">
        <v>1040.0</v>
      </c>
      <c r="B1042" s="5">
        <v>87.0</v>
      </c>
      <c r="C1042" s="5">
        <f t="shared" si="1"/>
        <v>8</v>
      </c>
      <c r="D1042" s="5">
        <f>'Thông tin khách hàng'!$B$4+B1042-1</f>
        <v>87</v>
      </c>
      <c r="E1042" s="46">
        <f t="shared" si="2"/>
        <v>32028032315080</v>
      </c>
      <c r="F1042" s="5">
        <f>TP*VLOOKUP('Thông tin khách hàng'!$E$10,$X$2:$Z$5,3,FALSE)*OFFSET($S1042,0,VLOOKUP('Thông tin khách hàng'!$E$10,$X$2:$Z$5,2,FALSE))</f>
        <v>0</v>
      </c>
      <c r="G1042" s="5">
        <f>EP*VLOOKUP('Thông tin khách hàng'!$E$10,$X$2:$Z$5,3,FALSE)*OFFSET($S1042,0,VLOOKUP('Thông tin khách hàng'!$E$10,$X$2:$Z$5,2,FALSE))</f>
        <v>0</v>
      </c>
      <c r="H1042" s="5">
        <f>F1042*HLOOKUP(B1042,Assumption!$A$10:$G$12,2,TRUE)+G1042*HLOOKUP(B1042,Assumption!$A$10:$G$12,3,TRUE)</f>
        <v>0</v>
      </c>
      <c r="I1042" s="5">
        <f t="shared" si="3"/>
        <v>0</v>
      </c>
      <c r="J1042" s="47">
        <f>VLOOKUP(D1042,Assumption!$O$3:$Q$103,IF('Thông tin khách hàng'!$B$3="Nam",2,3),FALSE)/12*P1042</f>
        <v>0</v>
      </c>
      <c r="K1042" s="5">
        <v>20000.0</v>
      </c>
      <c r="L1042" s="46">
        <f t="shared" si="4"/>
        <v>181091151069</v>
      </c>
      <c r="M1042" s="46">
        <f t="shared" si="5"/>
        <v>32209123446149</v>
      </c>
      <c r="N1042" s="47">
        <f>HLOOKUP(ROUND(AVERAGE(M1030:M1041)/10^6,0),Assumption!$B$2:$E$3,2,TRUE)*MAX((AVERAGE(M1030:M1041)-250*10^6),0)</f>
        <v>179812192953</v>
      </c>
      <c r="O1042" s="46">
        <f t="shared" si="6"/>
        <v>32388935639102</v>
      </c>
      <c r="P1042" s="46">
        <f>IF(A1042=1,SA,MAX(0,SA-M1041))</f>
        <v>0</v>
      </c>
      <c r="S1042" s="5">
        <v>0.0</v>
      </c>
      <c r="T1042" s="5">
        <v>0.0</v>
      </c>
      <c r="U1042" s="5">
        <v>0.0</v>
      </c>
      <c r="V1042" s="48">
        <v>1.0</v>
      </c>
    </row>
    <row r="1043" ht="15.75" customHeight="1">
      <c r="A1043" s="5">
        <v>1041.0</v>
      </c>
      <c r="B1043" s="5">
        <v>87.0</v>
      </c>
      <c r="C1043" s="5">
        <f t="shared" si="1"/>
        <v>9</v>
      </c>
      <c r="D1043" s="5">
        <f>'Thông tin khách hàng'!$B$4+B1043-1</f>
        <v>87</v>
      </c>
      <c r="E1043" s="46">
        <f t="shared" si="2"/>
        <v>32388935639102</v>
      </c>
      <c r="F1043" s="5">
        <f>TP*VLOOKUP('Thông tin khách hàng'!$E$10,$X$2:$Z$5,3,FALSE)*OFFSET($S1043,0,VLOOKUP('Thông tin khách hàng'!$E$10,$X$2:$Z$5,2,FALSE))</f>
        <v>0</v>
      </c>
      <c r="G1043" s="5">
        <f>EP*VLOOKUP('Thông tin khách hàng'!$E$10,$X$2:$Z$5,3,FALSE)*OFFSET($S1043,0,VLOOKUP('Thông tin khách hàng'!$E$10,$X$2:$Z$5,2,FALSE))</f>
        <v>0</v>
      </c>
      <c r="H1043" s="5">
        <f>F1043*HLOOKUP(B1043,Assumption!$A$10:$G$12,2,TRUE)+G1043*HLOOKUP(B1043,Assumption!$A$10:$G$12,3,TRUE)</f>
        <v>0</v>
      </c>
      <c r="I1043" s="5">
        <f t="shared" si="3"/>
        <v>0</v>
      </c>
      <c r="J1043" s="47">
        <f>VLOOKUP(D1043,Assumption!$O$3:$Q$103,IF('Thông tin khách hàng'!$B$3="Nam",2,3),FALSE)/12*P1043</f>
        <v>0</v>
      </c>
      <c r="K1043" s="5">
        <v>20000.0</v>
      </c>
      <c r="L1043" s="46">
        <f t="shared" si="4"/>
        <v>183131750934</v>
      </c>
      <c r="M1043" s="46">
        <f t="shared" si="5"/>
        <v>32572067370036</v>
      </c>
      <c r="N1043" s="47">
        <f>HLOOKUP(ROUND(AVERAGE(M1031:M1042)/10^6,0),Assumption!$B$2:$E$3,2,TRUE)*MAX((AVERAGE(M1031:M1042)-250*10^6),0)</f>
        <v>181838426920</v>
      </c>
      <c r="O1043" s="46">
        <f t="shared" si="6"/>
        <v>32753905796956</v>
      </c>
      <c r="P1043" s="46">
        <f>IF(A1043=1,SA,MAX(0,SA-M1042))</f>
        <v>0</v>
      </c>
      <c r="S1043" s="5">
        <v>0.0</v>
      </c>
      <c r="T1043" s="5">
        <v>0.0</v>
      </c>
      <c r="U1043" s="5">
        <v>0.0</v>
      </c>
      <c r="V1043" s="48">
        <v>1.0</v>
      </c>
    </row>
    <row r="1044" ht="15.75" customHeight="1">
      <c r="A1044" s="5">
        <v>1042.0</v>
      </c>
      <c r="B1044" s="5">
        <v>87.0</v>
      </c>
      <c r="C1044" s="5">
        <f t="shared" si="1"/>
        <v>10</v>
      </c>
      <c r="D1044" s="5">
        <f>'Thông tin khách hàng'!$B$4+B1044-1</f>
        <v>87</v>
      </c>
      <c r="E1044" s="46">
        <f t="shared" si="2"/>
        <v>32753905796956</v>
      </c>
      <c r="F1044" s="5">
        <f>TP*VLOOKUP('Thông tin khách hàng'!$E$10,$X$2:$Z$5,3,FALSE)*OFFSET($S1044,0,VLOOKUP('Thông tin khách hàng'!$E$10,$X$2:$Z$5,2,FALSE))</f>
        <v>0</v>
      </c>
      <c r="G1044" s="5">
        <f>EP*VLOOKUP('Thông tin khách hàng'!$E$10,$X$2:$Z$5,3,FALSE)*OFFSET($S1044,0,VLOOKUP('Thông tin khách hàng'!$E$10,$X$2:$Z$5,2,FALSE))</f>
        <v>0</v>
      </c>
      <c r="H1044" s="5">
        <f>F1044*HLOOKUP(B1044,Assumption!$A$10:$G$12,2,TRUE)+G1044*HLOOKUP(B1044,Assumption!$A$10:$G$12,3,TRUE)</f>
        <v>0</v>
      </c>
      <c r="I1044" s="5">
        <f t="shared" si="3"/>
        <v>0</v>
      </c>
      <c r="J1044" s="47">
        <f>VLOOKUP(D1044,Assumption!$O$3:$Q$103,IF('Thông tin khách hàng'!$B$3="Nam",2,3),FALSE)/12*P1044</f>
        <v>0</v>
      </c>
      <c r="K1044" s="5">
        <v>20000.0</v>
      </c>
      <c r="L1044" s="46">
        <f t="shared" si="4"/>
        <v>185195345268</v>
      </c>
      <c r="M1044" s="46">
        <f t="shared" si="5"/>
        <v>32939101122224</v>
      </c>
      <c r="N1044" s="47">
        <f>HLOOKUP(ROUND(AVERAGE(M1032:M1043)/10^6,0),Assumption!$B$2:$E$3,2,TRUE)*MAX((AVERAGE(M1032:M1043)-250*10^6),0)</f>
        <v>183887493322</v>
      </c>
      <c r="O1044" s="46">
        <f t="shared" si="6"/>
        <v>33122988615546</v>
      </c>
      <c r="P1044" s="46">
        <f>IF(A1044=1,SA,MAX(0,SA-M1043))</f>
        <v>0</v>
      </c>
      <c r="S1044" s="5">
        <v>0.0</v>
      </c>
      <c r="T1044" s="5">
        <v>0.0</v>
      </c>
      <c r="U1044" s="5">
        <v>1.0</v>
      </c>
      <c r="V1044" s="48">
        <v>1.0</v>
      </c>
    </row>
    <row r="1045" ht="15.75" customHeight="1">
      <c r="A1045" s="5">
        <v>1043.0</v>
      </c>
      <c r="B1045" s="5">
        <v>87.0</v>
      </c>
      <c r="C1045" s="5">
        <f t="shared" si="1"/>
        <v>11</v>
      </c>
      <c r="D1045" s="5">
        <f>'Thông tin khách hàng'!$B$4+B1045-1</f>
        <v>87</v>
      </c>
      <c r="E1045" s="46">
        <f t="shared" si="2"/>
        <v>33122988615546</v>
      </c>
      <c r="F1045" s="5">
        <f>TP*VLOOKUP('Thông tin khách hàng'!$E$10,$X$2:$Z$5,3,FALSE)*OFFSET($S1045,0,VLOOKUP('Thông tin khách hàng'!$E$10,$X$2:$Z$5,2,FALSE))</f>
        <v>0</v>
      </c>
      <c r="G1045" s="5">
        <f>EP*VLOOKUP('Thông tin khách hàng'!$E$10,$X$2:$Z$5,3,FALSE)*OFFSET($S1045,0,VLOOKUP('Thông tin khách hàng'!$E$10,$X$2:$Z$5,2,FALSE))</f>
        <v>0</v>
      </c>
      <c r="H1045" s="5">
        <f>F1045*HLOOKUP(B1045,Assumption!$A$10:$G$12,2,TRUE)+G1045*HLOOKUP(B1045,Assumption!$A$10:$G$12,3,TRUE)</f>
        <v>0</v>
      </c>
      <c r="I1045" s="5">
        <f t="shared" si="3"/>
        <v>0</v>
      </c>
      <c r="J1045" s="47">
        <f>VLOOKUP(D1045,Assumption!$O$3:$Q$103,IF('Thông tin khách hàng'!$B$3="Nam",2,3),FALSE)/12*P1045</f>
        <v>0</v>
      </c>
      <c r="K1045" s="5">
        <v>20000.0</v>
      </c>
      <c r="L1045" s="46">
        <f t="shared" si="4"/>
        <v>187282193185</v>
      </c>
      <c r="M1045" s="46">
        <f t="shared" si="5"/>
        <v>33310270788731</v>
      </c>
      <c r="N1045" s="47">
        <f>HLOOKUP(ROUND(AVERAGE(M1033:M1044)/10^6,0),Assumption!$B$2:$E$3,2,TRUE)*MAX((AVERAGE(M1033:M1044)-250*10^6),0)</f>
        <v>185959649445</v>
      </c>
      <c r="O1045" s="46">
        <f t="shared" si="6"/>
        <v>33496230438176</v>
      </c>
      <c r="P1045" s="46">
        <f>IF(A1045=1,SA,MAX(0,SA-M1044))</f>
        <v>0</v>
      </c>
      <c r="S1045" s="5">
        <v>0.0</v>
      </c>
      <c r="T1045" s="5">
        <v>0.0</v>
      </c>
      <c r="U1045" s="5">
        <v>0.0</v>
      </c>
      <c r="V1045" s="48">
        <v>1.0</v>
      </c>
    </row>
    <row r="1046" ht="15.75" customHeight="1">
      <c r="A1046" s="5">
        <v>1044.0</v>
      </c>
      <c r="B1046" s="5">
        <v>87.0</v>
      </c>
      <c r="C1046" s="5">
        <f t="shared" si="1"/>
        <v>12</v>
      </c>
      <c r="D1046" s="5">
        <f>'Thông tin khách hàng'!$B$4+B1046-1</f>
        <v>87</v>
      </c>
      <c r="E1046" s="46">
        <f t="shared" si="2"/>
        <v>33496230438176</v>
      </c>
      <c r="F1046" s="5">
        <f>TP*VLOOKUP('Thông tin khách hàng'!$E$10,$X$2:$Z$5,3,FALSE)*OFFSET($S1046,0,VLOOKUP('Thông tin khách hàng'!$E$10,$X$2:$Z$5,2,FALSE))</f>
        <v>0</v>
      </c>
      <c r="G1046" s="5">
        <f>EP*VLOOKUP('Thông tin khách hàng'!$E$10,$X$2:$Z$5,3,FALSE)*OFFSET($S1046,0,VLOOKUP('Thông tin khách hàng'!$E$10,$X$2:$Z$5,2,FALSE))</f>
        <v>0</v>
      </c>
      <c r="H1046" s="5">
        <f>F1046*HLOOKUP(B1046,Assumption!$A$10:$G$12,2,TRUE)+G1046*HLOOKUP(B1046,Assumption!$A$10:$G$12,3,TRUE)</f>
        <v>0</v>
      </c>
      <c r="I1046" s="5">
        <f t="shared" si="3"/>
        <v>0</v>
      </c>
      <c r="J1046" s="47">
        <f>VLOOKUP(D1046,Assumption!$O$3:$Q$103,IF('Thông tin khách hàng'!$B$3="Nam",2,3),FALSE)/12*P1046</f>
        <v>0</v>
      </c>
      <c r="K1046" s="5">
        <v>20000.0</v>
      </c>
      <c r="L1046" s="46">
        <f t="shared" si="4"/>
        <v>189392556714</v>
      </c>
      <c r="M1046" s="46">
        <f t="shared" si="5"/>
        <v>33685622974890</v>
      </c>
      <c r="N1046" s="47">
        <f>HLOOKUP(ROUND(AVERAGE(M1034:M1045)/10^6,0),Assumption!$B$2:$E$3,2,TRUE)*MAX((AVERAGE(M1034:M1045)-250*10^6),0)</f>
        <v>188055155474</v>
      </c>
      <c r="O1046" s="46">
        <f t="shared" si="6"/>
        <v>33873678130364</v>
      </c>
      <c r="P1046" s="46">
        <f>IF(A1046=1,SA,MAX(0,SA-M1045))</f>
        <v>0</v>
      </c>
      <c r="S1046" s="5">
        <v>0.0</v>
      </c>
      <c r="T1046" s="5">
        <v>0.0</v>
      </c>
      <c r="U1046" s="5">
        <v>0.0</v>
      </c>
      <c r="V1046" s="48">
        <v>1.0</v>
      </c>
    </row>
    <row r="1047" ht="15.75" customHeight="1">
      <c r="A1047" s="5">
        <v>1045.0</v>
      </c>
      <c r="B1047" s="5">
        <v>88.0</v>
      </c>
      <c r="C1047" s="5">
        <f t="shared" si="1"/>
        <v>1</v>
      </c>
      <c r="D1047" s="5">
        <f>'Thông tin khách hàng'!$B$4+B1047-1</f>
        <v>88</v>
      </c>
      <c r="E1047" s="46">
        <f t="shared" si="2"/>
        <v>33873678130364</v>
      </c>
      <c r="F1047" s="5">
        <f>TP*VLOOKUP('Thông tin khách hàng'!$E$10,$X$2:$Z$5,3,FALSE)*OFFSET($S1047,0,VLOOKUP('Thông tin khách hàng'!$E$10,$X$2:$Z$5,2,FALSE))</f>
        <v>15000000</v>
      </c>
      <c r="G1047" s="5">
        <f>EP*VLOOKUP('Thông tin khách hàng'!$E$10,$X$2:$Z$5,3,FALSE)*OFFSET($S1047,0,VLOOKUP('Thông tin khách hàng'!$E$10,$X$2:$Z$5,2,FALSE))</f>
        <v>15000000</v>
      </c>
      <c r="H1047" s="5">
        <f>F1047*HLOOKUP(B1047,Assumption!$A$10:$G$12,2,TRUE)+G1047*HLOOKUP(B1047,Assumption!$A$10:$G$12,3,TRUE)</f>
        <v>750000</v>
      </c>
      <c r="I1047" s="5">
        <f t="shared" si="3"/>
        <v>29250000</v>
      </c>
      <c r="J1047" s="47">
        <f>VLOOKUP(D1047,Assumption!$O$3:$Q$103,IF('Thông tin khách hàng'!$B$3="Nam",2,3),FALSE)/12*P1047</f>
        <v>0</v>
      </c>
      <c r="K1047" s="5">
        <v>20000.0</v>
      </c>
      <c r="L1047" s="46">
        <f t="shared" si="4"/>
        <v>191526866226</v>
      </c>
      <c r="M1047" s="46">
        <f t="shared" si="5"/>
        <v>34065234226590</v>
      </c>
      <c r="N1047" s="47">
        <f>HLOOKUP(ROUND(AVERAGE(M1035:M1046)/10^6,0),Assumption!$B$2:$E$3,2,TRUE)*MAX((AVERAGE(M1035:M1046)-250*10^6),0)</f>
        <v>190174274523</v>
      </c>
      <c r="O1047" s="46">
        <f t="shared" si="6"/>
        <v>34255408501113</v>
      </c>
      <c r="P1047" s="46">
        <f>IF(A1047=1,SA,MAX(0,SA-M1046))</f>
        <v>0</v>
      </c>
      <c r="S1047" s="5">
        <v>1.0</v>
      </c>
      <c r="T1047" s="5">
        <v>1.0</v>
      </c>
      <c r="U1047" s="5">
        <v>1.0</v>
      </c>
      <c r="V1047" s="48">
        <v>1.0</v>
      </c>
    </row>
    <row r="1048" ht="15.75" customHeight="1">
      <c r="A1048" s="5">
        <v>1046.0</v>
      </c>
      <c r="B1048" s="5">
        <v>88.0</v>
      </c>
      <c r="C1048" s="5">
        <f t="shared" si="1"/>
        <v>2</v>
      </c>
      <c r="D1048" s="5">
        <f>'Thông tin khách hàng'!$B$4+B1048-1</f>
        <v>88</v>
      </c>
      <c r="E1048" s="46">
        <f t="shared" si="2"/>
        <v>34255408501113</v>
      </c>
      <c r="F1048" s="5">
        <f>TP*VLOOKUP('Thông tin khách hàng'!$E$10,$X$2:$Z$5,3,FALSE)*OFFSET($S1048,0,VLOOKUP('Thông tin khách hàng'!$E$10,$X$2:$Z$5,2,FALSE))</f>
        <v>0</v>
      </c>
      <c r="G1048" s="5">
        <f>EP*VLOOKUP('Thông tin khách hàng'!$E$10,$X$2:$Z$5,3,FALSE)*OFFSET($S1048,0,VLOOKUP('Thông tin khách hàng'!$E$10,$X$2:$Z$5,2,FALSE))</f>
        <v>0</v>
      </c>
      <c r="H1048" s="5">
        <f>F1048*HLOOKUP(B1048,Assumption!$A$10:$G$12,2,TRUE)+G1048*HLOOKUP(B1048,Assumption!$A$10:$G$12,3,TRUE)</f>
        <v>0</v>
      </c>
      <c r="I1048" s="5">
        <f t="shared" si="3"/>
        <v>0</v>
      </c>
      <c r="J1048" s="47">
        <f>VLOOKUP(D1048,Assumption!$O$3:$Q$103,IF('Thông tin khách hàng'!$B$3="Nam",2,3),FALSE)/12*P1048</f>
        <v>0</v>
      </c>
      <c r="K1048" s="5">
        <v>20000.0</v>
      </c>
      <c r="L1048" s="46">
        <f t="shared" si="4"/>
        <v>193685059857</v>
      </c>
      <c r="M1048" s="46">
        <f t="shared" si="5"/>
        <v>34449093540970</v>
      </c>
      <c r="N1048" s="47">
        <f>HLOOKUP(ROUND(AVERAGE(M1036:M1047)/10^6,0),Assumption!$B$2:$E$3,2,TRUE)*MAX((AVERAGE(M1036:M1047)-250*10^6),0)</f>
        <v>192317272676</v>
      </c>
      <c r="O1048" s="46">
        <f t="shared" si="6"/>
        <v>34641410813646</v>
      </c>
      <c r="P1048" s="46">
        <f>IF(A1048=1,SA,MAX(0,SA-M1047))</f>
        <v>0</v>
      </c>
      <c r="S1048" s="5">
        <v>0.0</v>
      </c>
      <c r="T1048" s="5">
        <v>0.0</v>
      </c>
      <c r="U1048" s="5">
        <v>0.0</v>
      </c>
      <c r="V1048" s="48">
        <v>1.0</v>
      </c>
    </row>
    <row r="1049" ht="15.75" customHeight="1">
      <c r="A1049" s="5">
        <v>1047.0</v>
      </c>
      <c r="B1049" s="5">
        <v>88.0</v>
      </c>
      <c r="C1049" s="5">
        <f t="shared" si="1"/>
        <v>3</v>
      </c>
      <c r="D1049" s="5">
        <f>'Thông tin khách hàng'!$B$4+B1049-1</f>
        <v>88</v>
      </c>
      <c r="E1049" s="46">
        <f t="shared" si="2"/>
        <v>34641410813646</v>
      </c>
      <c r="F1049" s="5">
        <f>TP*VLOOKUP('Thông tin khách hàng'!$E$10,$X$2:$Z$5,3,FALSE)*OFFSET($S1049,0,VLOOKUP('Thông tin khách hàng'!$E$10,$X$2:$Z$5,2,FALSE))</f>
        <v>0</v>
      </c>
      <c r="G1049" s="5">
        <f>EP*VLOOKUP('Thông tin khách hàng'!$E$10,$X$2:$Z$5,3,FALSE)*OFFSET($S1049,0,VLOOKUP('Thông tin khách hàng'!$E$10,$X$2:$Z$5,2,FALSE))</f>
        <v>0</v>
      </c>
      <c r="H1049" s="5">
        <f>F1049*HLOOKUP(B1049,Assumption!$A$10:$G$12,2,TRUE)+G1049*HLOOKUP(B1049,Assumption!$A$10:$G$12,3,TRUE)</f>
        <v>0</v>
      </c>
      <c r="I1049" s="5">
        <f t="shared" si="3"/>
        <v>0</v>
      </c>
      <c r="J1049" s="47">
        <f>VLOOKUP(D1049,Assumption!$O$3:$Q$103,IF('Thông tin khách hàng'!$B$3="Nam",2,3),FALSE)/12*P1049</f>
        <v>0</v>
      </c>
      <c r="K1049" s="5">
        <v>20000.0</v>
      </c>
      <c r="L1049" s="46">
        <f t="shared" si="4"/>
        <v>195867573052</v>
      </c>
      <c r="M1049" s="46">
        <f t="shared" si="5"/>
        <v>34837278366698</v>
      </c>
      <c r="N1049" s="47">
        <f>HLOOKUP(ROUND(AVERAGE(M1037:M1048)/10^6,0),Assumption!$B$2:$E$3,2,TRUE)*MAX((AVERAGE(M1037:M1048)-250*10^6),0)</f>
        <v>194484419010</v>
      </c>
      <c r="O1049" s="46">
        <f t="shared" si="6"/>
        <v>35031762785709</v>
      </c>
      <c r="P1049" s="46">
        <f>IF(A1049=1,SA,MAX(0,SA-M1048))</f>
        <v>0</v>
      </c>
      <c r="S1049" s="5">
        <v>0.0</v>
      </c>
      <c r="T1049" s="5">
        <v>0.0</v>
      </c>
      <c r="U1049" s="5">
        <v>0.0</v>
      </c>
      <c r="V1049" s="48">
        <v>1.0</v>
      </c>
    </row>
    <row r="1050" ht="15.75" customHeight="1">
      <c r="A1050" s="5">
        <v>1048.0</v>
      </c>
      <c r="B1050" s="5">
        <v>88.0</v>
      </c>
      <c r="C1050" s="5">
        <f t="shared" si="1"/>
        <v>4</v>
      </c>
      <c r="D1050" s="5">
        <f>'Thông tin khách hàng'!$B$4+B1050-1</f>
        <v>88</v>
      </c>
      <c r="E1050" s="46">
        <f t="shared" si="2"/>
        <v>35031762785709</v>
      </c>
      <c r="F1050" s="5">
        <f>TP*VLOOKUP('Thông tin khách hàng'!$E$10,$X$2:$Z$5,3,FALSE)*OFFSET($S1050,0,VLOOKUP('Thông tin khách hàng'!$E$10,$X$2:$Z$5,2,FALSE))</f>
        <v>0</v>
      </c>
      <c r="G1050" s="5">
        <f>EP*VLOOKUP('Thông tin khách hàng'!$E$10,$X$2:$Z$5,3,FALSE)*OFFSET($S1050,0,VLOOKUP('Thông tin khách hàng'!$E$10,$X$2:$Z$5,2,FALSE))</f>
        <v>0</v>
      </c>
      <c r="H1050" s="5">
        <f>F1050*HLOOKUP(B1050,Assumption!$A$10:$G$12,2,TRUE)+G1050*HLOOKUP(B1050,Assumption!$A$10:$G$12,3,TRUE)</f>
        <v>0</v>
      </c>
      <c r="I1050" s="5">
        <f t="shared" si="3"/>
        <v>0</v>
      </c>
      <c r="J1050" s="47">
        <f>VLOOKUP(D1050,Assumption!$O$3:$Q$103,IF('Thông tin khách hàng'!$B$3="Nam",2,3),FALSE)/12*P1050</f>
        <v>0</v>
      </c>
      <c r="K1050" s="5">
        <v>20000.0</v>
      </c>
      <c r="L1050" s="46">
        <f t="shared" si="4"/>
        <v>198074679854</v>
      </c>
      <c r="M1050" s="46">
        <f t="shared" si="5"/>
        <v>35229837445563</v>
      </c>
      <c r="N1050" s="47">
        <f>HLOOKUP(ROUND(AVERAGE(M1038:M1049)/10^6,0),Assumption!$B$2:$E$3,2,TRUE)*MAX((AVERAGE(M1038:M1049)-250*10^6),0)</f>
        <v>196675985639</v>
      </c>
      <c r="O1050" s="46">
        <f t="shared" si="6"/>
        <v>35426513431201</v>
      </c>
      <c r="P1050" s="46">
        <f>IF(A1050=1,SA,MAX(0,SA-M1049))</f>
        <v>0</v>
      </c>
      <c r="S1050" s="5">
        <v>0.0</v>
      </c>
      <c r="T1050" s="5">
        <v>0.0</v>
      </c>
      <c r="U1050" s="5">
        <v>1.0</v>
      </c>
      <c r="V1050" s="48">
        <v>1.0</v>
      </c>
    </row>
    <row r="1051" ht="15.75" customHeight="1">
      <c r="A1051" s="5">
        <v>1049.0</v>
      </c>
      <c r="B1051" s="5">
        <v>88.0</v>
      </c>
      <c r="C1051" s="5">
        <f t="shared" si="1"/>
        <v>5</v>
      </c>
      <c r="D1051" s="5">
        <f>'Thông tin khách hàng'!$B$4+B1051-1</f>
        <v>88</v>
      </c>
      <c r="E1051" s="46">
        <f t="shared" si="2"/>
        <v>35426513431201</v>
      </c>
      <c r="F1051" s="5">
        <f>TP*VLOOKUP('Thông tin khách hàng'!$E$10,$X$2:$Z$5,3,FALSE)*OFFSET($S1051,0,VLOOKUP('Thông tin khách hàng'!$E$10,$X$2:$Z$5,2,FALSE))</f>
        <v>0</v>
      </c>
      <c r="G1051" s="5">
        <f>EP*VLOOKUP('Thông tin khách hàng'!$E$10,$X$2:$Z$5,3,FALSE)*OFFSET($S1051,0,VLOOKUP('Thông tin khách hàng'!$E$10,$X$2:$Z$5,2,FALSE))</f>
        <v>0</v>
      </c>
      <c r="H1051" s="5">
        <f>F1051*HLOOKUP(B1051,Assumption!$A$10:$G$12,2,TRUE)+G1051*HLOOKUP(B1051,Assumption!$A$10:$G$12,3,TRUE)</f>
        <v>0</v>
      </c>
      <c r="I1051" s="5">
        <f t="shared" si="3"/>
        <v>0</v>
      </c>
      <c r="J1051" s="47">
        <f>VLOOKUP(D1051,Assumption!$O$3:$Q$103,IF('Thông tin khách hàng'!$B$3="Nam",2,3),FALSE)/12*P1051</f>
        <v>0</v>
      </c>
      <c r="K1051" s="5">
        <v>20000.0</v>
      </c>
      <c r="L1051" s="46">
        <f t="shared" si="4"/>
        <v>200306657396</v>
      </c>
      <c r="M1051" s="46">
        <f t="shared" si="5"/>
        <v>35626820068597</v>
      </c>
      <c r="N1051" s="47">
        <f>HLOOKUP(ROUND(AVERAGE(M1039:M1050)/10^6,0),Assumption!$B$2:$E$3,2,TRUE)*MAX((AVERAGE(M1039:M1050)-250*10^6),0)</f>
        <v>198892247739</v>
      </c>
      <c r="O1051" s="46">
        <f t="shared" si="6"/>
        <v>35825712316337</v>
      </c>
      <c r="P1051" s="46">
        <f>IF(A1051=1,SA,MAX(0,SA-M1050))</f>
        <v>0</v>
      </c>
      <c r="S1051" s="5">
        <v>0.0</v>
      </c>
      <c r="T1051" s="5">
        <v>0.0</v>
      </c>
      <c r="U1051" s="5">
        <v>0.0</v>
      </c>
      <c r="V1051" s="48">
        <v>1.0</v>
      </c>
    </row>
    <row r="1052" ht="15.75" customHeight="1">
      <c r="A1052" s="5">
        <v>1050.0</v>
      </c>
      <c r="B1052" s="5">
        <v>88.0</v>
      </c>
      <c r="C1052" s="5">
        <f t="shared" si="1"/>
        <v>6</v>
      </c>
      <c r="D1052" s="5">
        <f>'Thông tin khách hàng'!$B$4+B1052-1</f>
        <v>88</v>
      </c>
      <c r="E1052" s="46">
        <f t="shared" si="2"/>
        <v>35825712316337</v>
      </c>
      <c r="F1052" s="5">
        <f>TP*VLOOKUP('Thông tin khách hàng'!$E$10,$X$2:$Z$5,3,FALSE)*OFFSET($S1052,0,VLOOKUP('Thông tin khách hàng'!$E$10,$X$2:$Z$5,2,FALSE))</f>
        <v>0</v>
      </c>
      <c r="G1052" s="5">
        <f>EP*VLOOKUP('Thông tin khách hàng'!$E$10,$X$2:$Z$5,3,FALSE)*OFFSET($S1052,0,VLOOKUP('Thông tin khách hàng'!$E$10,$X$2:$Z$5,2,FALSE))</f>
        <v>0</v>
      </c>
      <c r="H1052" s="5">
        <f>F1052*HLOOKUP(B1052,Assumption!$A$10:$G$12,2,TRUE)+G1052*HLOOKUP(B1052,Assumption!$A$10:$G$12,3,TRUE)</f>
        <v>0</v>
      </c>
      <c r="I1052" s="5">
        <f t="shared" si="3"/>
        <v>0</v>
      </c>
      <c r="J1052" s="47">
        <f>VLOOKUP(D1052,Assumption!$O$3:$Q$103,IF('Thông tin khách hàng'!$B$3="Nam",2,3),FALSE)/12*P1052</f>
        <v>0</v>
      </c>
      <c r="K1052" s="5">
        <v>20000.0</v>
      </c>
      <c r="L1052" s="46">
        <f t="shared" si="4"/>
        <v>202563785931</v>
      </c>
      <c r="M1052" s="46">
        <f t="shared" si="5"/>
        <v>36028276082268</v>
      </c>
      <c r="N1052" s="47">
        <f>HLOOKUP(ROUND(AVERAGE(M1040:M1051)/10^6,0),Assumption!$B$2:$E$3,2,TRUE)*MAX((AVERAGE(M1040:M1051)-250*10^6),0)</f>
        <v>201133483590</v>
      </c>
      <c r="O1052" s="46">
        <f t="shared" si="6"/>
        <v>36229409565857</v>
      </c>
      <c r="P1052" s="46">
        <f>IF(A1052=1,SA,MAX(0,SA-M1051))</f>
        <v>0</v>
      </c>
      <c r="S1052" s="5">
        <v>0.0</v>
      </c>
      <c r="T1052" s="5">
        <v>0.0</v>
      </c>
      <c r="U1052" s="5">
        <v>0.0</v>
      </c>
      <c r="V1052" s="48">
        <v>1.0</v>
      </c>
    </row>
    <row r="1053" ht="15.75" customHeight="1">
      <c r="A1053" s="5">
        <v>1051.0</v>
      </c>
      <c r="B1053" s="5">
        <v>88.0</v>
      </c>
      <c r="C1053" s="5">
        <f t="shared" si="1"/>
        <v>7</v>
      </c>
      <c r="D1053" s="5">
        <f>'Thông tin khách hàng'!$B$4+B1053-1</f>
        <v>88</v>
      </c>
      <c r="E1053" s="46">
        <f t="shared" si="2"/>
        <v>36229409565857</v>
      </c>
      <c r="F1053" s="5">
        <f>TP*VLOOKUP('Thông tin khách hàng'!$E$10,$X$2:$Z$5,3,FALSE)*OFFSET($S1053,0,VLOOKUP('Thông tin khách hàng'!$E$10,$X$2:$Z$5,2,FALSE))</f>
        <v>15000000</v>
      </c>
      <c r="G1053" s="5">
        <f>EP*VLOOKUP('Thông tin khách hàng'!$E$10,$X$2:$Z$5,3,FALSE)*OFFSET($S1053,0,VLOOKUP('Thông tin khách hàng'!$E$10,$X$2:$Z$5,2,FALSE))</f>
        <v>15000000</v>
      </c>
      <c r="H1053" s="5">
        <f>F1053*HLOOKUP(B1053,Assumption!$A$10:$G$12,2,TRUE)+G1053*HLOOKUP(B1053,Assumption!$A$10:$G$12,3,TRUE)</f>
        <v>750000</v>
      </c>
      <c r="I1053" s="5">
        <f t="shared" si="3"/>
        <v>29250000</v>
      </c>
      <c r="J1053" s="47">
        <f>VLOOKUP(D1053,Assumption!$O$3:$Q$103,IF('Thông tin khách hàng'!$B$3="Nam",2,3),FALSE)/12*P1053</f>
        <v>0</v>
      </c>
      <c r="K1053" s="5">
        <v>20000.0</v>
      </c>
      <c r="L1053" s="46">
        <f t="shared" si="4"/>
        <v>204846514256</v>
      </c>
      <c r="M1053" s="46">
        <f t="shared" si="5"/>
        <v>36434285310113</v>
      </c>
      <c r="N1053" s="47">
        <f>HLOOKUP(ROUND(AVERAGE(M1041:M1052)/10^6,0),Assumption!$B$2:$E$3,2,TRUE)*MAX((AVERAGE(M1041:M1052)-250*10^6),0)</f>
        <v>203399974605</v>
      </c>
      <c r="O1053" s="46">
        <f t="shared" si="6"/>
        <v>36637685284719</v>
      </c>
      <c r="P1053" s="46">
        <f>IF(A1053=1,SA,MAX(0,SA-M1052))</f>
        <v>0</v>
      </c>
      <c r="S1053" s="5">
        <v>0.0</v>
      </c>
      <c r="T1053" s="5">
        <v>1.0</v>
      </c>
      <c r="U1053" s="5">
        <v>1.0</v>
      </c>
      <c r="V1053" s="48">
        <v>1.0</v>
      </c>
    </row>
    <row r="1054" ht="15.75" customHeight="1">
      <c r="A1054" s="5">
        <v>1052.0</v>
      </c>
      <c r="B1054" s="5">
        <v>88.0</v>
      </c>
      <c r="C1054" s="5">
        <f t="shared" si="1"/>
        <v>8</v>
      </c>
      <c r="D1054" s="5">
        <f>'Thông tin khách hàng'!$B$4+B1054-1</f>
        <v>88</v>
      </c>
      <c r="E1054" s="46">
        <f t="shared" si="2"/>
        <v>36637685284719</v>
      </c>
      <c r="F1054" s="5">
        <f>TP*VLOOKUP('Thông tin khách hàng'!$E$10,$X$2:$Z$5,3,FALSE)*OFFSET($S1054,0,VLOOKUP('Thông tin khách hàng'!$E$10,$X$2:$Z$5,2,FALSE))</f>
        <v>0</v>
      </c>
      <c r="G1054" s="5">
        <f>EP*VLOOKUP('Thông tin khách hàng'!$E$10,$X$2:$Z$5,3,FALSE)*OFFSET($S1054,0,VLOOKUP('Thông tin khách hàng'!$E$10,$X$2:$Z$5,2,FALSE))</f>
        <v>0</v>
      </c>
      <c r="H1054" s="5">
        <f>F1054*HLOOKUP(B1054,Assumption!$A$10:$G$12,2,TRUE)+G1054*HLOOKUP(B1054,Assumption!$A$10:$G$12,3,TRUE)</f>
        <v>0</v>
      </c>
      <c r="I1054" s="5">
        <f t="shared" si="3"/>
        <v>0</v>
      </c>
      <c r="J1054" s="47">
        <f>VLOOKUP(D1054,Assumption!$O$3:$Q$103,IF('Thông tin khách hàng'!$B$3="Nam",2,3),FALSE)/12*P1054</f>
        <v>0</v>
      </c>
      <c r="K1054" s="5">
        <v>20000.0</v>
      </c>
      <c r="L1054" s="46">
        <f t="shared" si="4"/>
        <v>207154799145</v>
      </c>
      <c r="M1054" s="46">
        <f t="shared" si="5"/>
        <v>36844840063864</v>
      </c>
      <c r="N1054" s="47">
        <f>HLOOKUP(ROUND(AVERAGE(M1042:M1053)/10^6,0),Assumption!$B$2:$E$3,2,TRUE)*MAX((AVERAGE(M1042:M1053)-250*10^6),0)</f>
        <v>205692005371</v>
      </c>
      <c r="O1054" s="46">
        <f t="shared" si="6"/>
        <v>37050532069235</v>
      </c>
      <c r="P1054" s="46">
        <f>IF(A1054=1,SA,MAX(0,SA-M1053))</f>
        <v>0</v>
      </c>
      <c r="S1054" s="5">
        <v>0.0</v>
      </c>
      <c r="T1054" s="5">
        <v>0.0</v>
      </c>
      <c r="U1054" s="5">
        <v>0.0</v>
      </c>
      <c r="V1054" s="48">
        <v>1.0</v>
      </c>
    </row>
    <row r="1055" ht="15.75" customHeight="1">
      <c r="A1055" s="5">
        <v>1053.0</v>
      </c>
      <c r="B1055" s="5">
        <v>88.0</v>
      </c>
      <c r="C1055" s="5">
        <f t="shared" si="1"/>
        <v>9</v>
      </c>
      <c r="D1055" s="5">
        <f>'Thông tin khách hàng'!$B$4+B1055-1</f>
        <v>88</v>
      </c>
      <c r="E1055" s="46">
        <f t="shared" si="2"/>
        <v>37050532069235</v>
      </c>
      <c r="F1055" s="5">
        <f>TP*VLOOKUP('Thông tin khách hàng'!$E$10,$X$2:$Z$5,3,FALSE)*OFFSET($S1055,0,VLOOKUP('Thông tin khách hàng'!$E$10,$X$2:$Z$5,2,FALSE))</f>
        <v>0</v>
      </c>
      <c r="G1055" s="5">
        <f>EP*VLOOKUP('Thông tin khách hàng'!$E$10,$X$2:$Z$5,3,FALSE)*OFFSET($S1055,0,VLOOKUP('Thông tin khách hàng'!$E$10,$X$2:$Z$5,2,FALSE))</f>
        <v>0</v>
      </c>
      <c r="H1055" s="5">
        <f>F1055*HLOOKUP(B1055,Assumption!$A$10:$G$12,2,TRUE)+G1055*HLOOKUP(B1055,Assumption!$A$10:$G$12,3,TRUE)</f>
        <v>0</v>
      </c>
      <c r="I1055" s="5">
        <f t="shared" si="3"/>
        <v>0</v>
      </c>
      <c r="J1055" s="47">
        <f>VLOOKUP(D1055,Assumption!$O$3:$Q$103,IF('Thông tin khách hàng'!$B$3="Nam",2,3),FALSE)/12*P1055</f>
        <v>0</v>
      </c>
      <c r="K1055" s="5">
        <v>20000.0</v>
      </c>
      <c r="L1055" s="46">
        <f t="shared" si="4"/>
        <v>209489094887</v>
      </c>
      <c r="M1055" s="46">
        <f t="shared" si="5"/>
        <v>37260021144122</v>
      </c>
      <c r="N1055" s="47">
        <f>HLOOKUP(ROUND(AVERAGE(M1043:M1054)/10^6,0),Assumption!$B$2:$E$3,2,TRUE)*MAX((AVERAGE(M1043:M1054)-250*10^6),0)</f>
        <v>208009863680</v>
      </c>
      <c r="O1055" s="46">
        <f t="shared" si="6"/>
        <v>37468031007803</v>
      </c>
      <c r="P1055" s="46">
        <f>IF(A1055=1,SA,MAX(0,SA-M1054))</f>
        <v>0</v>
      </c>
      <c r="S1055" s="5">
        <v>0.0</v>
      </c>
      <c r="T1055" s="5">
        <v>0.0</v>
      </c>
      <c r="U1055" s="5">
        <v>0.0</v>
      </c>
      <c r="V1055" s="48">
        <v>1.0</v>
      </c>
    </row>
    <row r="1056" ht="15.75" customHeight="1">
      <c r="A1056" s="5">
        <v>1054.0</v>
      </c>
      <c r="B1056" s="5">
        <v>88.0</v>
      </c>
      <c r="C1056" s="5">
        <f t="shared" si="1"/>
        <v>10</v>
      </c>
      <c r="D1056" s="5">
        <f>'Thông tin khách hàng'!$B$4+B1056-1</f>
        <v>88</v>
      </c>
      <c r="E1056" s="46">
        <f t="shared" si="2"/>
        <v>37468031007803</v>
      </c>
      <c r="F1056" s="5">
        <f>TP*VLOOKUP('Thông tin khách hàng'!$E$10,$X$2:$Z$5,3,FALSE)*OFFSET($S1056,0,VLOOKUP('Thông tin khách hàng'!$E$10,$X$2:$Z$5,2,FALSE))</f>
        <v>0</v>
      </c>
      <c r="G1056" s="5">
        <f>EP*VLOOKUP('Thông tin khách hàng'!$E$10,$X$2:$Z$5,3,FALSE)*OFFSET($S1056,0,VLOOKUP('Thông tin khách hàng'!$E$10,$X$2:$Z$5,2,FALSE))</f>
        <v>0</v>
      </c>
      <c r="H1056" s="5">
        <f>F1056*HLOOKUP(B1056,Assumption!$A$10:$G$12,2,TRUE)+G1056*HLOOKUP(B1056,Assumption!$A$10:$G$12,3,TRUE)</f>
        <v>0</v>
      </c>
      <c r="I1056" s="5">
        <f t="shared" si="3"/>
        <v>0</v>
      </c>
      <c r="J1056" s="47">
        <f>VLOOKUP(D1056,Assumption!$O$3:$Q$103,IF('Thông tin khách hàng'!$B$3="Nam",2,3),FALSE)/12*P1056</f>
        <v>0</v>
      </c>
      <c r="K1056" s="5">
        <v>20000.0</v>
      </c>
      <c r="L1056" s="46">
        <f t="shared" si="4"/>
        <v>211849694585</v>
      </c>
      <c r="M1056" s="46">
        <f t="shared" si="5"/>
        <v>37679880682388</v>
      </c>
      <c r="N1056" s="47">
        <f>HLOOKUP(ROUND(AVERAGE(M1044:M1055)/10^6,0),Assumption!$B$2:$E$3,2,TRUE)*MAX((AVERAGE(M1044:M1055)-250*10^6),0)</f>
        <v>210353840567</v>
      </c>
      <c r="O1056" s="46">
        <f t="shared" si="6"/>
        <v>37890234522955</v>
      </c>
      <c r="P1056" s="46">
        <f>IF(A1056=1,SA,MAX(0,SA-M1055))</f>
        <v>0</v>
      </c>
      <c r="S1056" s="5">
        <v>0.0</v>
      </c>
      <c r="T1056" s="5">
        <v>0.0</v>
      </c>
      <c r="U1056" s="5">
        <v>1.0</v>
      </c>
      <c r="V1056" s="48">
        <v>1.0</v>
      </c>
    </row>
    <row r="1057" ht="15.75" customHeight="1">
      <c r="A1057" s="5">
        <v>1055.0</v>
      </c>
      <c r="B1057" s="5">
        <v>88.0</v>
      </c>
      <c r="C1057" s="5">
        <f t="shared" si="1"/>
        <v>11</v>
      </c>
      <c r="D1057" s="5">
        <f>'Thông tin khách hàng'!$B$4+B1057-1</f>
        <v>88</v>
      </c>
      <c r="E1057" s="46">
        <f t="shared" si="2"/>
        <v>37890234522955</v>
      </c>
      <c r="F1057" s="5">
        <f>TP*VLOOKUP('Thông tin khách hàng'!$E$10,$X$2:$Z$5,3,FALSE)*OFFSET($S1057,0,VLOOKUP('Thông tin khách hàng'!$E$10,$X$2:$Z$5,2,FALSE))</f>
        <v>0</v>
      </c>
      <c r="G1057" s="5">
        <f>EP*VLOOKUP('Thông tin khách hàng'!$E$10,$X$2:$Z$5,3,FALSE)*OFFSET($S1057,0,VLOOKUP('Thông tin khách hàng'!$E$10,$X$2:$Z$5,2,FALSE))</f>
        <v>0</v>
      </c>
      <c r="H1057" s="5">
        <f>F1057*HLOOKUP(B1057,Assumption!$A$10:$G$12,2,TRUE)+G1057*HLOOKUP(B1057,Assumption!$A$10:$G$12,3,TRUE)</f>
        <v>0</v>
      </c>
      <c r="I1057" s="5">
        <f t="shared" si="3"/>
        <v>0</v>
      </c>
      <c r="J1057" s="47">
        <f>VLOOKUP(D1057,Assumption!$O$3:$Q$103,IF('Thông tin khách hàng'!$B$3="Nam",2,3),FALSE)/12*P1057</f>
        <v>0</v>
      </c>
      <c r="K1057" s="5">
        <v>20000.0</v>
      </c>
      <c r="L1057" s="46">
        <f t="shared" si="4"/>
        <v>214236894643</v>
      </c>
      <c r="M1057" s="46">
        <f t="shared" si="5"/>
        <v>38104471397598</v>
      </c>
      <c r="N1057" s="47">
        <f>HLOOKUP(ROUND(AVERAGE(M1045:M1056)/10^6,0),Assumption!$B$2:$E$3,2,TRUE)*MAX((AVERAGE(M1045:M1056)-250*10^6),0)</f>
        <v>212724230347</v>
      </c>
      <c r="O1057" s="46">
        <f t="shared" si="6"/>
        <v>38317195627945</v>
      </c>
      <c r="P1057" s="46">
        <f>IF(A1057=1,SA,MAX(0,SA-M1056))</f>
        <v>0</v>
      </c>
      <c r="S1057" s="5">
        <v>0.0</v>
      </c>
      <c r="T1057" s="5">
        <v>0.0</v>
      </c>
      <c r="U1057" s="5">
        <v>0.0</v>
      </c>
      <c r="V1057" s="48">
        <v>1.0</v>
      </c>
    </row>
    <row r="1058" ht="15.75" customHeight="1">
      <c r="A1058" s="5">
        <v>1056.0</v>
      </c>
      <c r="B1058" s="5">
        <v>88.0</v>
      </c>
      <c r="C1058" s="5">
        <f t="shared" si="1"/>
        <v>12</v>
      </c>
      <c r="D1058" s="5">
        <f>'Thông tin khách hàng'!$B$4+B1058-1</f>
        <v>88</v>
      </c>
      <c r="E1058" s="46">
        <f t="shared" si="2"/>
        <v>38317195627945</v>
      </c>
      <c r="F1058" s="5">
        <f>TP*VLOOKUP('Thông tin khách hàng'!$E$10,$X$2:$Z$5,3,FALSE)*OFFSET($S1058,0,VLOOKUP('Thông tin khách hàng'!$E$10,$X$2:$Z$5,2,FALSE))</f>
        <v>0</v>
      </c>
      <c r="G1058" s="5">
        <f>EP*VLOOKUP('Thông tin khách hàng'!$E$10,$X$2:$Z$5,3,FALSE)*OFFSET($S1058,0,VLOOKUP('Thông tin khách hàng'!$E$10,$X$2:$Z$5,2,FALSE))</f>
        <v>0</v>
      </c>
      <c r="H1058" s="5">
        <f>F1058*HLOOKUP(B1058,Assumption!$A$10:$G$12,2,TRUE)+G1058*HLOOKUP(B1058,Assumption!$A$10:$G$12,3,TRUE)</f>
        <v>0</v>
      </c>
      <c r="I1058" s="5">
        <f t="shared" si="3"/>
        <v>0</v>
      </c>
      <c r="J1058" s="47">
        <f>VLOOKUP(D1058,Assumption!$O$3:$Q$103,IF('Thông tin khách hàng'!$B$3="Nam",2,3),FALSE)/12*P1058</f>
        <v>0</v>
      </c>
      <c r="K1058" s="5">
        <v>20000.0</v>
      </c>
      <c r="L1058" s="46">
        <f t="shared" si="4"/>
        <v>216650994805</v>
      </c>
      <c r="M1058" s="46">
        <f t="shared" si="5"/>
        <v>38533846602750</v>
      </c>
      <c r="N1058" s="47">
        <f>HLOOKUP(ROUND(AVERAGE(M1046:M1057)/10^6,0),Assumption!$B$2:$E$3,2,TRUE)*MAX((AVERAGE(M1046:M1057)-250*10^6),0)</f>
        <v>215121330652</v>
      </c>
      <c r="O1058" s="46">
        <f t="shared" si="6"/>
        <v>38748967933402</v>
      </c>
      <c r="P1058" s="46">
        <f>IF(A1058=1,SA,MAX(0,SA-M1057))</f>
        <v>0</v>
      </c>
      <c r="S1058" s="5">
        <v>0.0</v>
      </c>
      <c r="T1058" s="5">
        <v>0.0</v>
      </c>
      <c r="U1058" s="5">
        <v>0.0</v>
      </c>
      <c r="V1058" s="48">
        <v>1.0</v>
      </c>
    </row>
    <row r="1059" ht="15.75" customHeight="1">
      <c r="A1059" s="5">
        <v>1057.0</v>
      </c>
      <c r="B1059" s="5">
        <v>89.0</v>
      </c>
      <c r="C1059" s="5">
        <f t="shared" si="1"/>
        <v>1</v>
      </c>
      <c r="D1059" s="5">
        <f>'Thông tin khách hàng'!$B$4+B1059-1</f>
        <v>89</v>
      </c>
      <c r="E1059" s="46">
        <f t="shared" si="2"/>
        <v>38748967933402</v>
      </c>
      <c r="F1059" s="5">
        <f>TP*VLOOKUP('Thông tin khách hàng'!$E$10,$X$2:$Z$5,3,FALSE)*OFFSET($S1059,0,VLOOKUP('Thông tin khách hàng'!$E$10,$X$2:$Z$5,2,FALSE))</f>
        <v>15000000</v>
      </c>
      <c r="G1059" s="5">
        <f>EP*VLOOKUP('Thông tin khách hàng'!$E$10,$X$2:$Z$5,3,FALSE)*OFFSET($S1059,0,VLOOKUP('Thông tin khách hàng'!$E$10,$X$2:$Z$5,2,FALSE))</f>
        <v>15000000</v>
      </c>
      <c r="H1059" s="5">
        <f>F1059*HLOOKUP(B1059,Assumption!$A$10:$G$12,2,TRUE)+G1059*HLOOKUP(B1059,Assumption!$A$10:$G$12,3,TRUE)</f>
        <v>750000</v>
      </c>
      <c r="I1059" s="5">
        <f t="shared" si="3"/>
        <v>29250000</v>
      </c>
      <c r="J1059" s="47">
        <f>VLOOKUP(D1059,Assumption!$O$3:$Q$103,IF('Thông tin khách hàng'!$B$3="Nam",2,3),FALSE)/12*P1059</f>
        <v>0</v>
      </c>
      <c r="K1059" s="5">
        <v>20000.0</v>
      </c>
      <c r="L1059" s="46">
        <f t="shared" si="4"/>
        <v>219092463578</v>
      </c>
      <c r="M1059" s="46">
        <f t="shared" si="5"/>
        <v>38968089626980</v>
      </c>
      <c r="N1059" s="47">
        <f>HLOOKUP(ROUND(AVERAGE(M1047:M1058)/10^6,0),Assumption!$B$2:$E$3,2,TRUE)*MAX((AVERAGE(M1047:M1058)-250*10^6),0)</f>
        <v>217545442466</v>
      </c>
      <c r="O1059" s="46">
        <f t="shared" si="6"/>
        <v>39185635069446</v>
      </c>
      <c r="P1059" s="46">
        <f>IF(A1059=1,SA,MAX(0,SA-M1058))</f>
        <v>0</v>
      </c>
      <c r="S1059" s="5">
        <v>1.0</v>
      </c>
      <c r="T1059" s="5">
        <v>1.0</v>
      </c>
      <c r="U1059" s="5">
        <v>1.0</v>
      </c>
      <c r="V1059" s="48">
        <v>1.0</v>
      </c>
    </row>
    <row r="1060" ht="15.75" customHeight="1">
      <c r="A1060" s="5">
        <v>1058.0</v>
      </c>
      <c r="B1060" s="5">
        <v>89.0</v>
      </c>
      <c r="C1060" s="5">
        <f t="shared" si="1"/>
        <v>2</v>
      </c>
      <c r="D1060" s="5">
        <f>'Thông tin khách hàng'!$B$4+B1060-1</f>
        <v>89</v>
      </c>
      <c r="E1060" s="46">
        <f t="shared" si="2"/>
        <v>39185635069446</v>
      </c>
      <c r="F1060" s="5">
        <f>TP*VLOOKUP('Thông tin khách hàng'!$E$10,$X$2:$Z$5,3,FALSE)*OFFSET($S1060,0,VLOOKUP('Thông tin khách hàng'!$E$10,$X$2:$Z$5,2,FALSE))</f>
        <v>0</v>
      </c>
      <c r="G1060" s="5">
        <f>EP*VLOOKUP('Thông tin khách hàng'!$E$10,$X$2:$Z$5,3,FALSE)*OFFSET($S1060,0,VLOOKUP('Thông tin khách hàng'!$E$10,$X$2:$Z$5,2,FALSE))</f>
        <v>0</v>
      </c>
      <c r="H1060" s="5">
        <f>F1060*HLOOKUP(B1060,Assumption!$A$10:$G$12,2,TRUE)+G1060*HLOOKUP(B1060,Assumption!$A$10:$G$12,3,TRUE)</f>
        <v>0</v>
      </c>
      <c r="I1060" s="5">
        <f t="shared" si="3"/>
        <v>0</v>
      </c>
      <c r="J1060" s="47">
        <f>VLOOKUP(D1060,Assumption!$O$3:$Q$103,IF('Thông tin khách hàng'!$B$3="Nam",2,3),FALSE)/12*P1060</f>
        <v>0</v>
      </c>
      <c r="K1060" s="5">
        <v>20000.0</v>
      </c>
      <c r="L1060" s="46">
        <f t="shared" si="4"/>
        <v>221561277667</v>
      </c>
      <c r="M1060" s="46">
        <f t="shared" si="5"/>
        <v>39407196327113</v>
      </c>
      <c r="N1060" s="47">
        <f>HLOOKUP(ROUND(AVERAGE(M1048:M1059)/10^6,0),Assumption!$B$2:$E$3,2,TRUE)*MAX((AVERAGE(M1048:M1059)-250*10^6),0)</f>
        <v>219996870166</v>
      </c>
      <c r="O1060" s="46">
        <f t="shared" si="6"/>
        <v>39627193197279</v>
      </c>
      <c r="P1060" s="46">
        <f>IF(A1060=1,SA,MAX(0,SA-M1059))</f>
        <v>0</v>
      </c>
      <c r="S1060" s="5">
        <v>0.0</v>
      </c>
      <c r="T1060" s="5">
        <v>0.0</v>
      </c>
      <c r="U1060" s="5">
        <v>0.0</v>
      </c>
      <c r="V1060" s="48">
        <v>1.0</v>
      </c>
    </row>
    <row r="1061" ht="15.75" customHeight="1">
      <c r="A1061" s="5">
        <v>1059.0</v>
      </c>
      <c r="B1061" s="5">
        <v>89.0</v>
      </c>
      <c r="C1061" s="5">
        <f t="shared" si="1"/>
        <v>3</v>
      </c>
      <c r="D1061" s="5">
        <f>'Thông tin khách hàng'!$B$4+B1061-1</f>
        <v>89</v>
      </c>
      <c r="E1061" s="46">
        <f t="shared" si="2"/>
        <v>39627193197279</v>
      </c>
      <c r="F1061" s="5">
        <f>TP*VLOOKUP('Thông tin khách hàng'!$E$10,$X$2:$Z$5,3,FALSE)*OFFSET($S1061,0,VLOOKUP('Thông tin khách hàng'!$E$10,$X$2:$Z$5,2,FALSE))</f>
        <v>0</v>
      </c>
      <c r="G1061" s="5">
        <f>EP*VLOOKUP('Thông tin khách hàng'!$E$10,$X$2:$Z$5,3,FALSE)*OFFSET($S1061,0,VLOOKUP('Thông tin khách hàng'!$E$10,$X$2:$Z$5,2,FALSE))</f>
        <v>0</v>
      </c>
      <c r="H1061" s="5">
        <f>F1061*HLOOKUP(B1061,Assumption!$A$10:$G$12,2,TRUE)+G1061*HLOOKUP(B1061,Assumption!$A$10:$G$12,3,TRUE)</f>
        <v>0</v>
      </c>
      <c r="I1061" s="5">
        <f t="shared" si="3"/>
        <v>0</v>
      </c>
      <c r="J1061" s="47">
        <f>VLOOKUP(D1061,Assumption!$O$3:$Q$103,IF('Thông tin khách hàng'!$B$3="Nam",2,3),FALSE)/12*P1061</f>
        <v>0</v>
      </c>
      <c r="K1061" s="5">
        <v>20000.0</v>
      </c>
      <c r="L1061" s="46">
        <f t="shared" si="4"/>
        <v>224057911519</v>
      </c>
      <c r="M1061" s="46">
        <f t="shared" si="5"/>
        <v>39851251088798</v>
      </c>
      <c r="N1061" s="47">
        <f>HLOOKUP(ROUND(AVERAGE(M1049:M1060)/10^6,0),Assumption!$B$2:$E$3,2,TRUE)*MAX((AVERAGE(M1049:M1060)-250*10^6),0)</f>
        <v>222475921559</v>
      </c>
      <c r="O1061" s="46">
        <f t="shared" si="6"/>
        <v>40073727010357</v>
      </c>
      <c r="P1061" s="46">
        <f>IF(A1061=1,SA,MAX(0,SA-M1060))</f>
        <v>0</v>
      </c>
      <c r="S1061" s="5">
        <v>0.0</v>
      </c>
      <c r="T1061" s="5">
        <v>0.0</v>
      </c>
      <c r="U1061" s="5">
        <v>0.0</v>
      </c>
      <c r="V1061" s="48">
        <v>1.0</v>
      </c>
    </row>
    <row r="1062" ht="15.75" customHeight="1">
      <c r="A1062" s="5">
        <v>1060.0</v>
      </c>
      <c r="B1062" s="5">
        <v>89.0</v>
      </c>
      <c r="C1062" s="5">
        <f t="shared" si="1"/>
        <v>4</v>
      </c>
      <c r="D1062" s="5">
        <f>'Thông tin khách hàng'!$B$4+B1062-1</f>
        <v>89</v>
      </c>
      <c r="E1062" s="46">
        <f t="shared" si="2"/>
        <v>40073727010357</v>
      </c>
      <c r="F1062" s="5">
        <f>TP*VLOOKUP('Thông tin khách hàng'!$E$10,$X$2:$Z$5,3,FALSE)*OFFSET($S1062,0,VLOOKUP('Thông tin khách hàng'!$E$10,$X$2:$Z$5,2,FALSE))</f>
        <v>0</v>
      </c>
      <c r="G1062" s="5">
        <f>EP*VLOOKUP('Thông tin khách hàng'!$E$10,$X$2:$Z$5,3,FALSE)*OFFSET($S1062,0,VLOOKUP('Thông tin khách hàng'!$E$10,$X$2:$Z$5,2,FALSE))</f>
        <v>0</v>
      </c>
      <c r="H1062" s="5">
        <f>F1062*HLOOKUP(B1062,Assumption!$A$10:$G$12,2,TRUE)+G1062*HLOOKUP(B1062,Assumption!$A$10:$G$12,3,TRUE)</f>
        <v>0</v>
      </c>
      <c r="I1062" s="5">
        <f t="shared" si="3"/>
        <v>0</v>
      </c>
      <c r="J1062" s="47">
        <f>VLOOKUP(D1062,Assumption!$O$3:$Q$103,IF('Thông tin khách hàng'!$B$3="Nam",2,3),FALSE)/12*P1062</f>
        <v>0</v>
      </c>
      <c r="K1062" s="5">
        <v>20000.0</v>
      </c>
      <c r="L1062" s="46">
        <f t="shared" si="4"/>
        <v>226582678619</v>
      </c>
      <c r="M1062" s="46">
        <f t="shared" si="5"/>
        <v>40300309668976</v>
      </c>
      <c r="N1062" s="47">
        <f>HLOOKUP(ROUND(AVERAGE(M1050:M1061)/10^6,0),Assumption!$B$2:$E$3,2,TRUE)*MAX((AVERAGE(M1050:M1061)-250*10^6),0)</f>
        <v>224982907920</v>
      </c>
      <c r="O1062" s="46">
        <f t="shared" si="6"/>
        <v>40525292576896</v>
      </c>
      <c r="P1062" s="46">
        <f>IF(A1062=1,SA,MAX(0,SA-M1061))</f>
        <v>0</v>
      </c>
      <c r="S1062" s="5">
        <v>0.0</v>
      </c>
      <c r="T1062" s="5">
        <v>0.0</v>
      </c>
      <c r="U1062" s="5">
        <v>1.0</v>
      </c>
      <c r="V1062" s="48">
        <v>1.0</v>
      </c>
    </row>
    <row r="1063" ht="15.75" customHeight="1">
      <c r="A1063" s="5">
        <v>1061.0</v>
      </c>
      <c r="B1063" s="5">
        <v>89.0</v>
      </c>
      <c r="C1063" s="5">
        <f t="shared" si="1"/>
        <v>5</v>
      </c>
      <c r="D1063" s="5">
        <f>'Thông tin khách hàng'!$B$4+B1063-1</f>
        <v>89</v>
      </c>
      <c r="E1063" s="46">
        <f t="shared" si="2"/>
        <v>40525292576896</v>
      </c>
      <c r="F1063" s="5">
        <f>TP*VLOOKUP('Thông tin khách hàng'!$E$10,$X$2:$Z$5,3,FALSE)*OFFSET($S1063,0,VLOOKUP('Thông tin khách hàng'!$E$10,$X$2:$Z$5,2,FALSE))</f>
        <v>0</v>
      </c>
      <c r="G1063" s="5">
        <f>EP*VLOOKUP('Thông tin khách hàng'!$E$10,$X$2:$Z$5,3,FALSE)*OFFSET($S1063,0,VLOOKUP('Thông tin khách hàng'!$E$10,$X$2:$Z$5,2,FALSE))</f>
        <v>0</v>
      </c>
      <c r="H1063" s="5">
        <f>F1063*HLOOKUP(B1063,Assumption!$A$10:$G$12,2,TRUE)+G1063*HLOOKUP(B1063,Assumption!$A$10:$G$12,3,TRUE)</f>
        <v>0</v>
      </c>
      <c r="I1063" s="5">
        <f t="shared" si="3"/>
        <v>0</v>
      </c>
      <c r="J1063" s="47">
        <f>VLOOKUP(D1063,Assumption!$O$3:$Q$103,IF('Thông tin khách hàng'!$B$3="Nam",2,3),FALSE)/12*P1063</f>
        <v>0</v>
      </c>
      <c r="K1063" s="5">
        <v>20000.0</v>
      </c>
      <c r="L1063" s="46">
        <f t="shared" si="4"/>
        <v>229135895984</v>
      </c>
      <c r="M1063" s="46">
        <f t="shared" si="5"/>
        <v>40754428452880</v>
      </c>
      <c r="N1063" s="47">
        <f>HLOOKUP(ROUND(AVERAGE(M1051:M1062)/10^6,0),Assumption!$B$2:$E$3,2,TRUE)*MAX((AVERAGE(M1051:M1062)-250*10^6),0)</f>
        <v>227518144032</v>
      </c>
      <c r="O1063" s="46">
        <f t="shared" si="6"/>
        <v>40981946596912</v>
      </c>
      <c r="P1063" s="46">
        <f>IF(A1063=1,SA,MAX(0,SA-M1062))</f>
        <v>0</v>
      </c>
      <c r="S1063" s="5">
        <v>0.0</v>
      </c>
      <c r="T1063" s="5">
        <v>0.0</v>
      </c>
      <c r="U1063" s="5">
        <v>0.0</v>
      </c>
      <c r="V1063" s="48">
        <v>1.0</v>
      </c>
    </row>
    <row r="1064" ht="15.75" customHeight="1">
      <c r="A1064" s="5">
        <v>1062.0</v>
      </c>
      <c r="B1064" s="5">
        <v>89.0</v>
      </c>
      <c r="C1064" s="5">
        <f t="shared" si="1"/>
        <v>6</v>
      </c>
      <c r="D1064" s="5">
        <f>'Thông tin khách hàng'!$B$4+B1064-1</f>
        <v>89</v>
      </c>
      <c r="E1064" s="46">
        <f t="shared" si="2"/>
        <v>40981946596912</v>
      </c>
      <c r="F1064" s="5">
        <f>TP*VLOOKUP('Thông tin khách hàng'!$E$10,$X$2:$Z$5,3,FALSE)*OFFSET($S1064,0,VLOOKUP('Thông tin khách hàng'!$E$10,$X$2:$Z$5,2,FALSE))</f>
        <v>0</v>
      </c>
      <c r="G1064" s="5">
        <f>EP*VLOOKUP('Thông tin khách hàng'!$E$10,$X$2:$Z$5,3,FALSE)*OFFSET($S1064,0,VLOOKUP('Thông tin khách hàng'!$E$10,$X$2:$Z$5,2,FALSE))</f>
        <v>0</v>
      </c>
      <c r="H1064" s="5">
        <f>F1064*HLOOKUP(B1064,Assumption!$A$10:$G$12,2,TRUE)+G1064*HLOOKUP(B1064,Assumption!$A$10:$G$12,3,TRUE)</f>
        <v>0</v>
      </c>
      <c r="I1064" s="5">
        <f t="shared" si="3"/>
        <v>0</v>
      </c>
      <c r="J1064" s="47">
        <f>VLOOKUP(D1064,Assumption!$O$3:$Q$103,IF('Thông tin khách hàng'!$B$3="Nam",2,3),FALSE)/12*P1064</f>
        <v>0</v>
      </c>
      <c r="K1064" s="5">
        <v>20000.0</v>
      </c>
      <c r="L1064" s="46">
        <f t="shared" si="4"/>
        <v>231717884205</v>
      </c>
      <c r="M1064" s="46">
        <f t="shared" si="5"/>
        <v>41213664461117</v>
      </c>
      <c r="N1064" s="47">
        <f>HLOOKUP(ROUND(AVERAGE(M1052:M1063)/10^6,0),Assumption!$B$2:$E$3,2,TRUE)*MAX((AVERAGE(M1052:M1063)-250*10^6),0)</f>
        <v>230081948224</v>
      </c>
      <c r="O1064" s="46">
        <f t="shared" si="6"/>
        <v>41443746409341</v>
      </c>
      <c r="P1064" s="46">
        <f>IF(A1064=1,SA,MAX(0,SA-M1063))</f>
        <v>0</v>
      </c>
      <c r="S1064" s="5">
        <v>0.0</v>
      </c>
      <c r="T1064" s="5">
        <v>0.0</v>
      </c>
      <c r="U1064" s="5">
        <v>0.0</v>
      </c>
      <c r="V1064" s="48">
        <v>1.0</v>
      </c>
    </row>
    <row r="1065" ht="15.75" customHeight="1">
      <c r="A1065" s="5">
        <v>1063.0</v>
      </c>
      <c r="B1065" s="5">
        <v>89.0</v>
      </c>
      <c r="C1065" s="5">
        <f t="shared" si="1"/>
        <v>7</v>
      </c>
      <c r="D1065" s="5">
        <f>'Thông tin khách hàng'!$B$4+B1065-1</f>
        <v>89</v>
      </c>
      <c r="E1065" s="46">
        <f t="shared" si="2"/>
        <v>41443746409341</v>
      </c>
      <c r="F1065" s="5">
        <f>TP*VLOOKUP('Thông tin khách hàng'!$E$10,$X$2:$Z$5,3,FALSE)*OFFSET($S1065,0,VLOOKUP('Thông tin khách hàng'!$E$10,$X$2:$Z$5,2,FALSE))</f>
        <v>15000000</v>
      </c>
      <c r="G1065" s="5">
        <f>EP*VLOOKUP('Thông tin khách hàng'!$E$10,$X$2:$Z$5,3,FALSE)*OFFSET($S1065,0,VLOOKUP('Thông tin khách hàng'!$E$10,$X$2:$Z$5,2,FALSE))</f>
        <v>15000000</v>
      </c>
      <c r="H1065" s="5">
        <f>F1065*HLOOKUP(B1065,Assumption!$A$10:$G$12,2,TRUE)+G1065*HLOOKUP(B1065,Assumption!$A$10:$G$12,3,TRUE)</f>
        <v>750000</v>
      </c>
      <c r="I1065" s="5">
        <f t="shared" si="3"/>
        <v>29250000</v>
      </c>
      <c r="J1065" s="47">
        <f>VLOOKUP(D1065,Assumption!$O$3:$Q$103,IF('Thông tin khách hàng'!$B$3="Nam",2,3),FALSE)/12*P1065</f>
        <v>0</v>
      </c>
      <c r="K1065" s="5">
        <v>20000.0</v>
      </c>
      <c r="L1065" s="46">
        <f t="shared" si="4"/>
        <v>234329132868</v>
      </c>
      <c r="M1065" s="46">
        <f t="shared" si="5"/>
        <v>41678104772209</v>
      </c>
      <c r="N1065" s="47">
        <f>HLOOKUP(ROUND(AVERAGE(M1053:M1064)/10^6,0),Assumption!$B$2:$E$3,2,TRUE)*MAX((AVERAGE(M1053:M1064)-250*10^6),0)</f>
        <v>232674642413</v>
      </c>
      <c r="O1065" s="46">
        <f t="shared" si="6"/>
        <v>41910779414622</v>
      </c>
      <c r="P1065" s="46">
        <f>IF(A1065=1,SA,MAX(0,SA-M1064))</f>
        <v>0</v>
      </c>
      <c r="S1065" s="5">
        <v>0.0</v>
      </c>
      <c r="T1065" s="5">
        <v>1.0</v>
      </c>
      <c r="U1065" s="5">
        <v>1.0</v>
      </c>
      <c r="V1065" s="48">
        <v>1.0</v>
      </c>
    </row>
    <row r="1066" ht="15.75" customHeight="1">
      <c r="A1066" s="5">
        <v>1064.0</v>
      </c>
      <c r="B1066" s="5">
        <v>89.0</v>
      </c>
      <c r="C1066" s="5">
        <f t="shared" si="1"/>
        <v>8</v>
      </c>
      <c r="D1066" s="5">
        <f>'Thông tin khách hàng'!$B$4+B1066-1</f>
        <v>89</v>
      </c>
      <c r="E1066" s="46">
        <f t="shared" si="2"/>
        <v>41910779414622</v>
      </c>
      <c r="F1066" s="5">
        <f>TP*VLOOKUP('Thông tin khách hàng'!$E$10,$X$2:$Z$5,3,FALSE)*OFFSET($S1066,0,VLOOKUP('Thông tin khách hàng'!$E$10,$X$2:$Z$5,2,FALSE))</f>
        <v>0</v>
      </c>
      <c r="G1066" s="5">
        <f>EP*VLOOKUP('Thông tin khách hàng'!$E$10,$X$2:$Z$5,3,FALSE)*OFFSET($S1066,0,VLOOKUP('Thông tin khách hàng'!$E$10,$X$2:$Z$5,2,FALSE))</f>
        <v>0</v>
      </c>
      <c r="H1066" s="5">
        <f>F1066*HLOOKUP(B1066,Assumption!$A$10:$G$12,2,TRUE)+G1066*HLOOKUP(B1066,Assumption!$A$10:$G$12,3,TRUE)</f>
        <v>0</v>
      </c>
      <c r="I1066" s="5">
        <f t="shared" si="3"/>
        <v>0</v>
      </c>
      <c r="J1066" s="47">
        <f>VLOOKUP(D1066,Assumption!$O$3:$Q$103,IF('Thông tin khách hàng'!$B$3="Nam",2,3),FALSE)/12*P1066</f>
        <v>0</v>
      </c>
      <c r="K1066" s="5">
        <v>20000.0</v>
      </c>
      <c r="L1066" s="46">
        <f t="shared" si="4"/>
        <v>236969639997</v>
      </c>
      <c r="M1066" s="46">
        <f t="shared" si="5"/>
        <v>42147749034619</v>
      </c>
      <c r="N1066" s="47">
        <f>HLOOKUP(ROUND(AVERAGE(M1054:M1065)/10^6,0),Assumption!$B$2:$E$3,2,TRUE)*MAX((AVERAGE(M1054:M1065)-250*10^6),0)</f>
        <v>235296552144</v>
      </c>
      <c r="O1066" s="46">
        <f t="shared" si="6"/>
        <v>42383045586763</v>
      </c>
      <c r="P1066" s="46">
        <f>IF(A1066=1,SA,MAX(0,SA-M1065))</f>
        <v>0</v>
      </c>
      <c r="S1066" s="5">
        <v>0.0</v>
      </c>
      <c r="T1066" s="5">
        <v>0.0</v>
      </c>
      <c r="U1066" s="5">
        <v>0.0</v>
      </c>
      <c r="V1066" s="48">
        <v>1.0</v>
      </c>
    </row>
    <row r="1067" ht="15.75" customHeight="1">
      <c r="A1067" s="5">
        <v>1065.0</v>
      </c>
      <c r="B1067" s="5">
        <v>89.0</v>
      </c>
      <c r="C1067" s="5">
        <f t="shared" si="1"/>
        <v>9</v>
      </c>
      <c r="D1067" s="5">
        <f>'Thông tin khách hàng'!$B$4+B1067-1</f>
        <v>89</v>
      </c>
      <c r="E1067" s="46">
        <f t="shared" si="2"/>
        <v>42383045586763</v>
      </c>
      <c r="F1067" s="5">
        <f>TP*VLOOKUP('Thông tin khách hàng'!$E$10,$X$2:$Z$5,3,FALSE)*OFFSET($S1067,0,VLOOKUP('Thông tin khách hàng'!$E$10,$X$2:$Z$5,2,FALSE))</f>
        <v>0</v>
      </c>
      <c r="G1067" s="5">
        <f>EP*VLOOKUP('Thông tin khách hàng'!$E$10,$X$2:$Z$5,3,FALSE)*OFFSET($S1067,0,VLOOKUP('Thông tin khách hàng'!$E$10,$X$2:$Z$5,2,FALSE))</f>
        <v>0</v>
      </c>
      <c r="H1067" s="5">
        <f>F1067*HLOOKUP(B1067,Assumption!$A$10:$G$12,2,TRUE)+G1067*HLOOKUP(B1067,Assumption!$A$10:$G$12,3,TRUE)</f>
        <v>0</v>
      </c>
      <c r="I1067" s="5">
        <f t="shared" si="3"/>
        <v>0</v>
      </c>
      <c r="J1067" s="47">
        <f>VLOOKUP(D1067,Assumption!$O$3:$Q$103,IF('Thông tin khách hàng'!$B$3="Nam",2,3),FALSE)/12*P1067</f>
        <v>0</v>
      </c>
      <c r="K1067" s="5">
        <v>20000.0</v>
      </c>
      <c r="L1067" s="46">
        <f t="shared" si="4"/>
        <v>239639901596</v>
      </c>
      <c r="M1067" s="46">
        <f t="shared" si="5"/>
        <v>42622685468359</v>
      </c>
      <c r="N1067" s="47">
        <f>HLOOKUP(ROUND(AVERAGE(M1055:M1066)/10^6,0),Assumption!$B$2:$E$3,2,TRUE)*MAX((AVERAGE(M1055:M1066)-250*10^6),0)</f>
        <v>237948006630</v>
      </c>
      <c r="O1067" s="46">
        <f t="shared" si="6"/>
        <v>42860633474989</v>
      </c>
      <c r="P1067" s="46">
        <f>IF(A1067=1,SA,MAX(0,SA-M1066))</f>
        <v>0</v>
      </c>
      <c r="S1067" s="5">
        <v>0.0</v>
      </c>
      <c r="T1067" s="5">
        <v>0.0</v>
      </c>
      <c r="U1067" s="5">
        <v>0.0</v>
      </c>
      <c r="V1067" s="48">
        <v>1.0</v>
      </c>
    </row>
    <row r="1068" ht="15.75" customHeight="1">
      <c r="A1068" s="5">
        <v>1066.0</v>
      </c>
      <c r="B1068" s="5">
        <v>89.0</v>
      </c>
      <c r="C1068" s="5">
        <f t="shared" si="1"/>
        <v>10</v>
      </c>
      <c r="D1068" s="5">
        <f>'Thông tin khách hàng'!$B$4+B1068-1</f>
        <v>89</v>
      </c>
      <c r="E1068" s="46">
        <f t="shared" si="2"/>
        <v>42860633474989</v>
      </c>
      <c r="F1068" s="5">
        <f>TP*VLOOKUP('Thông tin khách hàng'!$E$10,$X$2:$Z$5,3,FALSE)*OFFSET($S1068,0,VLOOKUP('Thông tin khách hàng'!$E$10,$X$2:$Z$5,2,FALSE))</f>
        <v>0</v>
      </c>
      <c r="G1068" s="5">
        <f>EP*VLOOKUP('Thông tin khách hàng'!$E$10,$X$2:$Z$5,3,FALSE)*OFFSET($S1068,0,VLOOKUP('Thông tin khách hàng'!$E$10,$X$2:$Z$5,2,FALSE))</f>
        <v>0</v>
      </c>
      <c r="H1068" s="5">
        <f>F1068*HLOOKUP(B1068,Assumption!$A$10:$G$12,2,TRUE)+G1068*HLOOKUP(B1068,Assumption!$A$10:$G$12,3,TRUE)</f>
        <v>0</v>
      </c>
      <c r="I1068" s="5">
        <f t="shared" si="3"/>
        <v>0</v>
      </c>
      <c r="J1068" s="47">
        <f>VLOOKUP(D1068,Assumption!$O$3:$Q$103,IF('Thông tin khách hàng'!$B$3="Nam",2,3),FALSE)/12*P1068</f>
        <v>0</v>
      </c>
      <c r="K1068" s="5">
        <v>20000.0</v>
      </c>
      <c r="L1068" s="46">
        <f t="shared" si="4"/>
        <v>242340252951</v>
      </c>
      <c r="M1068" s="46">
        <f t="shared" si="5"/>
        <v>43102973707940</v>
      </c>
      <c r="N1068" s="47">
        <f>HLOOKUP(ROUND(AVERAGE(M1056:M1067)/10^6,0),Assumption!$B$2:$E$3,2,TRUE)*MAX((AVERAGE(M1056:M1067)-250*10^6),0)</f>
        <v>240629338792</v>
      </c>
      <c r="O1068" s="46">
        <f t="shared" si="6"/>
        <v>43343603046732</v>
      </c>
      <c r="P1068" s="46">
        <f>IF(A1068=1,SA,MAX(0,SA-M1067))</f>
        <v>0</v>
      </c>
      <c r="S1068" s="5">
        <v>0.0</v>
      </c>
      <c r="T1068" s="5">
        <v>0.0</v>
      </c>
      <c r="U1068" s="5">
        <v>1.0</v>
      </c>
      <c r="V1068" s="48">
        <v>1.0</v>
      </c>
    </row>
    <row r="1069" ht="15.75" customHeight="1">
      <c r="A1069" s="5">
        <v>1067.0</v>
      </c>
      <c r="B1069" s="5">
        <v>89.0</v>
      </c>
      <c r="C1069" s="5">
        <f t="shared" si="1"/>
        <v>11</v>
      </c>
      <c r="D1069" s="5">
        <f>'Thông tin khách hàng'!$B$4+B1069-1</f>
        <v>89</v>
      </c>
      <c r="E1069" s="46">
        <f t="shared" si="2"/>
        <v>43343603046732</v>
      </c>
      <c r="F1069" s="5">
        <f>TP*VLOOKUP('Thông tin khách hàng'!$E$10,$X$2:$Z$5,3,FALSE)*OFFSET($S1069,0,VLOOKUP('Thông tin khách hàng'!$E$10,$X$2:$Z$5,2,FALSE))</f>
        <v>0</v>
      </c>
      <c r="G1069" s="5">
        <f>EP*VLOOKUP('Thông tin khách hàng'!$E$10,$X$2:$Z$5,3,FALSE)*OFFSET($S1069,0,VLOOKUP('Thông tin khách hàng'!$E$10,$X$2:$Z$5,2,FALSE))</f>
        <v>0</v>
      </c>
      <c r="H1069" s="5">
        <f>F1069*HLOOKUP(B1069,Assumption!$A$10:$G$12,2,TRUE)+G1069*HLOOKUP(B1069,Assumption!$A$10:$G$12,3,TRUE)</f>
        <v>0</v>
      </c>
      <c r="I1069" s="5">
        <f t="shared" si="3"/>
        <v>0</v>
      </c>
      <c r="J1069" s="47">
        <f>VLOOKUP(D1069,Assumption!$O$3:$Q$103,IF('Thông tin khách hàng'!$B$3="Nam",2,3),FALSE)/12*P1069</f>
        <v>0</v>
      </c>
      <c r="K1069" s="5">
        <v>20000.0</v>
      </c>
      <c r="L1069" s="46">
        <f t="shared" si="4"/>
        <v>245071033127</v>
      </c>
      <c r="M1069" s="46">
        <f t="shared" si="5"/>
        <v>43588674059859</v>
      </c>
      <c r="N1069" s="47">
        <f>HLOOKUP(ROUND(AVERAGE(M1057:M1068)/10^6,0),Assumption!$B$2:$E$3,2,TRUE)*MAX((AVERAGE(M1057:M1068)-250*10^6),0)</f>
        <v>243340885305</v>
      </c>
      <c r="O1069" s="46">
        <f t="shared" si="6"/>
        <v>43832014945164</v>
      </c>
      <c r="P1069" s="46">
        <f>IF(A1069=1,SA,MAX(0,SA-M1068))</f>
        <v>0</v>
      </c>
      <c r="S1069" s="5">
        <v>0.0</v>
      </c>
      <c r="T1069" s="5">
        <v>0.0</v>
      </c>
      <c r="U1069" s="5">
        <v>0.0</v>
      </c>
      <c r="V1069" s="48">
        <v>1.0</v>
      </c>
    </row>
    <row r="1070" ht="15.75" customHeight="1">
      <c r="A1070" s="5">
        <v>1068.0</v>
      </c>
      <c r="B1070" s="5">
        <v>89.0</v>
      </c>
      <c r="C1070" s="5">
        <f t="shared" si="1"/>
        <v>12</v>
      </c>
      <c r="D1070" s="5">
        <f>'Thông tin khách hàng'!$B$4+B1070-1</f>
        <v>89</v>
      </c>
      <c r="E1070" s="46">
        <f t="shared" si="2"/>
        <v>43832014945164</v>
      </c>
      <c r="F1070" s="5">
        <f>TP*VLOOKUP('Thông tin khách hàng'!$E$10,$X$2:$Z$5,3,FALSE)*OFFSET($S1070,0,VLOOKUP('Thông tin khách hàng'!$E$10,$X$2:$Z$5,2,FALSE))</f>
        <v>0</v>
      </c>
      <c r="G1070" s="5">
        <f>EP*VLOOKUP('Thông tin khách hàng'!$E$10,$X$2:$Z$5,3,FALSE)*OFFSET($S1070,0,VLOOKUP('Thông tin khách hàng'!$E$10,$X$2:$Z$5,2,FALSE))</f>
        <v>0</v>
      </c>
      <c r="H1070" s="5">
        <f>F1070*HLOOKUP(B1070,Assumption!$A$10:$G$12,2,TRUE)+G1070*HLOOKUP(B1070,Assumption!$A$10:$G$12,3,TRUE)</f>
        <v>0</v>
      </c>
      <c r="I1070" s="5">
        <f t="shared" si="3"/>
        <v>0</v>
      </c>
      <c r="J1070" s="47">
        <f>VLOOKUP(D1070,Assumption!$O$3:$Q$103,IF('Thông tin khách hàng'!$B$3="Nam",2,3),FALSE)/12*P1070</f>
        <v>0</v>
      </c>
      <c r="K1070" s="5">
        <v>20000.0</v>
      </c>
      <c r="L1070" s="46">
        <f t="shared" si="4"/>
        <v>247832585010</v>
      </c>
      <c r="M1070" s="46">
        <f t="shared" si="5"/>
        <v>44079847510174</v>
      </c>
      <c r="N1070" s="47">
        <f>HLOOKUP(ROUND(AVERAGE(M1058:M1069)/10^6,0),Assumption!$B$2:$E$3,2,TRUE)*MAX((AVERAGE(M1058:M1069)-250*10^6),0)</f>
        <v>246082986636</v>
      </c>
      <c r="O1070" s="46">
        <f t="shared" si="6"/>
        <v>44325930496809</v>
      </c>
      <c r="P1070" s="46">
        <f>IF(A1070=1,SA,MAX(0,SA-M1069))</f>
        <v>0</v>
      </c>
      <c r="S1070" s="5">
        <v>0.0</v>
      </c>
      <c r="T1070" s="5">
        <v>0.0</v>
      </c>
      <c r="U1070" s="5">
        <v>0.0</v>
      </c>
      <c r="V1070" s="48">
        <v>1.0</v>
      </c>
    </row>
    <row r="1071" ht="15.75" customHeight="1">
      <c r="A1071" s="5">
        <v>1069.0</v>
      </c>
      <c r="B1071" s="5">
        <v>90.0</v>
      </c>
      <c r="C1071" s="5">
        <f t="shared" si="1"/>
        <v>1</v>
      </c>
      <c r="D1071" s="5">
        <f>'Thông tin khách hàng'!$B$4+B1071-1</f>
        <v>90</v>
      </c>
      <c r="E1071" s="46">
        <f t="shared" si="2"/>
        <v>44325930496809</v>
      </c>
      <c r="F1071" s="5">
        <f>TP*VLOOKUP('Thông tin khách hàng'!$E$10,$X$2:$Z$5,3,FALSE)*OFFSET($S1071,0,VLOOKUP('Thông tin khách hàng'!$E$10,$X$2:$Z$5,2,FALSE))</f>
        <v>15000000</v>
      </c>
      <c r="G1071" s="5">
        <f>EP*VLOOKUP('Thông tin khách hàng'!$E$10,$X$2:$Z$5,3,FALSE)*OFFSET($S1071,0,VLOOKUP('Thông tin khách hàng'!$E$10,$X$2:$Z$5,2,FALSE))</f>
        <v>15000000</v>
      </c>
      <c r="H1071" s="5">
        <f>F1071*HLOOKUP(B1071,Assumption!$A$10:$G$12,2,TRUE)+G1071*HLOOKUP(B1071,Assumption!$A$10:$G$12,3,TRUE)</f>
        <v>750000</v>
      </c>
      <c r="I1071" s="5">
        <f t="shared" si="3"/>
        <v>29250000</v>
      </c>
      <c r="J1071" s="47">
        <f>VLOOKUP(D1071,Assumption!$O$3:$Q$103,IF('Thông tin khách hàng'!$B$3="Nam",2,3),FALSE)/12*P1071</f>
        <v>0</v>
      </c>
      <c r="K1071" s="5">
        <v>20000.0</v>
      </c>
      <c r="L1071" s="46">
        <f t="shared" si="4"/>
        <v>250625420732</v>
      </c>
      <c r="M1071" s="46">
        <f t="shared" si="5"/>
        <v>44576585147541</v>
      </c>
      <c r="N1071" s="47">
        <f>HLOOKUP(ROUND(AVERAGE(M1059:M1070)/10^6,0),Assumption!$B$2:$E$3,2,TRUE)*MAX((AVERAGE(M1059:M1070)-250*10^6),0)</f>
        <v>248855987090</v>
      </c>
      <c r="O1071" s="46">
        <f t="shared" si="6"/>
        <v>44825441134631</v>
      </c>
      <c r="P1071" s="46">
        <f>IF(A1071=1,SA,MAX(0,SA-M1070))</f>
        <v>0</v>
      </c>
      <c r="S1071" s="5">
        <v>1.0</v>
      </c>
      <c r="T1071" s="5">
        <v>1.0</v>
      </c>
      <c r="U1071" s="5">
        <v>1.0</v>
      </c>
      <c r="V1071" s="48">
        <v>1.0</v>
      </c>
    </row>
    <row r="1072" ht="15.75" customHeight="1">
      <c r="A1072" s="5">
        <v>1070.0</v>
      </c>
      <c r="B1072" s="5">
        <v>90.0</v>
      </c>
      <c r="C1072" s="5">
        <f t="shared" si="1"/>
        <v>2</v>
      </c>
      <c r="D1072" s="5">
        <f>'Thông tin khách hàng'!$B$4+B1072-1</f>
        <v>90</v>
      </c>
      <c r="E1072" s="46">
        <f t="shared" si="2"/>
        <v>44825441134631</v>
      </c>
      <c r="F1072" s="5">
        <f>TP*VLOOKUP('Thông tin khách hàng'!$E$10,$X$2:$Z$5,3,FALSE)*OFFSET($S1072,0,VLOOKUP('Thông tin khách hàng'!$E$10,$X$2:$Z$5,2,FALSE))</f>
        <v>0</v>
      </c>
      <c r="G1072" s="5">
        <f>EP*VLOOKUP('Thông tin khách hàng'!$E$10,$X$2:$Z$5,3,FALSE)*OFFSET($S1072,0,VLOOKUP('Thông tin khách hàng'!$E$10,$X$2:$Z$5,2,FALSE))</f>
        <v>0</v>
      </c>
      <c r="H1072" s="5">
        <f>F1072*HLOOKUP(B1072,Assumption!$A$10:$G$12,2,TRUE)+G1072*HLOOKUP(B1072,Assumption!$A$10:$G$12,3,TRUE)</f>
        <v>0</v>
      </c>
      <c r="I1072" s="5">
        <f t="shared" si="3"/>
        <v>0</v>
      </c>
      <c r="J1072" s="47">
        <f>VLOOKUP(D1072,Assumption!$O$3:$Q$103,IF('Thông tin khách hàng'!$B$3="Nam",2,3),FALSE)/12*P1072</f>
        <v>0</v>
      </c>
      <c r="K1072" s="5">
        <v>20000.0</v>
      </c>
      <c r="L1072" s="46">
        <f t="shared" si="4"/>
        <v>253449561117</v>
      </c>
      <c r="M1072" s="46">
        <f t="shared" si="5"/>
        <v>45078890675748</v>
      </c>
      <c r="N1072" s="47">
        <f>HLOOKUP(ROUND(AVERAGE(M1060:M1071)/10^6,0),Assumption!$B$2:$E$3,2,TRUE)*MAX((AVERAGE(M1060:M1071)-250*10^6),0)</f>
        <v>251660234850</v>
      </c>
      <c r="O1072" s="46">
        <f t="shared" si="6"/>
        <v>45330550910598</v>
      </c>
      <c r="P1072" s="46">
        <f>IF(A1072=1,SA,MAX(0,SA-M1071))</f>
        <v>0</v>
      </c>
      <c r="S1072" s="5">
        <v>0.0</v>
      </c>
      <c r="T1072" s="5">
        <v>0.0</v>
      </c>
      <c r="U1072" s="5">
        <v>0.0</v>
      </c>
      <c r="V1072" s="48">
        <v>1.0</v>
      </c>
    </row>
    <row r="1073" ht="15.75" customHeight="1">
      <c r="A1073" s="5">
        <v>1071.0</v>
      </c>
      <c r="B1073" s="5">
        <v>90.0</v>
      </c>
      <c r="C1073" s="5">
        <f t="shared" si="1"/>
        <v>3</v>
      </c>
      <c r="D1073" s="5">
        <f>'Thông tin khách hàng'!$B$4+B1073-1</f>
        <v>90</v>
      </c>
      <c r="E1073" s="46">
        <f t="shared" si="2"/>
        <v>45330550910598</v>
      </c>
      <c r="F1073" s="5">
        <f>TP*VLOOKUP('Thông tin khách hàng'!$E$10,$X$2:$Z$5,3,FALSE)*OFFSET($S1073,0,VLOOKUP('Thông tin khách hàng'!$E$10,$X$2:$Z$5,2,FALSE))</f>
        <v>0</v>
      </c>
      <c r="G1073" s="5">
        <f>EP*VLOOKUP('Thông tin khách hàng'!$E$10,$X$2:$Z$5,3,FALSE)*OFFSET($S1073,0,VLOOKUP('Thông tin khách hàng'!$E$10,$X$2:$Z$5,2,FALSE))</f>
        <v>0</v>
      </c>
      <c r="H1073" s="5">
        <f>F1073*HLOOKUP(B1073,Assumption!$A$10:$G$12,2,TRUE)+G1073*HLOOKUP(B1073,Assumption!$A$10:$G$12,3,TRUE)</f>
        <v>0</v>
      </c>
      <c r="I1073" s="5">
        <f t="shared" si="3"/>
        <v>0</v>
      </c>
      <c r="J1073" s="47">
        <f>VLOOKUP(D1073,Assumption!$O$3:$Q$103,IF('Thông tin khách hàng'!$B$3="Nam",2,3),FALSE)/12*P1073</f>
        <v>0</v>
      </c>
      <c r="K1073" s="5">
        <v>20000.0</v>
      </c>
      <c r="L1073" s="46">
        <f t="shared" si="4"/>
        <v>256305525227</v>
      </c>
      <c r="M1073" s="46">
        <f t="shared" si="5"/>
        <v>45586856415825</v>
      </c>
      <c r="N1073" s="47">
        <f>HLOOKUP(ROUND(AVERAGE(M1061:M1072)/10^6,0),Assumption!$B$2:$E$3,2,TRUE)*MAX((AVERAGE(M1061:M1072)-250*10^6),0)</f>
        <v>254496082024</v>
      </c>
      <c r="O1073" s="46">
        <f t="shared" si="6"/>
        <v>45841352497849</v>
      </c>
      <c r="P1073" s="46">
        <f>IF(A1073=1,SA,MAX(0,SA-M1072))</f>
        <v>0</v>
      </c>
      <c r="S1073" s="5">
        <v>0.0</v>
      </c>
      <c r="T1073" s="5">
        <v>0.0</v>
      </c>
      <c r="U1073" s="5">
        <v>0.0</v>
      </c>
      <c r="V1073" s="48">
        <v>1.0</v>
      </c>
    </row>
    <row r="1074" ht="15.75" customHeight="1">
      <c r="A1074" s="5">
        <v>1072.0</v>
      </c>
      <c r="B1074" s="5">
        <v>90.0</v>
      </c>
      <c r="C1074" s="5">
        <f t="shared" si="1"/>
        <v>4</v>
      </c>
      <c r="D1074" s="5">
        <f>'Thông tin khách hàng'!$B$4+B1074-1</f>
        <v>90</v>
      </c>
      <c r="E1074" s="46">
        <f t="shared" si="2"/>
        <v>45841352497849</v>
      </c>
      <c r="F1074" s="5">
        <f>TP*VLOOKUP('Thông tin khách hàng'!$E$10,$X$2:$Z$5,3,FALSE)*OFFSET($S1074,0,VLOOKUP('Thông tin khách hàng'!$E$10,$X$2:$Z$5,2,FALSE))</f>
        <v>0</v>
      </c>
      <c r="G1074" s="5">
        <f>EP*VLOOKUP('Thông tin khách hàng'!$E$10,$X$2:$Z$5,3,FALSE)*OFFSET($S1074,0,VLOOKUP('Thông tin khách hàng'!$E$10,$X$2:$Z$5,2,FALSE))</f>
        <v>0</v>
      </c>
      <c r="H1074" s="5">
        <f>F1074*HLOOKUP(B1074,Assumption!$A$10:$G$12,2,TRUE)+G1074*HLOOKUP(B1074,Assumption!$A$10:$G$12,3,TRUE)</f>
        <v>0</v>
      </c>
      <c r="I1074" s="5">
        <f t="shared" si="3"/>
        <v>0</v>
      </c>
      <c r="J1074" s="47">
        <f>VLOOKUP(D1074,Assumption!$O$3:$Q$103,IF('Thông tin khách hàng'!$B$3="Nam",2,3),FALSE)/12*P1074</f>
        <v>0</v>
      </c>
      <c r="K1074" s="5">
        <v>20000.0</v>
      </c>
      <c r="L1074" s="46">
        <f t="shared" si="4"/>
        <v>259193671665</v>
      </c>
      <c r="M1074" s="46">
        <f t="shared" si="5"/>
        <v>46100546149514</v>
      </c>
      <c r="N1074" s="47">
        <f>HLOOKUP(ROUND(AVERAGE(M1062:M1073)/10^6,0),Assumption!$B$2:$E$3,2,TRUE)*MAX((AVERAGE(M1062:M1073)-250*10^6),0)</f>
        <v>257363884688</v>
      </c>
      <c r="O1074" s="46">
        <f t="shared" si="6"/>
        <v>46357910034201</v>
      </c>
      <c r="P1074" s="46">
        <f>IF(A1074=1,SA,MAX(0,SA-M1073))</f>
        <v>0</v>
      </c>
      <c r="S1074" s="5">
        <v>0.0</v>
      </c>
      <c r="T1074" s="5">
        <v>0.0</v>
      </c>
      <c r="U1074" s="5">
        <v>1.0</v>
      </c>
      <c r="V1074" s="48">
        <v>1.0</v>
      </c>
    </row>
    <row r="1075" ht="15.75" customHeight="1">
      <c r="A1075" s="5">
        <v>1073.0</v>
      </c>
      <c r="B1075" s="5">
        <v>90.0</v>
      </c>
      <c r="C1075" s="5">
        <f t="shared" si="1"/>
        <v>5</v>
      </c>
      <c r="D1075" s="5">
        <f>'Thông tin khách hàng'!$B$4+B1075-1</f>
        <v>90</v>
      </c>
      <c r="E1075" s="46">
        <f t="shared" si="2"/>
        <v>46357910034201</v>
      </c>
      <c r="F1075" s="5">
        <f>TP*VLOOKUP('Thông tin khách hàng'!$E$10,$X$2:$Z$5,3,FALSE)*OFFSET($S1075,0,VLOOKUP('Thông tin khách hàng'!$E$10,$X$2:$Z$5,2,FALSE))</f>
        <v>0</v>
      </c>
      <c r="G1075" s="5">
        <f>EP*VLOOKUP('Thông tin khách hàng'!$E$10,$X$2:$Z$5,3,FALSE)*OFFSET($S1075,0,VLOOKUP('Thông tin khách hàng'!$E$10,$X$2:$Z$5,2,FALSE))</f>
        <v>0</v>
      </c>
      <c r="H1075" s="5">
        <f>F1075*HLOOKUP(B1075,Assumption!$A$10:$G$12,2,TRUE)+G1075*HLOOKUP(B1075,Assumption!$A$10:$G$12,3,TRUE)</f>
        <v>0</v>
      </c>
      <c r="I1075" s="5">
        <f t="shared" si="3"/>
        <v>0</v>
      </c>
      <c r="J1075" s="47">
        <f>VLOOKUP(D1075,Assumption!$O$3:$Q$103,IF('Thông tin khách hàng'!$B$3="Nam",2,3),FALSE)/12*P1075</f>
        <v>0</v>
      </c>
      <c r="K1075" s="5">
        <v>20000.0</v>
      </c>
      <c r="L1075" s="46">
        <f t="shared" si="4"/>
        <v>262114363077</v>
      </c>
      <c r="M1075" s="46">
        <f t="shared" si="5"/>
        <v>46620024377278</v>
      </c>
      <c r="N1075" s="47">
        <f>HLOOKUP(ROUND(AVERAGE(M1063:M1074)/10^6,0),Assumption!$B$2:$E$3,2,TRUE)*MAX((AVERAGE(M1063:M1074)-250*10^6),0)</f>
        <v>260264002928</v>
      </c>
      <c r="O1075" s="46">
        <f t="shared" si="6"/>
        <v>46880288380206</v>
      </c>
      <c r="P1075" s="46">
        <f>IF(A1075=1,SA,MAX(0,SA-M1074))</f>
        <v>0</v>
      </c>
      <c r="S1075" s="5">
        <v>0.0</v>
      </c>
      <c r="T1075" s="5">
        <v>0.0</v>
      </c>
      <c r="U1075" s="5">
        <v>0.0</v>
      </c>
      <c r="V1075" s="48">
        <v>1.0</v>
      </c>
    </row>
    <row r="1076" ht="15.75" customHeight="1">
      <c r="A1076" s="5">
        <v>1074.0</v>
      </c>
      <c r="B1076" s="5">
        <v>90.0</v>
      </c>
      <c r="C1076" s="5">
        <f t="shared" si="1"/>
        <v>6</v>
      </c>
      <c r="D1076" s="5">
        <f>'Thông tin khách hàng'!$B$4+B1076-1</f>
        <v>90</v>
      </c>
      <c r="E1076" s="46">
        <f t="shared" si="2"/>
        <v>46880288380206</v>
      </c>
      <c r="F1076" s="5">
        <f>TP*VLOOKUP('Thông tin khách hàng'!$E$10,$X$2:$Z$5,3,FALSE)*OFFSET($S1076,0,VLOOKUP('Thông tin khách hàng'!$E$10,$X$2:$Z$5,2,FALSE))</f>
        <v>0</v>
      </c>
      <c r="G1076" s="5">
        <f>EP*VLOOKUP('Thông tin khách hàng'!$E$10,$X$2:$Z$5,3,FALSE)*OFFSET($S1076,0,VLOOKUP('Thông tin khách hàng'!$E$10,$X$2:$Z$5,2,FALSE))</f>
        <v>0</v>
      </c>
      <c r="H1076" s="5">
        <f>F1076*HLOOKUP(B1076,Assumption!$A$10:$G$12,2,TRUE)+G1076*HLOOKUP(B1076,Assumption!$A$10:$G$12,3,TRUE)</f>
        <v>0</v>
      </c>
      <c r="I1076" s="5">
        <f t="shared" si="3"/>
        <v>0</v>
      </c>
      <c r="J1076" s="47">
        <f>VLOOKUP(D1076,Assumption!$O$3:$Q$103,IF('Thông tin khách hàng'!$B$3="Nam",2,3),FALSE)/12*P1076</f>
        <v>0</v>
      </c>
      <c r="K1076" s="5">
        <v>20000.0</v>
      </c>
      <c r="L1076" s="46">
        <f t="shared" si="4"/>
        <v>265067966192</v>
      </c>
      <c r="M1076" s="46">
        <f t="shared" si="5"/>
        <v>47145356326398</v>
      </c>
      <c r="N1076" s="47">
        <f>HLOOKUP(ROUND(AVERAGE(M1064:M1075)/10^6,0),Assumption!$B$2:$E$3,2,TRUE)*MAX((AVERAGE(M1064:M1075)-250*10^6),0)</f>
        <v>263196800890</v>
      </c>
      <c r="O1076" s="46">
        <f t="shared" si="6"/>
        <v>47408553127288</v>
      </c>
      <c r="P1076" s="46">
        <f>IF(A1076=1,SA,MAX(0,SA-M1075))</f>
        <v>0</v>
      </c>
      <c r="S1076" s="5">
        <v>0.0</v>
      </c>
      <c r="T1076" s="5">
        <v>0.0</v>
      </c>
      <c r="U1076" s="5">
        <v>0.0</v>
      </c>
      <c r="V1076" s="48">
        <v>1.0</v>
      </c>
    </row>
    <row r="1077" ht="15.75" customHeight="1">
      <c r="A1077" s="5">
        <v>1075.0</v>
      </c>
      <c r="B1077" s="5">
        <v>90.0</v>
      </c>
      <c r="C1077" s="5">
        <f t="shared" si="1"/>
        <v>7</v>
      </c>
      <c r="D1077" s="5">
        <f>'Thông tin khách hàng'!$B$4+B1077-1</f>
        <v>90</v>
      </c>
      <c r="E1077" s="46">
        <f t="shared" si="2"/>
        <v>47408553127288</v>
      </c>
      <c r="F1077" s="5">
        <f>TP*VLOOKUP('Thông tin khách hàng'!$E$10,$X$2:$Z$5,3,FALSE)*OFFSET($S1077,0,VLOOKUP('Thông tin khách hàng'!$E$10,$X$2:$Z$5,2,FALSE))</f>
        <v>15000000</v>
      </c>
      <c r="G1077" s="5">
        <f>EP*VLOOKUP('Thông tin khách hàng'!$E$10,$X$2:$Z$5,3,FALSE)*OFFSET($S1077,0,VLOOKUP('Thông tin khách hàng'!$E$10,$X$2:$Z$5,2,FALSE))</f>
        <v>15000000</v>
      </c>
      <c r="H1077" s="5">
        <f>F1077*HLOOKUP(B1077,Assumption!$A$10:$G$12,2,TRUE)+G1077*HLOOKUP(B1077,Assumption!$A$10:$G$12,3,TRUE)</f>
        <v>750000</v>
      </c>
      <c r="I1077" s="5">
        <f t="shared" si="3"/>
        <v>29250000</v>
      </c>
      <c r="J1077" s="47">
        <f>VLOOKUP(D1077,Assumption!$O$3:$Q$103,IF('Thông tin khách hàng'!$B$3="Nam",2,3),FALSE)/12*P1077</f>
        <v>0</v>
      </c>
      <c r="K1077" s="5">
        <v>20000.0</v>
      </c>
      <c r="L1077" s="46">
        <f t="shared" si="4"/>
        <v>268055017259</v>
      </c>
      <c r="M1077" s="46">
        <f t="shared" si="5"/>
        <v>47676637374547</v>
      </c>
      <c r="N1077" s="47">
        <f>HLOOKUP(ROUND(AVERAGE(M1065:M1076)/10^6,0),Assumption!$B$2:$E$3,2,TRUE)*MAX((AVERAGE(M1065:M1076)-250*10^6),0)</f>
        <v>266162646823</v>
      </c>
      <c r="O1077" s="46">
        <f t="shared" si="6"/>
        <v>47942800021370</v>
      </c>
      <c r="P1077" s="46">
        <f>IF(A1077=1,SA,MAX(0,SA-M1076))</f>
        <v>0</v>
      </c>
      <c r="S1077" s="5">
        <v>0.0</v>
      </c>
      <c r="T1077" s="5">
        <v>1.0</v>
      </c>
      <c r="U1077" s="5">
        <v>1.0</v>
      </c>
      <c r="V1077" s="48">
        <v>1.0</v>
      </c>
    </row>
    <row r="1078" ht="15.75" customHeight="1">
      <c r="A1078" s="5">
        <v>1076.0</v>
      </c>
      <c r="B1078" s="5">
        <v>90.0</v>
      </c>
      <c r="C1078" s="5">
        <f t="shared" si="1"/>
        <v>8</v>
      </c>
      <c r="D1078" s="5">
        <f>'Thông tin khách hàng'!$B$4+B1078-1</f>
        <v>90</v>
      </c>
      <c r="E1078" s="46">
        <f t="shared" si="2"/>
        <v>47942800021370</v>
      </c>
      <c r="F1078" s="5">
        <f>TP*VLOOKUP('Thông tin khách hàng'!$E$10,$X$2:$Z$5,3,FALSE)*OFFSET($S1078,0,VLOOKUP('Thông tin khách hàng'!$E$10,$X$2:$Z$5,2,FALSE))</f>
        <v>0</v>
      </c>
      <c r="G1078" s="5">
        <f>EP*VLOOKUP('Thông tin khách hàng'!$E$10,$X$2:$Z$5,3,FALSE)*OFFSET($S1078,0,VLOOKUP('Thông tin khách hàng'!$E$10,$X$2:$Z$5,2,FALSE))</f>
        <v>0</v>
      </c>
      <c r="H1078" s="5">
        <f>F1078*HLOOKUP(B1078,Assumption!$A$10:$G$12,2,TRUE)+G1078*HLOOKUP(B1078,Assumption!$A$10:$G$12,3,TRUE)</f>
        <v>0</v>
      </c>
      <c r="I1078" s="5">
        <f t="shared" si="3"/>
        <v>0</v>
      </c>
      <c r="J1078" s="47">
        <f>VLOOKUP(D1078,Assumption!$O$3:$Q$103,IF('Thông tin khách hàng'!$B$3="Nam",2,3),FALSE)/12*P1078</f>
        <v>0</v>
      </c>
      <c r="K1078" s="5">
        <v>20000.0</v>
      </c>
      <c r="L1078" s="46">
        <f t="shared" si="4"/>
        <v>271075561487</v>
      </c>
      <c r="M1078" s="46">
        <f t="shared" si="5"/>
        <v>48213875562857</v>
      </c>
      <c r="N1078" s="47">
        <f>HLOOKUP(ROUND(AVERAGE(M1066:M1077)/10^6,0),Assumption!$B$2:$E$3,2,TRUE)*MAX((AVERAGE(M1066:M1077)-250*10^6),0)</f>
        <v>269161913124</v>
      </c>
      <c r="O1078" s="46">
        <f t="shared" si="6"/>
        <v>48483037475981</v>
      </c>
      <c r="P1078" s="46">
        <f>IF(A1078=1,SA,MAX(0,SA-M1077))</f>
        <v>0</v>
      </c>
      <c r="S1078" s="5">
        <v>0.0</v>
      </c>
      <c r="T1078" s="5">
        <v>0.0</v>
      </c>
      <c r="U1078" s="5">
        <v>0.0</v>
      </c>
      <c r="V1078" s="48">
        <v>1.0</v>
      </c>
    </row>
    <row r="1079" ht="15.75" customHeight="1">
      <c r="A1079" s="5">
        <v>1077.0</v>
      </c>
      <c r="B1079" s="5">
        <v>90.0</v>
      </c>
      <c r="C1079" s="5">
        <f t="shared" si="1"/>
        <v>9</v>
      </c>
      <c r="D1079" s="5">
        <f>'Thông tin khách hàng'!$B$4+B1079-1</f>
        <v>90</v>
      </c>
      <c r="E1079" s="46">
        <f t="shared" si="2"/>
        <v>48483037475981</v>
      </c>
      <c r="F1079" s="5">
        <f>TP*VLOOKUP('Thông tin khách hàng'!$E$10,$X$2:$Z$5,3,FALSE)*OFFSET($S1079,0,VLOOKUP('Thông tin khách hàng'!$E$10,$X$2:$Z$5,2,FALSE))</f>
        <v>0</v>
      </c>
      <c r="G1079" s="5">
        <f>EP*VLOOKUP('Thông tin khách hàng'!$E$10,$X$2:$Z$5,3,FALSE)*OFFSET($S1079,0,VLOOKUP('Thông tin khách hàng'!$E$10,$X$2:$Z$5,2,FALSE))</f>
        <v>0</v>
      </c>
      <c r="H1079" s="5">
        <f>F1079*HLOOKUP(B1079,Assumption!$A$10:$G$12,2,TRUE)+G1079*HLOOKUP(B1079,Assumption!$A$10:$G$12,3,TRUE)</f>
        <v>0</v>
      </c>
      <c r="I1079" s="5">
        <f t="shared" si="3"/>
        <v>0</v>
      </c>
      <c r="J1079" s="47">
        <f>VLOOKUP(D1079,Assumption!$O$3:$Q$103,IF('Thông tin khách hàng'!$B$3="Nam",2,3),FALSE)/12*P1079</f>
        <v>0</v>
      </c>
      <c r="K1079" s="5">
        <v>20000.0</v>
      </c>
      <c r="L1079" s="46">
        <f t="shared" si="4"/>
        <v>274130142599</v>
      </c>
      <c r="M1079" s="46">
        <f t="shared" si="5"/>
        <v>48757167598580</v>
      </c>
      <c r="N1079" s="47">
        <f>HLOOKUP(ROUND(AVERAGE(M1067:M1078)/10^6,0),Assumption!$B$2:$E$3,2,TRUE)*MAX((AVERAGE(M1067:M1078)-250*10^6),0)</f>
        <v>272194976388</v>
      </c>
      <c r="O1079" s="46">
        <f t="shared" si="6"/>
        <v>49029362574968</v>
      </c>
      <c r="P1079" s="46">
        <f>IF(A1079=1,SA,MAX(0,SA-M1078))</f>
        <v>0</v>
      </c>
      <c r="S1079" s="5">
        <v>0.0</v>
      </c>
      <c r="T1079" s="5">
        <v>0.0</v>
      </c>
      <c r="U1079" s="5">
        <v>0.0</v>
      </c>
      <c r="V1079" s="48">
        <v>1.0</v>
      </c>
    </row>
    <row r="1080" ht="15.75" customHeight="1">
      <c r="A1080" s="5">
        <v>1078.0</v>
      </c>
      <c r="B1080" s="5">
        <v>90.0</v>
      </c>
      <c r="C1080" s="5">
        <f t="shared" si="1"/>
        <v>10</v>
      </c>
      <c r="D1080" s="5">
        <f>'Thông tin khách hàng'!$B$4+B1080-1</f>
        <v>90</v>
      </c>
      <c r="E1080" s="46">
        <f t="shared" si="2"/>
        <v>49029362574968</v>
      </c>
      <c r="F1080" s="5">
        <f>TP*VLOOKUP('Thông tin khách hàng'!$E$10,$X$2:$Z$5,3,FALSE)*OFFSET($S1080,0,VLOOKUP('Thông tin khách hàng'!$E$10,$X$2:$Z$5,2,FALSE))</f>
        <v>0</v>
      </c>
      <c r="G1080" s="5">
        <f>EP*VLOOKUP('Thông tin khách hàng'!$E$10,$X$2:$Z$5,3,FALSE)*OFFSET($S1080,0,VLOOKUP('Thông tin khách hàng'!$E$10,$X$2:$Z$5,2,FALSE))</f>
        <v>0</v>
      </c>
      <c r="H1080" s="5">
        <f>F1080*HLOOKUP(B1080,Assumption!$A$10:$G$12,2,TRUE)+G1080*HLOOKUP(B1080,Assumption!$A$10:$G$12,3,TRUE)</f>
        <v>0</v>
      </c>
      <c r="I1080" s="5">
        <f t="shared" si="3"/>
        <v>0</v>
      </c>
      <c r="J1080" s="47">
        <f>VLOOKUP(D1080,Assumption!$O$3:$Q$103,IF('Thông tin khách hàng'!$B$3="Nam",2,3),FALSE)/12*P1080</f>
        <v>0</v>
      </c>
      <c r="K1080" s="5">
        <v>20000.0</v>
      </c>
      <c r="L1080" s="46">
        <f t="shared" si="4"/>
        <v>277219144138</v>
      </c>
      <c r="M1080" s="46">
        <f t="shared" si="5"/>
        <v>49306581699106</v>
      </c>
      <c r="N1080" s="47">
        <f>HLOOKUP(ROUND(AVERAGE(M1068:M1079)/10^6,0),Assumption!$B$2:$E$3,2,TRUE)*MAX((AVERAGE(M1068:M1079)-250*10^6),0)</f>
        <v>275262217453</v>
      </c>
      <c r="O1080" s="46">
        <f t="shared" si="6"/>
        <v>49581843916559</v>
      </c>
      <c r="P1080" s="46">
        <f>IF(A1080=1,SA,MAX(0,SA-M1079))</f>
        <v>0</v>
      </c>
      <c r="S1080" s="5">
        <v>0.0</v>
      </c>
      <c r="T1080" s="5">
        <v>0.0</v>
      </c>
      <c r="U1080" s="5">
        <v>1.0</v>
      </c>
      <c r="V1080" s="48">
        <v>1.0</v>
      </c>
    </row>
    <row r="1081" ht="15.75" customHeight="1">
      <c r="A1081" s="5">
        <v>1079.0</v>
      </c>
      <c r="B1081" s="5">
        <v>90.0</v>
      </c>
      <c r="C1081" s="5">
        <f t="shared" si="1"/>
        <v>11</v>
      </c>
      <c r="D1081" s="5">
        <f>'Thông tin khách hàng'!$B$4+B1081-1</f>
        <v>90</v>
      </c>
      <c r="E1081" s="46">
        <f t="shared" si="2"/>
        <v>49581843916559</v>
      </c>
      <c r="F1081" s="5">
        <f>TP*VLOOKUP('Thông tin khách hàng'!$E$10,$X$2:$Z$5,3,FALSE)*OFFSET($S1081,0,VLOOKUP('Thông tin khách hàng'!$E$10,$X$2:$Z$5,2,FALSE))</f>
        <v>0</v>
      </c>
      <c r="G1081" s="5">
        <f>EP*VLOOKUP('Thông tin khách hàng'!$E$10,$X$2:$Z$5,3,FALSE)*OFFSET($S1081,0,VLOOKUP('Thông tin khách hàng'!$E$10,$X$2:$Z$5,2,FALSE))</f>
        <v>0</v>
      </c>
      <c r="H1081" s="5">
        <f>F1081*HLOOKUP(B1081,Assumption!$A$10:$G$12,2,TRUE)+G1081*HLOOKUP(B1081,Assumption!$A$10:$G$12,3,TRUE)</f>
        <v>0</v>
      </c>
      <c r="I1081" s="5">
        <f t="shared" si="3"/>
        <v>0</v>
      </c>
      <c r="J1081" s="47">
        <f>VLOOKUP(D1081,Assumption!$O$3:$Q$103,IF('Thông tin khách hàng'!$B$3="Nam",2,3),FALSE)/12*P1081</f>
        <v>0</v>
      </c>
      <c r="K1081" s="5">
        <v>20000.0</v>
      </c>
      <c r="L1081" s="46">
        <f t="shared" si="4"/>
        <v>280342953967</v>
      </c>
      <c r="M1081" s="46">
        <f t="shared" si="5"/>
        <v>49862186850526</v>
      </c>
      <c r="N1081" s="47">
        <f>HLOOKUP(ROUND(AVERAGE(M1069:M1080)/10^6,0),Assumption!$B$2:$E$3,2,TRUE)*MAX((AVERAGE(M1069:M1080)-250*10^6),0)</f>
        <v>278364021449</v>
      </c>
      <c r="O1081" s="46">
        <f t="shared" si="6"/>
        <v>50140550871975</v>
      </c>
      <c r="P1081" s="46">
        <f>IF(A1081=1,SA,MAX(0,SA-M1080))</f>
        <v>0</v>
      </c>
      <c r="S1081" s="5">
        <v>0.0</v>
      </c>
      <c r="T1081" s="5">
        <v>0.0</v>
      </c>
      <c r="U1081" s="5">
        <v>0.0</v>
      </c>
      <c r="V1081" s="48">
        <v>1.0</v>
      </c>
    </row>
    <row r="1082" ht="15.75" customHeight="1">
      <c r="A1082" s="5">
        <v>1080.0</v>
      </c>
      <c r="B1082" s="5">
        <v>90.0</v>
      </c>
      <c r="C1082" s="5">
        <f t="shared" si="1"/>
        <v>12</v>
      </c>
      <c r="D1082" s="5">
        <f>'Thông tin khách hàng'!$B$4+B1082-1</f>
        <v>90</v>
      </c>
      <c r="E1082" s="46">
        <f t="shared" si="2"/>
        <v>50140550871975</v>
      </c>
      <c r="F1082" s="5">
        <f>TP*VLOOKUP('Thông tin khách hàng'!$E$10,$X$2:$Z$5,3,FALSE)*OFFSET($S1082,0,VLOOKUP('Thông tin khách hàng'!$E$10,$X$2:$Z$5,2,FALSE))</f>
        <v>0</v>
      </c>
      <c r="G1082" s="5">
        <f>EP*VLOOKUP('Thông tin khách hàng'!$E$10,$X$2:$Z$5,3,FALSE)*OFFSET($S1082,0,VLOOKUP('Thông tin khách hàng'!$E$10,$X$2:$Z$5,2,FALSE))</f>
        <v>0</v>
      </c>
      <c r="H1082" s="5">
        <f>F1082*HLOOKUP(B1082,Assumption!$A$10:$G$12,2,TRUE)+G1082*HLOOKUP(B1082,Assumption!$A$10:$G$12,3,TRUE)</f>
        <v>0</v>
      </c>
      <c r="I1082" s="5">
        <f t="shared" si="3"/>
        <v>0</v>
      </c>
      <c r="J1082" s="47">
        <f>VLOOKUP(D1082,Assumption!$O$3:$Q$103,IF('Thông tin khách hàng'!$B$3="Nam",2,3),FALSE)/12*P1082</f>
        <v>0</v>
      </c>
      <c r="K1082" s="5">
        <v>20000.0</v>
      </c>
      <c r="L1082" s="46">
        <f t="shared" si="4"/>
        <v>283501964322</v>
      </c>
      <c r="M1082" s="46">
        <f t="shared" si="5"/>
        <v>50424052816297</v>
      </c>
      <c r="N1082" s="47">
        <f>HLOOKUP(ROUND(AVERAGE(M1070:M1081)/10^6,0),Assumption!$B$2:$E$3,2,TRUE)*MAX((AVERAGE(M1070:M1081)-250*10^6),0)</f>
        <v>281500777844</v>
      </c>
      <c r="O1082" s="46">
        <f t="shared" si="6"/>
        <v>50705553594141</v>
      </c>
      <c r="P1082" s="46">
        <f>IF(A1082=1,SA,MAX(0,SA-M1081))</f>
        <v>0</v>
      </c>
      <c r="S1082" s="5">
        <v>0.0</v>
      </c>
      <c r="T1082" s="5">
        <v>0.0</v>
      </c>
      <c r="U1082" s="5">
        <v>0.0</v>
      </c>
      <c r="V1082" s="48">
        <v>1.0</v>
      </c>
    </row>
    <row r="1083" ht="15.75" customHeight="1">
      <c r="A1083" s="5">
        <v>1081.0</v>
      </c>
      <c r="B1083" s="5">
        <v>91.0</v>
      </c>
      <c r="C1083" s="5">
        <f t="shared" si="1"/>
        <v>1</v>
      </c>
      <c r="D1083" s="5">
        <f>'Thông tin khách hàng'!$B$4+B1083-1</f>
        <v>91</v>
      </c>
      <c r="E1083" s="46">
        <f t="shared" si="2"/>
        <v>50705553594141</v>
      </c>
      <c r="F1083" s="5">
        <f>TP*VLOOKUP('Thông tin khách hàng'!$E$10,$X$2:$Z$5,3,FALSE)*OFFSET($S1083,0,VLOOKUP('Thông tin khách hàng'!$E$10,$X$2:$Z$5,2,FALSE))</f>
        <v>15000000</v>
      </c>
      <c r="G1083" s="5">
        <f>EP*VLOOKUP('Thông tin khách hàng'!$E$10,$X$2:$Z$5,3,FALSE)*OFFSET($S1083,0,VLOOKUP('Thông tin khách hàng'!$E$10,$X$2:$Z$5,2,FALSE))</f>
        <v>15000000</v>
      </c>
      <c r="H1083" s="5">
        <f>F1083*HLOOKUP(B1083,Assumption!$A$10:$G$12,2,TRUE)+G1083*HLOOKUP(B1083,Assumption!$A$10:$G$12,3,TRUE)</f>
        <v>750000</v>
      </c>
      <c r="I1083" s="5">
        <f t="shared" si="3"/>
        <v>29250000</v>
      </c>
      <c r="J1083" s="47">
        <f>VLOOKUP(D1083,Assumption!$O$3:$Q$103,IF('Thông tin khách hàng'!$B$3="Nam",2,3),FALSE)/12*P1083</f>
        <v>0</v>
      </c>
      <c r="K1083" s="5">
        <v>20000.0</v>
      </c>
      <c r="L1083" s="46">
        <f t="shared" si="4"/>
        <v>286696737241</v>
      </c>
      <c r="M1083" s="46">
        <f t="shared" si="5"/>
        <v>50992279561382</v>
      </c>
      <c r="N1083" s="47">
        <f>HLOOKUP(ROUND(AVERAGE(M1071:M1082)/10^6,0),Assumption!$B$2:$E$3,2,TRUE)*MAX((AVERAGE(M1071:M1082)-250*10^6),0)</f>
        <v>284672880497</v>
      </c>
      <c r="O1083" s="46">
        <f t="shared" si="6"/>
        <v>51276952441879</v>
      </c>
      <c r="P1083" s="46">
        <f>IF(A1083=1,SA,MAX(0,SA-M1082))</f>
        <v>0</v>
      </c>
      <c r="S1083" s="5">
        <v>1.0</v>
      </c>
      <c r="T1083" s="5">
        <v>1.0</v>
      </c>
      <c r="U1083" s="5">
        <v>1.0</v>
      </c>
      <c r="V1083" s="48">
        <v>1.0</v>
      </c>
    </row>
    <row r="1084" ht="15.75" customHeight="1">
      <c r="A1084" s="5">
        <v>1082.0</v>
      </c>
      <c r="B1084" s="5">
        <v>91.0</v>
      </c>
      <c r="C1084" s="5">
        <f t="shared" si="1"/>
        <v>2</v>
      </c>
      <c r="D1084" s="5">
        <f>'Thông tin khách hàng'!$B$4+B1084-1</f>
        <v>91</v>
      </c>
      <c r="E1084" s="46">
        <f t="shared" si="2"/>
        <v>51276952441879</v>
      </c>
      <c r="F1084" s="5">
        <f>TP*VLOOKUP('Thông tin khách hàng'!$E$10,$X$2:$Z$5,3,FALSE)*OFFSET($S1084,0,VLOOKUP('Thông tin khách hàng'!$E$10,$X$2:$Z$5,2,FALSE))</f>
        <v>0</v>
      </c>
      <c r="G1084" s="5">
        <f>EP*VLOOKUP('Thông tin khách hàng'!$E$10,$X$2:$Z$5,3,FALSE)*OFFSET($S1084,0,VLOOKUP('Thông tin khách hàng'!$E$10,$X$2:$Z$5,2,FALSE))</f>
        <v>0</v>
      </c>
      <c r="H1084" s="5">
        <f>F1084*HLOOKUP(B1084,Assumption!$A$10:$G$12,2,TRUE)+G1084*HLOOKUP(B1084,Assumption!$A$10:$G$12,3,TRUE)</f>
        <v>0</v>
      </c>
      <c r="I1084" s="5">
        <f t="shared" si="3"/>
        <v>0</v>
      </c>
      <c r="J1084" s="47">
        <f>VLOOKUP(D1084,Assumption!$O$3:$Q$103,IF('Thông tin khách hàng'!$B$3="Nam",2,3),FALSE)/12*P1084</f>
        <v>0</v>
      </c>
      <c r="K1084" s="5">
        <v>20000.0</v>
      </c>
      <c r="L1084" s="46">
        <f t="shared" si="4"/>
        <v>289927344016</v>
      </c>
      <c r="M1084" s="46">
        <f t="shared" si="5"/>
        <v>51566879765895</v>
      </c>
      <c r="N1084" s="47">
        <f>HLOOKUP(ROUND(AVERAGE(M1072:M1083)/10^6,0),Assumption!$B$2:$E$3,2,TRUE)*MAX((AVERAGE(M1072:M1083)-250*10^6),0)</f>
        <v>287880727704</v>
      </c>
      <c r="O1084" s="46">
        <f t="shared" si="6"/>
        <v>51854760493599</v>
      </c>
      <c r="P1084" s="46">
        <f>IF(A1084=1,SA,MAX(0,SA-M1083))</f>
        <v>0</v>
      </c>
      <c r="S1084" s="5">
        <v>0.0</v>
      </c>
      <c r="T1084" s="5">
        <v>0.0</v>
      </c>
      <c r="U1084" s="5">
        <v>0.0</v>
      </c>
      <c r="V1084" s="48">
        <v>1.0</v>
      </c>
    </row>
    <row r="1085" ht="15.75" customHeight="1">
      <c r="A1085" s="5">
        <v>1083.0</v>
      </c>
      <c r="B1085" s="5">
        <v>91.0</v>
      </c>
      <c r="C1085" s="5">
        <f t="shared" si="1"/>
        <v>3</v>
      </c>
      <c r="D1085" s="5">
        <f>'Thông tin khách hàng'!$B$4+B1085-1</f>
        <v>91</v>
      </c>
      <c r="E1085" s="46">
        <f t="shared" si="2"/>
        <v>51854760493599</v>
      </c>
      <c r="F1085" s="5">
        <f>TP*VLOOKUP('Thông tin khách hàng'!$E$10,$X$2:$Z$5,3,FALSE)*OFFSET($S1085,0,VLOOKUP('Thông tin khách hàng'!$E$10,$X$2:$Z$5,2,FALSE))</f>
        <v>0</v>
      </c>
      <c r="G1085" s="5">
        <f>EP*VLOOKUP('Thông tin khách hàng'!$E$10,$X$2:$Z$5,3,FALSE)*OFFSET($S1085,0,VLOOKUP('Thông tin khách hàng'!$E$10,$X$2:$Z$5,2,FALSE))</f>
        <v>0</v>
      </c>
      <c r="H1085" s="5">
        <f>F1085*HLOOKUP(B1085,Assumption!$A$10:$G$12,2,TRUE)+G1085*HLOOKUP(B1085,Assumption!$A$10:$G$12,3,TRUE)</f>
        <v>0</v>
      </c>
      <c r="I1085" s="5">
        <f t="shared" si="3"/>
        <v>0</v>
      </c>
      <c r="J1085" s="47">
        <f>VLOOKUP(D1085,Assumption!$O$3:$Q$103,IF('Thông tin khách hàng'!$B$3="Nam",2,3),FALSE)/12*P1085</f>
        <v>0</v>
      </c>
      <c r="K1085" s="5">
        <v>20000.0</v>
      </c>
      <c r="L1085" s="46">
        <f t="shared" si="4"/>
        <v>293194354747</v>
      </c>
      <c r="M1085" s="46">
        <f t="shared" si="5"/>
        <v>52147954828346</v>
      </c>
      <c r="N1085" s="47">
        <f>HLOOKUP(ROUND(AVERAGE(M1073:M1084)/10^6,0),Assumption!$B$2:$E$3,2,TRUE)*MAX((AVERAGE(M1073:M1084)-250*10^6),0)</f>
        <v>291124722249</v>
      </c>
      <c r="O1085" s="46">
        <f t="shared" si="6"/>
        <v>52439079550595</v>
      </c>
      <c r="P1085" s="46">
        <f>IF(A1085=1,SA,MAX(0,SA-M1084))</f>
        <v>0</v>
      </c>
      <c r="S1085" s="5">
        <v>0.0</v>
      </c>
      <c r="T1085" s="5">
        <v>0.0</v>
      </c>
      <c r="U1085" s="5">
        <v>0.0</v>
      </c>
      <c r="V1085" s="48">
        <v>1.0</v>
      </c>
    </row>
    <row r="1086" ht="15.75" customHeight="1">
      <c r="A1086" s="5">
        <v>1084.0</v>
      </c>
      <c r="B1086" s="5">
        <v>91.0</v>
      </c>
      <c r="C1086" s="5">
        <f t="shared" si="1"/>
        <v>4</v>
      </c>
      <c r="D1086" s="5">
        <f>'Thông tin khách hàng'!$B$4+B1086-1</f>
        <v>91</v>
      </c>
      <c r="E1086" s="46">
        <f t="shared" si="2"/>
        <v>52439079550595</v>
      </c>
      <c r="F1086" s="5">
        <f>TP*VLOOKUP('Thông tin khách hàng'!$E$10,$X$2:$Z$5,3,FALSE)*OFFSET($S1086,0,VLOOKUP('Thông tin khách hàng'!$E$10,$X$2:$Z$5,2,FALSE))</f>
        <v>0</v>
      </c>
      <c r="G1086" s="5">
        <f>EP*VLOOKUP('Thông tin khách hàng'!$E$10,$X$2:$Z$5,3,FALSE)*OFFSET($S1086,0,VLOOKUP('Thông tin khách hàng'!$E$10,$X$2:$Z$5,2,FALSE))</f>
        <v>0</v>
      </c>
      <c r="H1086" s="5">
        <f>F1086*HLOOKUP(B1086,Assumption!$A$10:$G$12,2,TRUE)+G1086*HLOOKUP(B1086,Assumption!$A$10:$G$12,3,TRUE)</f>
        <v>0</v>
      </c>
      <c r="I1086" s="5">
        <f t="shared" si="3"/>
        <v>0</v>
      </c>
      <c r="J1086" s="47">
        <f>VLOOKUP(D1086,Assumption!$O$3:$Q$103,IF('Thông tin khách hàng'!$B$3="Nam",2,3),FALSE)/12*P1086</f>
        <v>0</v>
      </c>
      <c r="K1086" s="5">
        <v>20000.0</v>
      </c>
      <c r="L1086" s="46">
        <f t="shared" si="4"/>
        <v>296498179648</v>
      </c>
      <c r="M1086" s="46">
        <f t="shared" si="5"/>
        <v>52735577710243</v>
      </c>
      <c r="N1086" s="47">
        <f>HLOOKUP(ROUND(AVERAGE(M1074:M1085)/10^6,0),Assumption!$B$2:$E$3,2,TRUE)*MAX((AVERAGE(M1074:M1085)-250*10^6),0)</f>
        <v>294405271455</v>
      </c>
      <c r="O1086" s="46">
        <f t="shared" si="6"/>
        <v>53029982981699</v>
      </c>
      <c r="P1086" s="46">
        <f>IF(A1086=1,SA,MAX(0,SA-M1085))</f>
        <v>0</v>
      </c>
      <c r="S1086" s="5">
        <v>0.0</v>
      </c>
      <c r="T1086" s="5">
        <v>0.0</v>
      </c>
      <c r="U1086" s="5">
        <v>1.0</v>
      </c>
      <c r="V1086" s="48">
        <v>1.0</v>
      </c>
    </row>
    <row r="1087" ht="15.75" customHeight="1">
      <c r="A1087" s="5">
        <v>1085.0</v>
      </c>
      <c r="B1087" s="5">
        <v>91.0</v>
      </c>
      <c r="C1087" s="5">
        <f t="shared" si="1"/>
        <v>5</v>
      </c>
      <c r="D1087" s="5">
        <f>'Thông tin khách hàng'!$B$4+B1087-1</f>
        <v>91</v>
      </c>
      <c r="E1087" s="46">
        <f t="shared" si="2"/>
        <v>53029982981699</v>
      </c>
      <c r="F1087" s="5">
        <f>TP*VLOOKUP('Thông tin khách hàng'!$E$10,$X$2:$Z$5,3,FALSE)*OFFSET($S1087,0,VLOOKUP('Thông tin khách hàng'!$E$10,$X$2:$Z$5,2,FALSE))</f>
        <v>0</v>
      </c>
      <c r="G1087" s="5">
        <f>EP*VLOOKUP('Thông tin khách hàng'!$E$10,$X$2:$Z$5,3,FALSE)*OFFSET($S1087,0,VLOOKUP('Thông tin khách hàng'!$E$10,$X$2:$Z$5,2,FALSE))</f>
        <v>0</v>
      </c>
      <c r="H1087" s="5">
        <f>F1087*HLOOKUP(B1087,Assumption!$A$10:$G$12,2,TRUE)+G1087*HLOOKUP(B1087,Assumption!$A$10:$G$12,3,TRUE)</f>
        <v>0</v>
      </c>
      <c r="I1087" s="5">
        <f t="shared" si="3"/>
        <v>0</v>
      </c>
      <c r="J1087" s="47">
        <f>VLOOKUP(D1087,Assumption!$O$3:$Q$103,IF('Thông tin khách hàng'!$B$3="Nam",2,3),FALSE)/12*P1087</f>
        <v>0</v>
      </c>
      <c r="K1087" s="5">
        <v>20000.0</v>
      </c>
      <c r="L1087" s="46">
        <f t="shared" si="4"/>
        <v>299839233557</v>
      </c>
      <c r="M1087" s="46">
        <f t="shared" si="5"/>
        <v>53329822195256</v>
      </c>
      <c r="N1087" s="47">
        <f>HLOOKUP(ROUND(AVERAGE(M1075:M1086)/10^6,0),Assumption!$B$2:$E$3,2,TRUE)*MAX((AVERAGE(M1075:M1086)-250*10^6),0)</f>
        <v>297722787236</v>
      </c>
      <c r="O1087" s="46">
        <f t="shared" si="6"/>
        <v>53627544982491</v>
      </c>
      <c r="P1087" s="46">
        <f>IF(A1087=1,SA,MAX(0,SA-M1086))</f>
        <v>0</v>
      </c>
      <c r="S1087" s="5">
        <v>0.0</v>
      </c>
      <c r="T1087" s="5">
        <v>0.0</v>
      </c>
      <c r="U1087" s="5">
        <v>0.0</v>
      </c>
      <c r="V1087" s="48">
        <v>1.0</v>
      </c>
    </row>
    <row r="1088" ht="15.75" customHeight="1">
      <c r="A1088" s="5">
        <v>1086.0</v>
      </c>
      <c r="B1088" s="5">
        <v>91.0</v>
      </c>
      <c r="C1088" s="5">
        <f t="shared" si="1"/>
        <v>6</v>
      </c>
      <c r="D1088" s="5">
        <f>'Thông tin khách hàng'!$B$4+B1088-1</f>
        <v>91</v>
      </c>
      <c r="E1088" s="46">
        <f t="shared" si="2"/>
        <v>53627544982491</v>
      </c>
      <c r="F1088" s="5">
        <f>TP*VLOOKUP('Thông tin khách hàng'!$E$10,$X$2:$Z$5,3,FALSE)*OFFSET($S1088,0,VLOOKUP('Thông tin khách hàng'!$E$10,$X$2:$Z$5,2,FALSE))</f>
        <v>0</v>
      </c>
      <c r="G1088" s="5">
        <f>EP*VLOOKUP('Thông tin khách hàng'!$E$10,$X$2:$Z$5,3,FALSE)*OFFSET($S1088,0,VLOOKUP('Thông tin khách hàng'!$E$10,$X$2:$Z$5,2,FALSE))</f>
        <v>0</v>
      </c>
      <c r="H1088" s="5">
        <f>F1088*HLOOKUP(B1088,Assumption!$A$10:$G$12,2,TRUE)+G1088*HLOOKUP(B1088,Assumption!$A$10:$G$12,3,TRUE)</f>
        <v>0</v>
      </c>
      <c r="I1088" s="5">
        <f t="shared" si="3"/>
        <v>0</v>
      </c>
      <c r="J1088" s="47">
        <f>VLOOKUP(D1088,Assumption!$O$3:$Q$103,IF('Thông tin khách hàng'!$B$3="Nam",2,3),FALSE)/12*P1088</f>
        <v>0</v>
      </c>
      <c r="K1088" s="5">
        <v>20000.0</v>
      </c>
      <c r="L1088" s="46">
        <f t="shared" si="4"/>
        <v>303217935988</v>
      </c>
      <c r="M1088" s="46">
        <f t="shared" si="5"/>
        <v>53930762898479</v>
      </c>
      <c r="N1088" s="47">
        <f>HLOOKUP(ROUND(AVERAGE(M1076:M1087)/10^6,0),Assumption!$B$2:$E$3,2,TRUE)*MAX((AVERAGE(M1076:M1087)-250*10^6),0)</f>
        <v>301077686145</v>
      </c>
      <c r="O1088" s="46">
        <f t="shared" si="6"/>
        <v>54231840584624</v>
      </c>
      <c r="P1088" s="46">
        <f>IF(A1088=1,SA,MAX(0,SA-M1087))</f>
        <v>0</v>
      </c>
      <c r="S1088" s="5">
        <v>0.0</v>
      </c>
      <c r="T1088" s="5">
        <v>0.0</v>
      </c>
      <c r="U1088" s="5">
        <v>0.0</v>
      </c>
      <c r="V1088" s="48">
        <v>1.0</v>
      </c>
    </row>
    <row r="1089" ht="15.75" customHeight="1">
      <c r="A1089" s="5">
        <v>1087.0</v>
      </c>
      <c r="B1089" s="5">
        <v>91.0</v>
      </c>
      <c r="C1089" s="5">
        <f t="shared" si="1"/>
        <v>7</v>
      </c>
      <c r="D1089" s="5">
        <f>'Thông tin khách hàng'!$B$4+B1089-1</f>
        <v>91</v>
      </c>
      <c r="E1089" s="46">
        <f t="shared" si="2"/>
        <v>54231840584624</v>
      </c>
      <c r="F1089" s="5">
        <f>TP*VLOOKUP('Thông tin khách hàng'!$E$10,$X$2:$Z$5,3,FALSE)*OFFSET($S1089,0,VLOOKUP('Thông tin khách hàng'!$E$10,$X$2:$Z$5,2,FALSE))</f>
        <v>15000000</v>
      </c>
      <c r="G1089" s="5">
        <f>EP*VLOOKUP('Thông tin khách hàng'!$E$10,$X$2:$Z$5,3,FALSE)*OFFSET($S1089,0,VLOOKUP('Thông tin khách hàng'!$E$10,$X$2:$Z$5,2,FALSE))</f>
        <v>15000000</v>
      </c>
      <c r="H1089" s="5">
        <f>F1089*HLOOKUP(B1089,Assumption!$A$10:$G$12,2,TRUE)+G1089*HLOOKUP(B1089,Assumption!$A$10:$G$12,3,TRUE)</f>
        <v>750000</v>
      </c>
      <c r="I1089" s="5">
        <f t="shared" si="3"/>
        <v>29250000</v>
      </c>
      <c r="J1089" s="47">
        <f>VLOOKUP(D1089,Assumption!$O$3:$Q$103,IF('Thông tin khách hàng'!$B$3="Nam",2,3),FALSE)/12*P1089</f>
        <v>0</v>
      </c>
      <c r="K1089" s="5">
        <v>20000.0</v>
      </c>
      <c r="L1089" s="46">
        <f t="shared" si="4"/>
        <v>306634876563</v>
      </c>
      <c r="M1089" s="46">
        <f t="shared" si="5"/>
        <v>54538504691187</v>
      </c>
      <c r="N1089" s="47">
        <f>HLOOKUP(ROUND(AVERAGE(M1077:M1088)/10^6,0),Assumption!$B$2:$E$3,2,TRUE)*MAX((AVERAGE(M1077:M1088)-250*10^6),0)</f>
        <v>304470389431</v>
      </c>
      <c r="O1089" s="46">
        <f t="shared" si="6"/>
        <v>54842975080618</v>
      </c>
      <c r="P1089" s="46">
        <f>IF(A1089=1,SA,MAX(0,SA-M1088))</f>
        <v>0</v>
      </c>
      <c r="S1089" s="5">
        <v>0.0</v>
      </c>
      <c r="T1089" s="5">
        <v>1.0</v>
      </c>
      <c r="U1089" s="5">
        <v>1.0</v>
      </c>
      <c r="V1089" s="48">
        <v>1.0</v>
      </c>
    </row>
    <row r="1090" ht="15.75" customHeight="1">
      <c r="A1090" s="5">
        <v>1088.0</v>
      </c>
      <c r="B1090" s="5">
        <v>91.0</v>
      </c>
      <c r="C1090" s="5">
        <f t="shared" si="1"/>
        <v>8</v>
      </c>
      <c r="D1090" s="5">
        <f>'Thông tin khách hàng'!$B$4+B1090-1</f>
        <v>91</v>
      </c>
      <c r="E1090" s="46">
        <f t="shared" si="2"/>
        <v>54842975080618</v>
      </c>
      <c r="F1090" s="5">
        <f>TP*VLOOKUP('Thông tin khách hàng'!$E$10,$X$2:$Z$5,3,FALSE)*OFFSET($S1090,0,VLOOKUP('Thông tin khách hàng'!$E$10,$X$2:$Z$5,2,FALSE))</f>
        <v>0</v>
      </c>
      <c r="G1090" s="5">
        <f>EP*VLOOKUP('Thông tin khách hàng'!$E$10,$X$2:$Z$5,3,FALSE)*OFFSET($S1090,0,VLOOKUP('Thông tin khách hàng'!$E$10,$X$2:$Z$5,2,FALSE))</f>
        <v>0</v>
      </c>
      <c r="H1090" s="5">
        <f>F1090*HLOOKUP(B1090,Assumption!$A$10:$G$12,2,TRUE)+G1090*HLOOKUP(B1090,Assumption!$A$10:$G$12,3,TRUE)</f>
        <v>0</v>
      </c>
      <c r="I1090" s="5">
        <f t="shared" si="3"/>
        <v>0</v>
      </c>
      <c r="J1090" s="47">
        <f>VLOOKUP(D1090,Assumption!$O$3:$Q$103,IF('Thông tin khách hàng'!$B$3="Nam",2,3),FALSE)/12*P1090</f>
        <v>0</v>
      </c>
      <c r="K1090" s="5">
        <v>20000.0</v>
      </c>
      <c r="L1090" s="46">
        <f t="shared" si="4"/>
        <v>310090154471</v>
      </c>
      <c r="M1090" s="46">
        <f t="shared" si="5"/>
        <v>55153065215089</v>
      </c>
      <c r="N1090" s="47">
        <f>HLOOKUP(ROUND(AVERAGE(M1078:M1089)/10^6,0),Assumption!$B$2:$E$3,2,TRUE)*MAX((AVERAGE(M1078:M1089)-250*10^6),0)</f>
        <v>307901323089</v>
      </c>
      <c r="O1090" s="46">
        <f t="shared" si="6"/>
        <v>55460966538178</v>
      </c>
      <c r="P1090" s="46">
        <f>IF(A1090=1,SA,MAX(0,SA-M1089))</f>
        <v>0</v>
      </c>
      <c r="S1090" s="5">
        <v>0.0</v>
      </c>
      <c r="T1090" s="5">
        <v>0.0</v>
      </c>
      <c r="U1090" s="5">
        <v>0.0</v>
      </c>
      <c r="V1090" s="48">
        <v>1.0</v>
      </c>
    </row>
    <row r="1091" ht="15.75" customHeight="1">
      <c r="A1091" s="5">
        <v>1089.0</v>
      </c>
      <c r="B1091" s="5">
        <v>91.0</v>
      </c>
      <c r="C1091" s="5">
        <f t="shared" si="1"/>
        <v>9</v>
      </c>
      <c r="D1091" s="5">
        <f>'Thông tin khách hàng'!$B$4+B1091-1</f>
        <v>91</v>
      </c>
      <c r="E1091" s="46">
        <f t="shared" si="2"/>
        <v>55460966538178</v>
      </c>
      <c r="F1091" s="5">
        <f>TP*VLOOKUP('Thông tin khách hàng'!$E$10,$X$2:$Z$5,3,FALSE)*OFFSET($S1091,0,VLOOKUP('Thông tin khách hàng'!$E$10,$X$2:$Z$5,2,FALSE))</f>
        <v>0</v>
      </c>
      <c r="G1091" s="5">
        <f>EP*VLOOKUP('Thông tin khách hàng'!$E$10,$X$2:$Z$5,3,FALSE)*OFFSET($S1091,0,VLOOKUP('Thông tin khách hàng'!$E$10,$X$2:$Z$5,2,FALSE))</f>
        <v>0</v>
      </c>
      <c r="H1091" s="5">
        <f>F1091*HLOOKUP(B1091,Assumption!$A$10:$G$12,2,TRUE)+G1091*HLOOKUP(B1091,Assumption!$A$10:$G$12,3,TRUE)</f>
        <v>0</v>
      </c>
      <c r="I1091" s="5">
        <f t="shared" si="3"/>
        <v>0</v>
      </c>
      <c r="J1091" s="47">
        <f>VLOOKUP(D1091,Assumption!$O$3:$Q$103,IF('Thông tin khách hàng'!$B$3="Nam",2,3),FALSE)/12*P1091</f>
        <v>0</v>
      </c>
      <c r="K1091" s="5">
        <v>20000.0</v>
      </c>
      <c r="L1091" s="46">
        <f t="shared" si="4"/>
        <v>313584368020</v>
      </c>
      <c r="M1091" s="46">
        <f t="shared" si="5"/>
        <v>55774550886198</v>
      </c>
      <c r="N1091" s="47">
        <f>HLOOKUP(ROUND(AVERAGE(M1079:M1090)/10^6,0),Assumption!$B$2:$E$3,2,TRUE)*MAX((AVERAGE(M1079:M1090)-250*10^6),0)</f>
        <v>311370917915</v>
      </c>
      <c r="O1091" s="46">
        <f t="shared" si="6"/>
        <v>56085921804113</v>
      </c>
      <c r="P1091" s="46">
        <f>IF(A1091=1,SA,MAX(0,SA-M1090))</f>
        <v>0</v>
      </c>
      <c r="S1091" s="5">
        <v>0.0</v>
      </c>
      <c r="T1091" s="5">
        <v>0.0</v>
      </c>
      <c r="U1091" s="5">
        <v>0.0</v>
      </c>
      <c r="V1091" s="48">
        <v>1.0</v>
      </c>
    </row>
    <row r="1092" ht="15.75" customHeight="1">
      <c r="A1092" s="5">
        <v>1090.0</v>
      </c>
      <c r="B1092" s="5">
        <v>91.0</v>
      </c>
      <c r="C1092" s="5">
        <f t="shared" si="1"/>
        <v>10</v>
      </c>
      <c r="D1092" s="5">
        <f>'Thông tin khách hàng'!$B$4+B1092-1</f>
        <v>91</v>
      </c>
      <c r="E1092" s="46">
        <f t="shared" si="2"/>
        <v>56085921804113</v>
      </c>
      <c r="F1092" s="5">
        <f>TP*VLOOKUP('Thông tin khách hàng'!$E$10,$X$2:$Z$5,3,FALSE)*OFFSET($S1092,0,VLOOKUP('Thông tin khách hàng'!$E$10,$X$2:$Z$5,2,FALSE))</f>
        <v>0</v>
      </c>
      <c r="G1092" s="5">
        <f>EP*VLOOKUP('Thông tin khách hàng'!$E$10,$X$2:$Z$5,3,FALSE)*OFFSET($S1092,0,VLOOKUP('Thông tin khách hàng'!$E$10,$X$2:$Z$5,2,FALSE))</f>
        <v>0</v>
      </c>
      <c r="H1092" s="5">
        <f>F1092*HLOOKUP(B1092,Assumption!$A$10:$G$12,2,TRUE)+G1092*HLOOKUP(B1092,Assumption!$A$10:$G$12,3,TRUE)</f>
        <v>0</v>
      </c>
      <c r="I1092" s="5">
        <f t="shared" si="3"/>
        <v>0</v>
      </c>
      <c r="J1092" s="47">
        <f>VLOOKUP(D1092,Assumption!$O$3:$Q$103,IF('Thông tin khách hàng'!$B$3="Nam",2,3),FALSE)/12*P1092</f>
        <v>0</v>
      </c>
      <c r="K1092" s="5">
        <v>20000.0</v>
      </c>
      <c r="L1092" s="46">
        <f t="shared" si="4"/>
        <v>317117955954</v>
      </c>
      <c r="M1092" s="46">
        <f t="shared" si="5"/>
        <v>56403039740067</v>
      </c>
      <c r="N1092" s="47">
        <f>HLOOKUP(ROUND(AVERAGE(M1080:M1091)/10^6,0),Assumption!$B$2:$E$3,2,TRUE)*MAX((AVERAGE(M1080:M1091)-250*10^6),0)</f>
        <v>314879609559</v>
      </c>
      <c r="O1092" s="46">
        <f t="shared" si="6"/>
        <v>56717919349626</v>
      </c>
      <c r="P1092" s="46">
        <f>IF(A1092=1,SA,MAX(0,SA-M1091))</f>
        <v>0</v>
      </c>
      <c r="S1092" s="5">
        <v>0.0</v>
      </c>
      <c r="T1092" s="5">
        <v>0.0</v>
      </c>
      <c r="U1092" s="5">
        <v>1.0</v>
      </c>
      <c r="V1092" s="48">
        <v>1.0</v>
      </c>
    </row>
    <row r="1093" ht="15.75" customHeight="1">
      <c r="A1093" s="5">
        <v>1091.0</v>
      </c>
      <c r="B1093" s="5">
        <v>91.0</v>
      </c>
      <c r="C1093" s="5">
        <f t="shared" si="1"/>
        <v>11</v>
      </c>
      <c r="D1093" s="5">
        <f>'Thông tin khách hàng'!$B$4+B1093-1</f>
        <v>91</v>
      </c>
      <c r="E1093" s="46">
        <f t="shared" si="2"/>
        <v>56717919349626</v>
      </c>
      <c r="F1093" s="5">
        <f>TP*VLOOKUP('Thông tin khách hàng'!$E$10,$X$2:$Z$5,3,FALSE)*OFFSET($S1093,0,VLOOKUP('Thông tin khách hàng'!$E$10,$X$2:$Z$5,2,FALSE))</f>
        <v>0</v>
      </c>
      <c r="G1093" s="5">
        <f>EP*VLOOKUP('Thông tin khách hàng'!$E$10,$X$2:$Z$5,3,FALSE)*OFFSET($S1093,0,VLOOKUP('Thông tin khách hàng'!$E$10,$X$2:$Z$5,2,FALSE))</f>
        <v>0</v>
      </c>
      <c r="H1093" s="5">
        <f>F1093*HLOOKUP(B1093,Assumption!$A$10:$G$12,2,TRUE)+G1093*HLOOKUP(B1093,Assumption!$A$10:$G$12,3,TRUE)</f>
        <v>0</v>
      </c>
      <c r="I1093" s="5">
        <f t="shared" si="3"/>
        <v>0</v>
      </c>
      <c r="J1093" s="47">
        <f>VLOOKUP(D1093,Assumption!$O$3:$Q$103,IF('Thông tin khách hàng'!$B$3="Nam",2,3),FALSE)/12*P1093</f>
        <v>0</v>
      </c>
      <c r="K1093" s="5">
        <v>20000.0</v>
      </c>
      <c r="L1093" s="46">
        <f t="shared" si="4"/>
        <v>320691361961</v>
      </c>
      <c r="M1093" s="46">
        <f t="shared" si="5"/>
        <v>57038610691587</v>
      </c>
      <c r="N1093" s="47">
        <f>HLOOKUP(ROUND(AVERAGE(M1081:M1092)/10^6,0),Assumption!$B$2:$E$3,2,TRUE)*MAX((AVERAGE(M1081:M1092)-250*10^6),0)</f>
        <v>318427838579</v>
      </c>
      <c r="O1093" s="46">
        <f t="shared" si="6"/>
        <v>57357038530167</v>
      </c>
      <c r="P1093" s="46">
        <f>IF(A1093=1,SA,MAX(0,SA-M1092))</f>
        <v>0</v>
      </c>
      <c r="S1093" s="5">
        <v>0.0</v>
      </c>
      <c r="T1093" s="5">
        <v>0.0</v>
      </c>
      <c r="U1093" s="5">
        <v>0.0</v>
      </c>
      <c r="V1093" s="48">
        <v>1.0</v>
      </c>
    </row>
    <row r="1094" ht="15.75" customHeight="1">
      <c r="A1094" s="5">
        <v>1092.0</v>
      </c>
      <c r="B1094" s="5">
        <v>91.0</v>
      </c>
      <c r="C1094" s="5">
        <f t="shared" si="1"/>
        <v>12</v>
      </c>
      <c r="D1094" s="5">
        <f>'Thông tin khách hàng'!$B$4+B1094-1</f>
        <v>91</v>
      </c>
      <c r="E1094" s="46">
        <f t="shared" si="2"/>
        <v>57357038530167</v>
      </c>
      <c r="F1094" s="5">
        <f>TP*VLOOKUP('Thông tin khách hàng'!$E$10,$X$2:$Z$5,3,FALSE)*OFFSET($S1094,0,VLOOKUP('Thông tin khách hàng'!$E$10,$X$2:$Z$5,2,FALSE))</f>
        <v>0</v>
      </c>
      <c r="G1094" s="5">
        <f>EP*VLOOKUP('Thông tin khách hàng'!$E$10,$X$2:$Z$5,3,FALSE)*OFFSET($S1094,0,VLOOKUP('Thông tin khách hàng'!$E$10,$X$2:$Z$5,2,FALSE))</f>
        <v>0</v>
      </c>
      <c r="H1094" s="5">
        <f>F1094*HLOOKUP(B1094,Assumption!$A$10:$G$12,2,TRUE)+G1094*HLOOKUP(B1094,Assumption!$A$10:$G$12,3,TRUE)</f>
        <v>0</v>
      </c>
      <c r="I1094" s="5">
        <f t="shared" si="3"/>
        <v>0</v>
      </c>
      <c r="J1094" s="47">
        <f>VLOOKUP(D1094,Assumption!$O$3:$Q$103,IF('Thông tin khách hàng'!$B$3="Nam",2,3),FALSE)/12*P1094</f>
        <v>0</v>
      </c>
      <c r="K1094" s="5">
        <v>20000.0</v>
      </c>
      <c r="L1094" s="46">
        <f t="shared" si="4"/>
        <v>324305034727</v>
      </c>
      <c r="M1094" s="46">
        <f t="shared" si="5"/>
        <v>57681343544894</v>
      </c>
      <c r="N1094" s="47">
        <f>HLOOKUP(ROUND(AVERAGE(M1082:M1093)/10^6,0),Assumption!$B$2:$E$3,2,TRUE)*MAX((AVERAGE(M1082:M1093)-250*10^6),0)</f>
        <v>322016050500</v>
      </c>
      <c r="O1094" s="46">
        <f t="shared" si="6"/>
        <v>58003359595394</v>
      </c>
      <c r="P1094" s="46">
        <f>IF(A1094=1,SA,MAX(0,SA-M1093))</f>
        <v>0</v>
      </c>
      <c r="S1094" s="5">
        <v>0.0</v>
      </c>
      <c r="T1094" s="5">
        <v>0.0</v>
      </c>
      <c r="U1094" s="5">
        <v>0.0</v>
      </c>
      <c r="V1094" s="48">
        <v>1.0</v>
      </c>
    </row>
    <row r="1095" ht="15.75" customHeight="1">
      <c r="A1095" s="5">
        <v>1093.0</v>
      </c>
      <c r="B1095" s="5">
        <v>92.0</v>
      </c>
      <c r="C1095" s="5">
        <f t="shared" si="1"/>
        <v>1</v>
      </c>
      <c r="D1095" s="5">
        <f>'Thông tin khách hàng'!$B$4+B1095-1</f>
        <v>92</v>
      </c>
      <c r="E1095" s="46">
        <f t="shared" si="2"/>
        <v>58003359595394</v>
      </c>
      <c r="F1095" s="5">
        <f>TP*VLOOKUP('Thông tin khách hàng'!$E$10,$X$2:$Z$5,3,FALSE)*OFFSET($S1095,0,VLOOKUP('Thông tin khách hàng'!$E$10,$X$2:$Z$5,2,FALSE))</f>
        <v>15000000</v>
      </c>
      <c r="G1095" s="5">
        <f>EP*VLOOKUP('Thông tin khách hàng'!$E$10,$X$2:$Z$5,3,FALSE)*OFFSET($S1095,0,VLOOKUP('Thông tin khách hàng'!$E$10,$X$2:$Z$5,2,FALSE))</f>
        <v>15000000</v>
      </c>
      <c r="H1095" s="5">
        <f>F1095*HLOOKUP(B1095,Assumption!$A$10:$G$12,2,TRUE)+G1095*HLOOKUP(B1095,Assumption!$A$10:$G$12,3,TRUE)</f>
        <v>750000</v>
      </c>
      <c r="I1095" s="5">
        <f t="shared" si="3"/>
        <v>29250000</v>
      </c>
      <c r="J1095" s="47">
        <f>VLOOKUP(D1095,Assumption!$O$3:$Q$103,IF('Thông tin khách hàng'!$B$3="Nam",2,3),FALSE)/12*P1095</f>
        <v>0</v>
      </c>
      <c r="K1095" s="5">
        <v>20000.0</v>
      </c>
      <c r="L1095" s="46">
        <f t="shared" si="4"/>
        <v>327959593381</v>
      </c>
      <c r="M1095" s="46">
        <f t="shared" si="5"/>
        <v>58331348418775</v>
      </c>
      <c r="N1095" s="47">
        <f>HLOOKUP(ROUND(AVERAGE(M1083:M1094)/10^6,0),Assumption!$B$2:$E$3,2,TRUE)*MAX((AVERAGE(M1083:M1094)-250*10^6),0)</f>
        <v>325644695864</v>
      </c>
      <c r="O1095" s="46">
        <f t="shared" si="6"/>
        <v>58656993114639</v>
      </c>
      <c r="P1095" s="46">
        <f>IF(A1095=1,SA,MAX(0,SA-M1094))</f>
        <v>0</v>
      </c>
      <c r="S1095" s="5">
        <v>1.0</v>
      </c>
      <c r="T1095" s="5">
        <v>1.0</v>
      </c>
      <c r="U1095" s="5">
        <v>1.0</v>
      </c>
      <c r="V1095" s="48">
        <v>1.0</v>
      </c>
    </row>
    <row r="1096" ht="15.75" customHeight="1">
      <c r="A1096" s="5">
        <v>1094.0</v>
      </c>
      <c r="B1096" s="5">
        <v>92.0</v>
      </c>
      <c r="C1096" s="5">
        <f t="shared" si="1"/>
        <v>2</v>
      </c>
      <c r="D1096" s="5">
        <f>'Thông tin khách hàng'!$B$4+B1096-1</f>
        <v>92</v>
      </c>
      <c r="E1096" s="46">
        <f t="shared" si="2"/>
        <v>58656993114639</v>
      </c>
      <c r="F1096" s="5">
        <f>TP*VLOOKUP('Thông tin khách hàng'!$E$10,$X$2:$Z$5,3,FALSE)*OFFSET($S1096,0,VLOOKUP('Thông tin khách hàng'!$E$10,$X$2:$Z$5,2,FALSE))</f>
        <v>0</v>
      </c>
      <c r="G1096" s="5">
        <f>EP*VLOOKUP('Thông tin khách hàng'!$E$10,$X$2:$Z$5,3,FALSE)*OFFSET($S1096,0,VLOOKUP('Thông tin khách hàng'!$E$10,$X$2:$Z$5,2,FALSE))</f>
        <v>0</v>
      </c>
      <c r="H1096" s="5">
        <f>F1096*HLOOKUP(B1096,Assumption!$A$10:$G$12,2,TRUE)+G1096*HLOOKUP(B1096,Assumption!$A$10:$G$12,3,TRUE)</f>
        <v>0</v>
      </c>
      <c r="I1096" s="5">
        <f t="shared" si="3"/>
        <v>0</v>
      </c>
      <c r="J1096" s="47">
        <f>VLOOKUP(D1096,Assumption!$O$3:$Q$103,IF('Thông tin khách hàng'!$B$3="Nam",2,3),FALSE)/12*P1096</f>
        <v>0</v>
      </c>
      <c r="K1096" s="5">
        <v>20000.0</v>
      </c>
      <c r="L1096" s="46">
        <f t="shared" si="4"/>
        <v>331655166945</v>
      </c>
      <c r="M1096" s="46">
        <f t="shared" si="5"/>
        <v>58988648261584</v>
      </c>
      <c r="N1096" s="47">
        <f>HLOOKUP(ROUND(AVERAGE(M1084:M1095)/10^6,0),Assumption!$B$2:$E$3,2,TRUE)*MAX((AVERAGE(M1084:M1095)-250*10^6),0)</f>
        <v>329314230293</v>
      </c>
      <c r="O1096" s="46">
        <f t="shared" si="6"/>
        <v>59317962491877</v>
      </c>
      <c r="P1096" s="46">
        <f>IF(A1096=1,SA,MAX(0,SA-M1095))</f>
        <v>0</v>
      </c>
      <c r="S1096" s="5">
        <v>0.0</v>
      </c>
      <c r="T1096" s="5">
        <v>0.0</v>
      </c>
      <c r="U1096" s="5">
        <v>0.0</v>
      </c>
      <c r="V1096" s="48">
        <v>1.0</v>
      </c>
    </row>
    <row r="1097" ht="15.75" customHeight="1">
      <c r="A1097" s="5">
        <v>1095.0</v>
      </c>
      <c r="B1097" s="5">
        <v>92.0</v>
      </c>
      <c r="C1097" s="5">
        <f t="shared" si="1"/>
        <v>3</v>
      </c>
      <c r="D1097" s="5">
        <f>'Thông tin khách hàng'!$B$4+B1097-1</f>
        <v>92</v>
      </c>
      <c r="E1097" s="46">
        <f t="shared" si="2"/>
        <v>59317962491877</v>
      </c>
      <c r="F1097" s="5">
        <f>TP*VLOOKUP('Thông tin khách hàng'!$E$10,$X$2:$Z$5,3,FALSE)*OFFSET($S1097,0,VLOOKUP('Thông tin khách hàng'!$E$10,$X$2:$Z$5,2,FALSE))</f>
        <v>0</v>
      </c>
      <c r="G1097" s="5">
        <f>EP*VLOOKUP('Thông tin khách hàng'!$E$10,$X$2:$Z$5,3,FALSE)*OFFSET($S1097,0,VLOOKUP('Thông tin khách hàng'!$E$10,$X$2:$Z$5,2,FALSE))</f>
        <v>0</v>
      </c>
      <c r="H1097" s="5">
        <f>F1097*HLOOKUP(B1097,Assumption!$A$10:$G$12,2,TRUE)+G1097*HLOOKUP(B1097,Assumption!$A$10:$G$12,3,TRUE)</f>
        <v>0</v>
      </c>
      <c r="I1097" s="5">
        <f t="shared" si="3"/>
        <v>0</v>
      </c>
      <c r="J1097" s="47">
        <f>VLOOKUP(D1097,Assumption!$O$3:$Q$103,IF('Thông tin khách hàng'!$B$3="Nam",2,3),FALSE)/12*P1097</f>
        <v>0</v>
      </c>
      <c r="K1097" s="5">
        <v>20000.0</v>
      </c>
      <c r="L1097" s="46">
        <f t="shared" si="4"/>
        <v>335392383901</v>
      </c>
      <c r="M1097" s="46">
        <f t="shared" si="5"/>
        <v>59653354855778</v>
      </c>
      <c r="N1097" s="47">
        <f>HLOOKUP(ROUND(AVERAGE(M1085:M1096)/10^6,0),Assumption!$B$2:$E$3,2,TRUE)*MAX((AVERAGE(M1085:M1096)-250*10^6),0)</f>
        <v>333025114541</v>
      </c>
      <c r="O1097" s="46">
        <f t="shared" si="6"/>
        <v>59986379970319</v>
      </c>
      <c r="P1097" s="46">
        <f>IF(A1097=1,SA,MAX(0,SA-M1096))</f>
        <v>0</v>
      </c>
      <c r="S1097" s="5">
        <v>0.0</v>
      </c>
      <c r="T1097" s="5">
        <v>0.0</v>
      </c>
      <c r="U1097" s="5">
        <v>0.0</v>
      </c>
      <c r="V1097" s="48">
        <v>1.0</v>
      </c>
    </row>
    <row r="1098" ht="15.75" customHeight="1">
      <c r="A1098" s="5">
        <v>1096.0</v>
      </c>
      <c r="B1098" s="5">
        <v>92.0</v>
      </c>
      <c r="C1098" s="5">
        <f t="shared" si="1"/>
        <v>4</v>
      </c>
      <c r="D1098" s="5">
        <f>'Thông tin khách hàng'!$B$4+B1098-1</f>
        <v>92</v>
      </c>
      <c r="E1098" s="46">
        <f t="shared" si="2"/>
        <v>59986379970319</v>
      </c>
      <c r="F1098" s="5">
        <f>TP*VLOOKUP('Thông tin khách hàng'!$E$10,$X$2:$Z$5,3,FALSE)*OFFSET($S1098,0,VLOOKUP('Thông tin khách hàng'!$E$10,$X$2:$Z$5,2,FALSE))</f>
        <v>0</v>
      </c>
      <c r="G1098" s="5">
        <f>EP*VLOOKUP('Thông tin khách hàng'!$E$10,$X$2:$Z$5,3,FALSE)*OFFSET($S1098,0,VLOOKUP('Thông tin khách hàng'!$E$10,$X$2:$Z$5,2,FALSE))</f>
        <v>0</v>
      </c>
      <c r="H1098" s="5">
        <f>F1098*HLOOKUP(B1098,Assumption!$A$10:$G$12,2,TRUE)+G1098*HLOOKUP(B1098,Assumption!$A$10:$G$12,3,TRUE)</f>
        <v>0</v>
      </c>
      <c r="I1098" s="5">
        <f t="shared" si="3"/>
        <v>0</v>
      </c>
      <c r="J1098" s="47">
        <f>VLOOKUP(D1098,Assumption!$O$3:$Q$103,IF('Thông tin khách hàng'!$B$3="Nam",2,3),FALSE)/12*P1098</f>
        <v>0</v>
      </c>
      <c r="K1098" s="5">
        <v>20000.0</v>
      </c>
      <c r="L1098" s="46">
        <f t="shared" si="4"/>
        <v>339171713503</v>
      </c>
      <c r="M1098" s="46">
        <f t="shared" si="5"/>
        <v>60325551663822</v>
      </c>
      <c r="N1098" s="47">
        <f>HLOOKUP(ROUND(AVERAGE(M1086:M1097)/10^6,0),Assumption!$B$2:$E$3,2,TRUE)*MAX((AVERAGE(M1086:M1097)-250*10^6),0)</f>
        <v>336777814555</v>
      </c>
      <c r="O1098" s="46">
        <f t="shared" si="6"/>
        <v>60662329478376</v>
      </c>
      <c r="P1098" s="46">
        <f>IF(A1098=1,SA,MAX(0,SA-M1097))</f>
        <v>0</v>
      </c>
      <c r="S1098" s="5">
        <v>0.0</v>
      </c>
      <c r="T1098" s="5">
        <v>0.0</v>
      </c>
      <c r="U1098" s="5">
        <v>1.0</v>
      </c>
      <c r="V1098" s="48">
        <v>1.0</v>
      </c>
    </row>
    <row r="1099" ht="15.75" customHeight="1">
      <c r="A1099" s="5">
        <v>1097.0</v>
      </c>
      <c r="B1099" s="5">
        <v>92.0</v>
      </c>
      <c r="C1099" s="5">
        <f t="shared" si="1"/>
        <v>5</v>
      </c>
      <c r="D1099" s="5">
        <f>'Thông tin khách hàng'!$B$4+B1099-1</f>
        <v>92</v>
      </c>
      <c r="E1099" s="46">
        <f t="shared" si="2"/>
        <v>60662329478376</v>
      </c>
      <c r="F1099" s="5">
        <f>TP*VLOOKUP('Thông tin khách hàng'!$E$10,$X$2:$Z$5,3,FALSE)*OFFSET($S1099,0,VLOOKUP('Thông tin khách hàng'!$E$10,$X$2:$Z$5,2,FALSE))</f>
        <v>0</v>
      </c>
      <c r="G1099" s="5">
        <f>EP*VLOOKUP('Thông tin khách hàng'!$E$10,$X$2:$Z$5,3,FALSE)*OFFSET($S1099,0,VLOOKUP('Thông tin khách hàng'!$E$10,$X$2:$Z$5,2,FALSE))</f>
        <v>0</v>
      </c>
      <c r="H1099" s="5">
        <f>F1099*HLOOKUP(B1099,Assumption!$A$10:$G$12,2,TRUE)+G1099*HLOOKUP(B1099,Assumption!$A$10:$G$12,3,TRUE)</f>
        <v>0</v>
      </c>
      <c r="I1099" s="5">
        <f t="shared" si="3"/>
        <v>0</v>
      </c>
      <c r="J1099" s="47">
        <f>VLOOKUP(D1099,Assumption!$O$3:$Q$103,IF('Thông tin khách hàng'!$B$3="Nam",2,3),FALSE)/12*P1099</f>
        <v>0</v>
      </c>
      <c r="K1099" s="5">
        <v>20000.0</v>
      </c>
      <c r="L1099" s="46">
        <f t="shared" si="4"/>
        <v>342993630296</v>
      </c>
      <c r="M1099" s="46">
        <f t="shared" si="5"/>
        <v>61005323088672</v>
      </c>
      <c r="N1099" s="47">
        <f>HLOOKUP(ROUND(AVERAGE(M1087:M1098)/10^6,0),Assumption!$B$2:$E$3,2,TRUE)*MAX((AVERAGE(M1087:M1098)-250*10^6),0)</f>
        <v>340572801531</v>
      </c>
      <c r="O1099" s="46">
        <f t="shared" si="6"/>
        <v>61345895890204</v>
      </c>
      <c r="P1099" s="46">
        <f>IF(A1099=1,SA,MAX(0,SA-M1098))</f>
        <v>0</v>
      </c>
      <c r="S1099" s="5">
        <v>0.0</v>
      </c>
      <c r="T1099" s="5">
        <v>0.0</v>
      </c>
      <c r="U1099" s="5">
        <v>0.0</v>
      </c>
      <c r="V1099" s="48">
        <v>1.0</v>
      </c>
    </row>
    <row r="1100" ht="15.75" customHeight="1">
      <c r="A1100" s="5">
        <v>1098.0</v>
      </c>
      <c r="B1100" s="5">
        <v>92.0</v>
      </c>
      <c r="C1100" s="5">
        <f t="shared" si="1"/>
        <v>6</v>
      </c>
      <c r="D1100" s="5">
        <f>'Thông tin khách hàng'!$B$4+B1100-1</f>
        <v>92</v>
      </c>
      <c r="E1100" s="46">
        <f t="shared" si="2"/>
        <v>61345895890204</v>
      </c>
      <c r="F1100" s="5">
        <f>TP*VLOOKUP('Thông tin khách hàng'!$E$10,$X$2:$Z$5,3,FALSE)*OFFSET($S1100,0,VLOOKUP('Thông tin khách hàng'!$E$10,$X$2:$Z$5,2,FALSE))</f>
        <v>0</v>
      </c>
      <c r="G1100" s="5">
        <f>EP*VLOOKUP('Thông tin khách hàng'!$E$10,$X$2:$Z$5,3,FALSE)*OFFSET($S1100,0,VLOOKUP('Thông tin khách hàng'!$E$10,$X$2:$Z$5,2,FALSE))</f>
        <v>0</v>
      </c>
      <c r="H1100" s="5">
        <f>F1100*HLOOKUP(B1100,Assumption!$A$10:$G$12,2,TRUE)+G1100*HLOOKUP(B1100,Assumption!$A$10:$G$12,3,TRUE)</f>
        <v>0</v>
      </c>
      <c r="I1100" s="5">
        <f t="shared" si="3"/>
        <v>0</v>
      </c>
      <c r="J1100" s="47">
        <f>VLOOKUP(D1100,Assumption!$O$3:$Q$103,IF('Thông tin khách hàng'!$B$3="Nam",2,3),FALSE)/12*P1100</f>
        <v>0</v>
      </c>
      <c r="K1100" s="5">
        <v>20000.0</v>
      </c>
      <c r="L1100" s="46">
        <f t="shared" si="4"/>
        <v>346858614171</v>
      </c>
      <c r="M1100" s="46">
        <f t="shared" si="5"/>
        <v>61692754484375</v>
      </c>
      <c r="N1100" s="47">
        <f>HLOOKUP(ROUND(AVERAGE(M1088:M1099)/10^6,0),Assumption!$B$2:$E$3,2,TRUE)*MAX((AVERAGE(M1088:M1099)-250*10^6),0)</f>
        <v>344410551978</v>
      </c>
      <c r="O1100" s="46">
        <f t="shared" si="6"/>
        <v>62037165036353</v>
      </c>
      <c r="P1100" s="46">
        <f>IF(A1100=1,SA,MAX(0,SA-M1099))</f>
        <v>0</v>
      </c>
      <c r="S1100" s="5">
        <v>0.0</v>
      </c>
      <c r="T1100" s="5">
        <v>0.0</v>
      </c>
      <c r="U1100" s="5">
        <v>0.0</v>
      </c>
      <c r="V1100" s="48">
        <v>1.0</v>
      </c>
    </row>
    <row r="1101" ht="15.75" customHeight="1">
      <c r="A1101" s="5">
        <v>1099.0</v>
      </c>
      <c r="B1101" s="5">
        <v>92.0</v>
      </c>
      <c r="C1101" s="5">
        <f t="shared" si="1"/>
        <v>7</v>
      </c>
      <c r="D1101" s="5">
        <f>'Thông tin khách hàng'!$B$4+B1101-1</f>
        <v>92</v>
      </c>
      <c r="E1101" s="46">
        <f t="shared" si="2"/>
        <v>62037165036353</v>
      </c>
      <c r="F1101" s="5">
        <f>TP*VLOOKUP('Thông tin khách hàng'!$E$10,$X$2:$Z$5,3,FALSE)*OFFSET($S1101,0,VLOOKUP('Thông tin khách hàng'!$E$10,$X$2:$Z$5,2,FALSE))</f>
        <v>15000000</v>
      </c>
      <c r="G1101" s="5">
        <f>EP*VLOOKUP('Thông tin khách hàng'!$E$10,$X$2:$Z$5,3,FALSE)*OFFSET($S1101,0,VLOOKUP('Thông tin khách hàng'!$E$10,$X$2:$Z$5,2,FALSE))</f>
        <v>15000000</v>
      </c>
      <c r="H1101" s="5">
        <f>F1101*HLOOKUP(B1101,Assumption!$A$10:$G$12,2,TRUE)+G1101*HLOOKUP(B1101,Assumption!$A$10:$G$12,3,TRUE)</f>
        <v>750000</v>
      </c>
      <c r="I1101" s="5">
        <f t="shared" si="3"/>
        <v>29250000</v>
      </c>
      <c r="J1101" s="47">
        <f>VLOOKUP(D1101,Assumption!$O$3:$Q$103,IF('Thông tin khách hàng'!$B$3="Nam",2,3),FALSE)/12*P1101</f>
        <v>0</v>
      </c>
      <c r="K1101" s="5">
        <v>20000.0</v>
      </c>
      <c r="L1101" s="46">
        <f t="shared" si="4"/>
        <v>350767315809</v>
      </c>
      <c r="M1101" s="46">
        <f t="shared" si="5"/>
        <v>62387961582162</v>
      </c>
      <c r="N1101" s="47">
        <f>HLOOKUP(ROUND(AVERAGE(M1089:M1100)/10^6,0),Assumption!$B$2:$E$3,2,TRUE)*MAX((AVERAGE(M1089:M1100)-250*10^6),0)</f>
        <v>348291547771</v>
      </c>
      <c r="O1101" s="46">
        <f t="shared" si="6"/>
        <v>62736253129933</v>
      </c>
      <c r="P1101" s="46">
        <f>IF(A1101=1,SA,MAX(0,SA-M1100))</f>
        <v>0</v>
      </c>
      <c r="S1101" s="5">
        <v>0.0</v>
      </c>
      <c r="T1101" s="5">
        <v>1.0</v>
      </c>
      <c r="U1101" s="5">
        <v>1.0</v>
      </c>
      <c r="V1101" s="48">
        <v>1.0</v>
      </c>
    </row>
    <row r="1102" ht="15.75" customHeight="1">
      <c r="A1102" s="5">
        <v>1100.0</v>
      </c>
      <c r="B1102" s="5">
        <v>92.0</v>
      </c>
      <c r="C1102" s="5">
        <f t="shared" si="1"/>
        <v>8</v>
      </c>
      <c r="D1102" s="5">
        <f>'Thông tin khách hàng'!$B$4+B1102-1</f>
        <v>92</v>
      </c>
      <c r="E1102" s="46">
        <f t="shared" si="2"/>
        <v>62736253129933</v>
      </c>
      <c r="F1102" s="5">
        <f>TP*VLOOKUP('Thông tin khách hàng'!$E$10,$X$2:$Z$5,3,FALSE)*OFFSET($S1102,0,VLOOKUP('Thông tin khách hàng'!$E$10,$X$2:$Z$5,2,FALSE))</f>
        <v>0</v>
      </c>
      <c r="G1102" s="5">
        <f>EP*VLOOKUP('Thông tin khách hàng'!$E$10,$X$2:$Z$5,3,FALSE)*OFFSET($S1102,0,VLOOKUP('Thông tin khách hàng'!$E$10,$X$2:$Z$5,2,FALSE))</f>
        <v>0</v>
      </c>
      <c r="H1102" s="5">
        <f>F1102*HLOOKUP(B1102,Assumption!$A$10:$G$12,2,TRUE)+G1102*HLOOKUP(B1102,Assumption!$A$10:$G$12,3,TRUE)</f>
        <v>0</v>
      </c>
      <c r="I1102" s="5">
        <f t="shared" si="3"/>
        <v>0</v>
      </c>
      <c r="J1102" s="47">
        <f>VLOOKUP(D1102,Assumption!$O$3:$Q$103,IF('Thông tin khách hàng'!$B$3="Nam",2,3),FALSE)/12*P1102</f>
        <v>0</v>
      </c>
      <c r="K1102" s="5">
        <v>20000.0</v>
      </c>
      <c r="L1102" s="46">
        <f t="shared" si="4"/>
        <v>354719896145</v>
      </c>
      <c r="M1102" s="46">
        <f t="shared" si="5"/>
        <v>63090973006078</v>
      </c>
      <c r="N1102" s="47">
        <f>HLOOKUP(ROUND(AVERAGE(M1090:M1101)/10^6,0),Assumption!$B$2:$E$3,2,TRUE)*MAX((AVERAGE(M1090:M1101)-250*10^6),0)</f>
        <v>352216276217</v>
      </c>
      <c r="O1102" s="46">
        <f t="shared" si="6"/>
        <v>63443189282294</v>
      </c>
      <c r="P1102" s="46">
        <f>IF(A1102=1,SA,MAX(0,SA-M1101))</f>
        <v>0</v>
      </c>
      <c r="S1102" s="5">
        <v>0.0</v>
      </c>
      <c r="T1102" s="5">
        <v>0.0</v>
      </c>
      <c r="U1102" s="5">
        <v>0.0</v>
      </c>
      <c r="V1102" s="48">
        <v>1.0</v>
      </c>
    </row>
    <row r="1103" ht="15.75" customHeight="1">
      <c r="A1103" s="5">
        <v>1101.0</v>
      </c>
      <c r="B1103" s="5">
        <v>92.0</v>
      </c>
      <c r="C1103" s="5">
        <f t="shared" si="1"/>
        <v>9</v>
      </c>
      <c r="D1103" s="5">
        <f>'Thông tin khách hàng'!$B$4+B1103-1</f>
        <v>92</v>
      </c>
      <c r="E1103" s="46">
        <f t="shared" si="2"/>
        <v>63443189282294</v>
      </c>
      <c r="F1103" s="5">
        <f>TP*VLOOKUP('Thông tin khách hàng'!$E$10,$X$2:$Z$5,3,FALSE)*OFFSET($S1103,0,VLOOKUP('Thông tin khách hàng'!$E$10,$X$2:$Z$5,2,FALSE))</f>
        <v>0</v>
      </c>
      <c r="G1103" s="5">
        <f>EP*VLOOKUP('Thông tin khách hàng'!$E$10,$X$2:$Z$5,3,FALSE)*OFFSET($S1103,0,VLOOKUP('Thông tin khách hàng'!$E$10,$X$2:$Z$5,2,FALSE))</f>
        <v>0</v>
      </c>
      <c r="H1103" s="5">
        <f>F1103*HLOOKUP(B1103,Assumption!$A$10:$G$12,2,TRUE)+G1103*HLOOKUP(B1103,Assumption!$A$10:$G$12,3,TRUE)</f>
        <v>0</v>
      </c>
      <c r="I1103" s="5">
        <f t="shared" si="3"/>
        <v>0</v>
      </c>
      <c r="J1103" s="47">
        <f>VLOOKUP(D1103,Assumption!$O$3:$Q$103,IF('Thông tin khách hàng'!$B$3="Nam",2,3),FALSE)/12*P1103</f>
        <v>0</v>
      </c>
      <c r="K1103" s="5">
        <v>20000.0</v>
      </c>
      <c r="L1103" s="46">
        <f t="shared" si="4"/>
        <v>358717015930</v>
      </c>
      <c r="M1103" s="46">
        <f t="shared" si="5"/>
        <v>63801906278224</v>
      </c>
      <c r="N1103" s="47">
        <f>HLOOKUP(ROUND(AVERAGE(M1091:M1102)/10^6,0),Assumption!$B$2:$E$3,2,TRUE)*MAX((AVERAGE(M1091:M1102)-250*10^6),0)</f>
        <v>356185230112</v>
      </c>
      <c r="O1103" s="46">
        <f t="shared" si="6"/>
        <v>64158091508336</v>
      </c>
      <c r="P1103" s="46">
        <f>IF(A1103=1,SA,MAX(0,SA-M1102))</f>
        <v>0</v>
      </c>
      <c r="S1103" s="5">
        <v>0.0</v>
      </c>
      <c r="T1103" s="5">
        <v>0.0</v>
      </c>
      <c r="U1103" s="5">
        <v>0.0</v>
      </c>
      <c r="V1103" s="48">
        <v>1.0</v>
      </c>
    </row>
    <row r="1104" ht="15.75" customHeight="1">
      <c r="A1104" s="5">
        <v>1102.0</v>
      </c>
      <c r="B1104" s="5">
        <v>92.0</v>
      </c>
      <c r="C1104" s="5">
        <f t="shared" si="1"/>
        <v>10</v>
      </c>
      <c r="D1104" s="5">
        <f>'Thông tin khách hàng'!$B$4+B1104-1</f>
        <v>92</v>
      </c>
      <c r="E1104" s="46">
        <f t="shared" si="2"/>
        <v>64158091508336</v>
      </c>
      <c r="F1104" s="5">
        <f>TP*VLOOKUP('Thông tin khách hàng'!$E$10,$X$2:$Z$5,3,FALSE)*OFFSET($S1104,0,VLOOKUP('Thông tin khách hàng'!$E$10,$X$2:$Z$5,2,FALSE))</f>
        <v>0</v>
      </c>
      <c r="G1104" s="5">
        <f>EP*VLOOKUP('Thông tin khách hàng'!$E$10,$X$2:$Z$5,3,FALSE)*OFFSET($S1104,0,VLOOKUP('Thông tin khách hàng'!$E$10,$X$2:$Z$5,2,FALSE))</f>
        <v>0</v>
      </c>
      <c r="H1104" s="5">
        <f>F1104*HLOOKUP(B1104,Assumption!$A$10:$G$12,2,TRUE)+G1104*HLOOKUP(B1104,Assumption!$A$10:$G$12,3,TRUE)</f>
        <v>0</v>
      </c>
      <c r="I1104" s="5">
        <f t="shared" si="3"/>
        <v>0</v>
      </c>
      <c r="J1104" s="47">
        <f>VLOOKUP(D1104,Assumption!$O$3:$Q$103,IF('Thông tin khách hàng'!$B$3="Nam",2,3),FALSE)/12*P1104</f>
        <v>0</v>
      </c>
      <c r="K1104" s="5">
        <v>20000.0</v>
      </c>
      <c r="L1104" s="46">
        <f t="shared" si="4"/>
        <v>362759177054</v>
      </c>
      <c r="M1104" s="46">
        <f t="shared" si="5"/>
        <v>64520850665390</v>
      </c>
      <c r="N1104" s="47">
        <f>HLOOKUP(ROUND(AVERAGE(M1092:M1103)/10^6,0),Assumption!$B$2:$E$3,2,TRUE)*MAX((AVERAGE(M1092:M1103)-250*10^6),0)</f>
        <v>360198907808</v>
      </c>
      <c r="O1104" s="46">
        <f t="shared" si="6"/>
        <v>64881049573198</v>
      </c>
      <c r="P1104" s="46">
        <f>IF(A1104=1,SA,MAX(0,SA-M1103))</f>
        <v>0</v>
      </c>
      <c r="S1104" s="5">
        <v>0.0</v>
      </c>
      <c r="T1104" s="5">
        <v>0.0</v>
      </c>
      <c r="U1104" s="5">
        <v>1.0</v>
      </c>
      <c r="V1104" s="48">
        <v>1.0</v>
      </c>
    </row>
    <row r="1105" ht="15.75" customHeight="1">
      <c r="A1105" s="5">
        <v>1103.0</v>
      </c>
      <c r="B1105" s="5">
        <v>92.0</v>
      </c>
      <c r="C1105" s="5">
        <f t="shared" si="1"/>
        <v>11</v>
      </c>
      <c r="D1105" s="5">
        <f>'Thông tin khách hàng'!$B$4+B1105-1</f>
        <v>92</v>
      </c>
      <c r="E1105" s="46">
        <f t="shared" si="2"/>
        <v>64881049573198</v>
      </c>
      <c r="F1105" s="5">
        <f>TP*VLOOKUP('Thông tin khách hàng'!$E$10,$X$2:$Z$5,3,FALSE)*OFFSET($S1105,0,VLOOKUP('Thông tin khách hàng'!$E$10,$X$2:$Z$5,2,FALSE))</f>
        <v>0</v>
      </c>
      <c r="G1105" s="5">
        <f>EP*VLOOKUP('Thông tin khách hàng'!$E$10,$X$2:$Z$5,3,FALSE)*OFFSET($S1105,0,VLOOKUP('Thông tin khách hàng'!$E$10,$X$2:$Z$5,2,FALSE))</f>
        <v>0</v>
      </c>
      <c r="H1105" s="5">
        <f>F1105*HLOOKUP(B1105,Assumption!$A$10:$G$12,2,TRUE)+G1105*HLOOKUP(B1105,Assumption!$A$10:$G$12,3,TRUE)</f>
        <v>0</v>
      </c>
      <c r="I1105" s="5">
        <f t="shared" si="3"/>
        <v>0</v>
      </c>
      <c r="J1105" s="47">
        <f>VLOOKUP(D1105,Assumption!$O$3:$Q$103,IF('Thông tin khách hàng'!$B$3="Nam",2,3),FALSE)/12*P1105</f>
        <v>0</v>
      </c>
      <c r="K1105" s="5">
        <v>20000.0</v>
      </c>
      <c r="L1105" s="46">
        <f t="shared" si="4"/>
        <v>366846887061</v>
      </c>
      <c r="M1105" s="46">
        <f t="shared" si="5"/>
        <v>65247896440259</v>
      </c>
      <c r="N1105" s="47">
        <f>HLOOKUP(ROUND(AVERAGE(M1093:M1104)/10^6,0),Assumption!$B$2:$E$3,2,TRUE)*MAX((AVERAGE(M1093:M1104)-250*10^6),0)</f>
        <v>364257813271</v>
      </c>
      <c r="O1105" s="46">
        <f t="shared" si="6"/>
        <v>65612154253530</v>
      </c>
      <c r="P1105" s="46">
        <f>IF(A1105=1,SA,MAX(0,SA-M1104))</f>
        <v>0</v>
      </c>
      <c r="S1105" s="5">
        <v>0.0</v>
      </c>
      <c r="T1105" s="5">
        <v>0.0</v>
      </c>
      <c r="U1105" s="5">
        <v>0.0</v>
      </c>
      <c r="V1105" s="48">
        <v>1.0</v>
      </c>
    </row>
    <row r="1106" ht="15.75" customHeight="1">
      <c r="A1106" s="5">
        <v>1104.0</v>
      </c>
      <c r="B1106" s="5">
        <v>92.0</v>
      </c>
      <c r="C1106" s="5">
        <f t="shared" si="1"/>
        <v>12</v>
      </c>
      <c r="D1106" s="5">
        <f>'Thông tin khách hàng'!$B$4+B1106-1</f>
        <v>92</v>
      </c>
      <c r="E1106" s="46">
        <f t="shared" si="2"/>
        <v>65612154253530</v>
      </c>
      <c r="F1106" s="5">
        <f>TP*VLOOKUP('Thông tin khách hàng'!$E$10,$X$2:$Z$5,3,FALSE)*OFFSET($S1106,0,VLOOKUP('Thông tin khách hàng'!$E$10,$X$2:$Z$5,2,FALSE))</f>
        <v>0</v>
      </c>
      <c r="G1106" s="5">
        <f>EP*VLOOKUP('Thông tin khách hàng'!$E$10,$X$2:$Z$5,3,FALSE)*OFFSET($S1106,0,VLOOKUP('Thông tin khách hàng'!$E$10,$X$2:$Z$5,2,FALSE))</f>
        <v>0</v>
      </c>
      <c r="H1106" s="5">
        <f>F1106*HLOOKUP(B1106,Assumption!$A$10:$G$12,2,TRUE)+G1106*HLOOKUP(B1106,Assumption!$A$10:$G$12,3,TRUE)</f>
        <v>0</v>
      </c>
      <c r="I1106" s="5">
        <f t="shared" si="3"/>
        <v>0</v>
      </c>
      <c r="J1106" s="47">
        <f>VLOOKUP(D1106,Assumption!$O$3:$Q$103,IF('Thông tin khách hàng'!$B$3="Nam",2,3),FALSE)/12*P1106</f>
        <v>0</v>
      </c>
      <c r="K1106" s="5">
        <v>20000.0</v>
      </c>
      <c r="L1106" s="46">
        <f t="shared" si="4"/>
        <v>370980659217</v>
      </c>
      <c r="M1106" s="46">
        <f t="shared" si="5"/>
        <v>65983134892747</v>
      </c>
      <c r="N1106" s="47">
        <f>HLOOKUP(ROUND(AVERAGE(M1094:M1105)/10^6,0),Assumption!$B$2:$E$3,2,TRUE)*MAX((AVERAGE(M1094:M1105)-250*10^6),0)</f>
        <v>368362456145</v>
      </c>
      <c r="O1106" s="46">
        <f t="shared" si="6"/>
        <v>66351497348892</v>
      </c>
      <c r="P1106" s="46">
        <f>IF(A1106=1,SA,MAX(0,SA-M1105))</f>
        <v>0</v>
      </c>
      <c r="S1106" s="5">
        <v>0.0</v>
      </c>
      <c r="T1106" s="5">
        <v>0.0</v>
      </c>
      <c r="U1106" s="5">
        <v>0.0</v>
      </c>
      <c r="V1106" s="48">
        <v>1.0</v>
      </c>
    </row>
    <row r="1107" ht="15.75" customHeight="1">
      <c r="A1107" s="5">
        <v>1105.0</v>
      </c>
      <c r="B1107" s="5">
        <v>93.0</v>
      </c>
      <c r="C1107" s="5">
        <f t="shared" si="1"/>
        <v>1</v>
      </c>
      <c r="D1107" s="5">
        <f>'Thông tin khách hàng'!$B$4+B1107-1</f>
        <v>93</v>
      </c>
      <c r="E1107" s="46">
        <f t="shared" si="2"/>
        <v>66351497348892</v>
      </c>
      <c r="F1107" s="5">
        <f>TP*VLOOKUP('Thông tin khách hàng'!$E$10,$X$2:$Z$5,3,FALSE)*OFFSET($S1107,0,VLOOKUP('Thông tin khách hàng'!$E$10,$X$2:$Z$5,2,FALSE))</f>
        <v>15000000</v>
      </c>
      <c r="G1107" s="5">
        <f>EP*VLOOKUP('Thông tin khách hàng'!$E$10,$X$2:$Z$5,3,FALSE)*OFFSET($S1107,0,VLOOKUP('Thông tin khách hàng'!$E$10,$X$2:$Z$5,2,FALSE))</f>
        <v>15000000</v>
      </c>
      <c r="H1107" s="5">
        <f>F1107*HLOOKUP(B1107,Assumption!$A$10:$G$12,2,TRUE)+G1107*HLOOKUP(B1107,Assumption!$A$10:$G$12,3,TRUE)</f>
        <v>750000</v>
      </c>
      <c r="I1107" s="5">
        <f t="shared" si="3"/>
        <v>29250000</v>
      </c>
      <c r="J1107" s="47">
        <f>VLOOKUP(D1107,Assumption!$O$3:$Q$103,IF('Thông tin khách hàng'!$B$3="Nam",2,3),FALSE)/12*P1107</f>
        <v>0</v>
      </c>
      <c r="K1107" s="5">
        <v>20000.0</v>
      </c>
      <c r="L1107" s="46">
        <f t="shared" si="4"/>
        <v>375161177953</v>
      </c>
      <c r="M1107" s="46">
        <f t="shared" si="5"/>
        <v>66726687756845</v>
      </c>
      <c r="N1107" s="47">
        <f>HLOOKUP(ROUND(AVERAGE(M1095:M1106)/10^6,0),Assumption!$B$2:$E$3,2,TRUE)*MAX((AVERAGE(M1095:M1106)-250*10^6),0)</f>
        <v>372513351819</v>
      </c>
      <c r="O1107" s="46">
        <f t="shared" si="6"/>
        <v>67099201108664</v>
      </c>
      <c r="P1107" s="46">
        <f>IF(A1107=1,SA,MAX(0,SA-M1106))</f>
        <v>0</v>
      </c>
      <c r="S1107" s="5">
        <v>1.0</v>
      </c>
      <c r="T1107" s="5">
        <v>1.0</v>
      </c>
      <c r="U1107" s="5">
        <v>1.0</v>
      </c>
      <c r="V1107" s="48">
        <v>1.0</v>
      </c>
    </row>
    <row r="1108" ht="15.75" customHeight="1">
      <c r="A1108" s="5">
        <v>1106.0</v>
      </c>
      <c r="B1108" s="5">
        <v>93.0</v>
      </c>
      <c r="C1108" s="5">
        <f t="shared" si="1"/>
        <v>2</v>
      </c>
      <c r="D1108" s="5">
        <f>'Thông tin khách hàng'!$B$4+B1108-1</f>
        <v>93</v>
      </c>
      <c r="E1108" s="46">
        <f t="shared" si="2"/>
        <v>67099201108664</v>
      </c>
      <c r="F1108" s="5">
        <f>TP*VLOOKUP('Thông tin khách hàng'!$E$10,$X$2:$Z$5,3,FALSE)*OFFSET($S1108,0,VLOOKUP('Thông tin khách hàng'!$E$10,$X$2:$Z$5,2,FALSE))</f>
        <v>0</v>
      </c>
      <c r="G1108" s="5">
        <f>EP*VLOOKUP('Thông tin khách hàng'!$E$10,$X$2:$Z$5,3,FALSE)*OFFSET($S1108,0,VLOOKUP('Thông tin khách hàng'!$E$10,$X$2:$Z$5,2,FALSE))</f>
        <v>0</v>
      </c>
      <c r="H1108" s="5">
        <f>F1108*HLOOKUP(B1108,Assumption!$A$10:$G$12,2,TRUE)+G1108*HLOOKUP(B1108,Assumption!$A$10:$G$12,3,TRUE)</f>
        <v>0</v>
      </c>
      <c r="I1108" s="5">
        <f t="shared" si="3"/>
        <v>0</v>
      </c>
      <c r="J1108" s="47">
        <f>VLOOKUP(D1108,Assumption!$O$3:$Q$103,IF('Thông tin khách hàng'!$B$3="Nam",2,3),FALSE)/12*P1108</f>
        <v>0</v>
      </c>
      <c r="K1108" s="5">
        <v>20000.0</v>
      </c>
      <c r="L1108" s="46">
        <f t="shared" si="4"/>
        <v>379388638334</v>
      </c>
      <c r="M1108" s="46">
        <f t="shared" si="5"/>
        <v>67478589726998</v>
      </c>
      <c r="N1108" s="47">
        <f>HLOOKUP(ROUND(AVERAGE(M1096:M1107)/10^6,0),Assumption!$B$2:$E$3,2,TRUE)*MAX((AVERAGE(M1096:M1107)-250*10^6),0)</f>
        <v>376711021488</v>
      </c>
      <c r="O1108" s="46">
        <f t="shared" si="6"/>
        <v>67855300748486</v>
      </c>
      <c r="P1108" s="46">
        <f>IF(A1108=1,SA,MAX(0,SA-M1107))</f>
        <v>0</v>
      </c>
      <c r="S1108" s="5">
        <v>0.0</v>
      </c>
      <c r="T1108" s="5">
        <v>0.0</v>
      </c>
      <c r="U1108" s="5">
        <v>0.0</v>
      </c>
      <c r="V1108" s="48">
        <v>1.0</v>
      </c>
    </row>
    <row r="1109" ht="15.75" customHeight="1">
      <c r="A1109" s="5">
        <v>1107.0</v>
      </c>
      <c r="B1109" s="5">
        <v>93.0</v>
      </c>
      <c r="C1109" s="5">
        <f t="shared" si="1"/>
        <v>3</v>
      </c>
      <c r="D1109" s="5">
        <f>'Thông tin khách hàng'!$B$4+B1109-1</f>
        <v>93</v>
      </c>
      <c r="E1109" s="46">
        <f t="shared" si="2"/>
        <v>67855300748486</v>
      </c>
      <c r="F1109" s="5">
        <f>TP*VLOOKUP('Thông tin khách hàng'!$E$10,$X$2:$Z$5,3,FALSE)*OFFSET($S1109,0,VLOOKUP('Thông tin khách hàng'!$E$10,$X$2:$Z$5,2,FALSE))</f>
        <v>0</v>
      </c>
      <c r="G1109" s="5">
        <f>EP*VLOOKUP('Thông tin khách hàng'!$E$10,$X$2:$Z$5,3,FALSE)*OFFSET($S1109,0,VLOOKUP('Thông tin khách hàng'!$E$10,$X$2:$Z$5,2,FALSE))</f>
        <v>0</v>
      </c>
      <c r="H1109" s="5">
        <f>F1109*HLOOKUP(B1109,Assumption!$A$10:$G$12,2,TRUE)+G1109*HLOOKUP(B1109,Assumption!$A$10:$G$12,3,TRUE)</f>
        <v>0</v>
      </c>
      <c r="I1109" s="5">
        <f t="shared" si="3"/>
        <v>0</v>
      </c>
      <c r="J1109" s="47">
        <f>VLOOKUP(D1109,Assumption!$O$3:$Q$103,IF('Thông tin khách hàng'!$B$3="Nam",2,3),FALSE)/12*P1109</f>
        <v>0</v>
      </c>
      <c r="K1109" s="5">
        <v>20000.0</v>
      </c>
      <c r="L1109" s="46">
        <f t="shared" si="4"/>
        <v>383663735625</v>
      </c>
      <c r="M1109" s="46">
        <f t="shared" si="5"/>
        <v>68238964464111</v>
      </c>
      <c r="N1109" s="47">
        <f>HLOOKUP(ROUND(AVERAGE(M1097:M1108)/10^6,0),Assumption!$B$2:$E$3,2,TRUE)*MAX((AVERAGE(M1097:M1108)-250*10^6),0)</f>
        <v>380955992221</v>
      </c>
      <c r="O1109" s="46">
        <f t="shared" si="6"/>
        <v>68619920456332</v>
      </c>
      <c r="P1109" s="46">
        <f>IF(A1109=1,SA,MAX(0,SA-M1108))</f>
        <v>0</v>
      </c>
      <c r="S1109" s="5">
        <v>0.0</v>
      </c>
      <c r="T1109" s="5">
        <v>0.0</v>
      </c>
      <c r="U1109" s="5">
        <v>0.0</v>
      </c>
      <c r="V1109" s="48">
        <v>1.0</v>
      </c>
    </row>
    <row r="1110" ht="15.75" customHeight="1">
      <c r="A1110" s="5">
        <v>1108.0</v>
      </c>
      <c r="B1110" s="5">
        <v>93.0</v>
      </c>
      <c r="C1110" s="5">
        <f t="shared" si="1"/>
        <v>4</v>
      </c>
      <c r="D1110" s="5">
        <f>'Thông tin khách hàng'!$B$4+B1110-1</f>
        <v>93</v>
      </c>
      <c r="E1110" s="46">
        <f t="shared" si="2"/>
        <v>68619920456332</v>
      </c>
      <c r="F1110" s="5">
        <f>TP*VLOOKUP('Thông tin khách hàng'!$E$10,$X$2:$Z$5,3,FALSE)*OFFSET($S1110,0,VLOOKUP('Thông tin khách hàng'!$E$10,$X$2:$Z$5,2,FALSE))</f>
        <v>0</v>
      </c>
      <c r="G1110" s="5">
        <f>EP*VLOOKUP('Thông tin khách hàng'!$E$10,$X$2:$Z$5,3,FALSE)*OFFSET($S1110,0,VLOOKUP('Thông tin khách hàng'!$E$10,$X$2:$Z$5,2,FALSE))</f>
        <v>0</v>
      </c>
      <c r="H1110" s="5">
        <f>F1110*HLOOKUP(B1110,Assumption!$A$10:$G$12,2,TRUE)+G1110*HLOOKUP(B1110,Assumption!$A$10:$G$12,3,TRUE)</f>
        <v>0</v>
      </c>
      <c r="I1110" s="5">
        <f t="shared" si="3"/>
        <v>0</v>
      </c>
      <c r="J1110" s="47">
        <f>VLOOKUP(D1110,Assumption!$O$3:$Q$103,IF('Thông tin khách hàng'!$B$3="Nam",2,3),FALSE)/12*P1110</f>
        <v>0</v>
      </c>
      <c r="K1110" s="5">
        <v>20000.0</v>
      </c>
      <c r="L1110" s="46">
        <f t="shared" si="4"/>
        <v>387987006619</v>
      </c>
      <c r="M1110" s="46">
        <f t="shared" si="5"/>
        <v>69007907442951</v>
      </c>
      <c r="N1110" s="47">
        <f>HLOOKUP(ROUND(AVERAGE(M1098:M1109)/10^6,0),Assumption!$B$2:$E$3,2,TRUE)*MAX((AVERAGE(M1098:M1109)-250*10^6),0)</f>
        <v>385248797025</v>
      </c>
      <c r="O1110" s="46">
        <f t="shared" si="6"/>
        <v>69393156239975</v>
      </c>
      <c r="P1110" s="46">
        <f>IF(A1110=1,SA,MAX(0,SA-M1109))</f>
        <v>0</v>
      </c>
      <c r="S1110" s="5">
        <v>0.0</v>
      </c>
      <c r="T1110" s="5">
        <v>0.0</v>
      </c>
      <c r="U1110" s="5">
        <v>1.0</v>
      </c>
      <c r="V1110" s="48">
        <v>1.0</v>
      </c>
    </row>
    <row r="1111" ht="15.75" customHeight="1">
      <c r="A1111" s="5">
        <v>1109.0</v>
      </c>
      <c r="B1111" s="5">
        <v>93.0</v>
      </c>
      <c r="C1111" s="5">
        <f t="shared" si="1"/>
        <v>5</v>
      </c>
      <c r="D1111" s="5">
        <f>'Thông tin khách hàng'!$B$4+B1111-1</f>
        <v>93</v>
      </c>
      <c r="E1111" s="46">
        <f t="shared" si="2"/>
        <v>69393156239975</v>
      </c>
      <c r="F1111" s="5">
        <f>TP*VLOOKUP('Thông tin khách hàng'!$E$10,$X$2:$Z$5,3,FALSE)*OFFSET($S1111,0,VLOOKUP('Thông tin khách hàng'!$E$10,$X$2:$Z$5,2,FALSE))</f>
        <v>0</v>
      </c>
      <c r="G1111" s="5">
        <f>EP*VLOOKUP('Thông tin khách hàng'!$E$10,$X$2:$Z$5,3,FALSE)*OFFSET($S1111,0,VLOOKUP('Thông tin khách hàng'!$E$10,$X$2:$Z$5,2,FALSE))</f>
        <v>0</v>
      </c>
      <c r="H1111" s="5">
        <f>F1111*HLOOKUP(B1111,Assumption!$A$10:$G$12,2,TRUE)+G1111*HLOOKUP(B1111,Assumption!$A$10:$G$12,3,TRUE)</f>
        <v>0</v>
      </c>
      <c r="I1111" s="5">
        <f t="shared" si="3"/>
        <v>0</v>
      </c>
      <c r="J1111" s="47">
        <f>VLOOKUP(D1111,Assumption!$O$3:$Q$103,IF('Thông tin khách hàng'!$B$3="Nam",2,3),FALSE)/12*P1111</f>
        <v>0</v>
      </c>
      <c r="K1111" s="5">
        <v>20000.0</v>
      </c>
      <c r="L1111" s="46">
        <f t="shared" si="4"/>
        <v>392358994159</v>
      </c>
      <c r="M1111" s="46">
        <f t="shared" si="5"/>
        <v>69785515214134</v>
      </c>
      <c r="N1111" s="47">
        <f>HLOOKUP(ROUND(AVERAGE(M1099:M1110)/10^6,0),Assumption!$B$2:$E$3,2,TRUE)*MAX((AVERAGE(M1099:M1110)-250*10^6),0)</f>
        <v>389589974914</v>
      </c>
      <c r="O1111" s="46">
        <f t="shared" si="6"/>
        <v>70175105189049</v>
      </c>
      <c r="P1111" s="46">
        <f>IF(A1111=1,SA,MAX(0,SA-M1110))</f>
        <v>0</v>
      </c>
      <c r="S1111" s="5">
        <v>0.0</v>
      </c>
      <c r="T1111" s="5">
        <v>0.0</v>
      </c>
      <c r="U1111" s="5">
        <v>0.0</v>
      </c>
      <c r="V1111" s="48">
        <v>1.0</v>
      </c>
    </row>
    <row r="1112" ht="15.75" customHeight="1">
      <c r="A1112" s="5">
        <v>1110.0</v>
      </c>
      <c r="B1112" s="5">
        <v>93.0</v>
      </c>
      <c r="C1112" s="5">
        <f t="shared" si="1"/>
        <v>6</v>
      </c>
      <c r="D1112" s="5">
        <f>'Thông tin khách hàng'!$B$4+B1112-1</f>
        <v>93</v>
      </c>
      <c r="E1112" s="46">
        <f t="shared" si="2"/>
        <v>70175105189049</v>
      </c>
      <c r="F1112" s="5">
        <f>TP*VLOOKUP('Thông tin khách hàng'!$E$10,$X$2:$Z$5,3,FALSE)*OFFSET($S1112,0,VLOOKUP('Thông tin khách hàng'!$E$10,$X$2:$Z$5,2,FALSE))</f>
        <v>0</v>
      </c>
      <c r="G1112" s="5">
        <f>EP*VLOOKUP('Thông tin khách hàng'!$E$10,$X$2:$Z$5,3,FALSE)*OFFSET($S1112,0,VLOOKUP('Thông tin khách hàng'!$E$10,$X$2:$Z$5,2,FALSE))</f>
        <v>0</v>
      </c>
      <c r="H1112" s="5">
        <f>F1112*HLOOKUP(B1112,Assumption!$A$10:$G$12,2,TRUE)+G1112*HLOOKUP(B1112,Assumption!$A$10:$G$12,3,TRUE)</f>
        <v>0</v>
      </c>
      <c r="I1112" s="5">
        <f t="shared" si="3"/>
        <v>0</v>
      </c>
      <c r="J1112" s="47">
        <f>VLOOKUP(D1112,Assumption!$O$3:$Q$103,IF('Thông tin khách hàng'!$B$3="Nam",2,3),FALSE)/12*P1112</f>
        <v>0</v>
      </c>
      <c r="K1112" s="5">
        <v>20000.0</v>
      </c>
      <c r="L1112" s="46">
        <f t="shared" si="4"/>
        <v>396780247202</v>
      </c>
      <c r="M1112" s="46">
        <f t="shared" si="5"/>
        <v>70571885416251</v>
      </c>
      <c r="N1112" s="47">
        <f>HLOOKUP(ROUND(AVERAGE(M1100:M1111)/10^6,0),Assumption!$B$2:$E$3,2,TRUE)*MAX((AVERAGE(M1100:M1111)-250*10^6),0)</f>
        <v>393980070977</v>
      </c>
      <c r="O1112" s="46">
        <f t="shared" si="6"/>
        <v>70965865487228</v>
      </c>
      <c r="P1112" s="46">
        <f>IF(A1112=1,SA,MAX(0,SA-M1111))</f>
        <v>0</v>
      </c>
      <c r="S1112" s="5">
        <v>0.0</v>
      </c>
      <c r="T1112" s="5">
        <v>0.0</v>
      </c>
      <c r="U1112" s="5">
        <v>0.0</v>
      </c>
      <c r="V1112" s="48">
        <v>1.0</v>
      </c>
    </row>
    <row r="1113" ht="15.75" customHeight="1">
      <c r="A1113" s="5">
        <v>1111.0</v>
      </c>
      <c r="B1113" s="5">
        <v>93.0</v>
      </c>
      <c r="C1113" s="5">
        <f t="shared" si="1"/>
        <v>7</v>
      </c>
      <c r="D1113" s="5">
        <f>'Thông tin khách hàng'!$B$4+B1113-1</f>
        <v>93</v>
      </c>
      <c r="E1113" s="46">
        <f t="shared" si="2"/>
        <v>70965865487228</v>
      </c>
      <c r="F1113" s="5">
        <f>TP*VLOOKUP('Thông tin khách hàng'!$E$10,$X$2:$Z$5,3,FALSE)*OFFSET($S1113,0,VLOOKUP('Thông tin khách hàng'!$E$10,$X$2:$Z$5,2,FALSE))</f>
        <v>15000000</v>
      </c>
      <c r="G1113" s="5">
        <f>EP*VLOOKUP('Thông tin khách hàng'!$E$10,$X$2:$Z$5,3,FALSE)*OFFSET($S1113,0,VLOOKUP('Thông tin khách hàng'!$E$10,$X$2:$Z$5,2,FALSE))</f>
        <v>15000000</v>
      </c>
      <c r="H1113" s="5">
        <f>F1113*HLOOKUP(B1113,Assumption!$A$10:$G$12,2,TRUE)+G1113*HLOOKUP(B1113,Assumption!$A$10:$G$12,3,TRUE)</f>
        <v>750000</v>
      </c>
      <c r="I1113" s="5">
        <f t="shared" si="3"/>
        <v>29250000</v>
      </c>
      <c r="J1113" s="47">
        <f>VLOOKUP(D1113,Assumption!$O$3:$Q$103,IF('Thông tin khách hàng'!$B$3="Nam",2,3),FALSE)/12*P1113</f>
        <v>0</v>
      </c>
      <c r="K1113" s="5">
        <v>20000.0</v>
      </c>
      <c r="L1113" s="46">
        <f t="shared" si="4"/>
        <v>401251486279</v>
      </c>
      <c r="M1113" s="46">
        <f t="shared" si="5"/>
        <v>71367146203507</v>
      </c>
      <c r="N1113" s="47">
        <f>HLOOKUP(ROUND(AVERAGE(M1101:M1112)/10^6,0),Assumption!$B$2:$E$3,2,TRUE)*MAX((AVERAGE(M1101:M1112)-250*10^6),0)</f>
        <v>398419636443</v>
      </c>
      <c r="O1113" s="46">
        <f t="shared" si="6"/>
        <v>71765565839950</v>
      </c>
      <c r="P1113" s="46">
        <f>IF(A1113=1,SA,MAX(0,SA-M1112))</f>
        <v>0</v>
      </c>
      <c r="S1113" s="5">
        <v>0.0</v>
      </c>
      <c r="T1113" s="5">
        <v>1.0</v>
      </c>
      <c r="U1113" s="5">
        <v>1.0</v>
      </c>
      <c r="V1113" s="48">
        <v>1.0</v>
      </c>
    </row>
    <row r="1114" ht="15.75" customHeight="1">
      <c r="A1114" s="5">
        <v>1112.0</v>
      </c>
      <c r="B1114" s="5">
        <v>93.0</v>
      </c>
      <c r="C1114" s="5">
        <f t="shared" si="1"/>
        <v>8</v>
      </c>
      <c r="D1114" s="5">
        <f>'Thông tin khách hàng'!$B$4+B1114-1</f>
        <v>93</v>
      </c>
      <c r="E1114" s="46">
        <f t="shared" si="2"/>
        <v>71765565839950</v>
      </c>
      <c r="F1114" s="5">
        <f>TP*VLOOKUP('Thông tin khách hàng'!$E$10,$X$2:$Z$5,3,FALSE)*OFFSET($S1114,0,VLOOKUP('Thông tin khách hàng'!$E$10,$X$2:$Z$5,2,FALSE))</f>
        <v>0</v>
      </c>
      <c r="G1114" s="5">
        <f>EP*VLOOKUP('Thông tin khách hàng'!$E$10,$X$2:$Z$5,3,FALSE)*OFFSET($S1114,0,VLOOKUP('Thông tin khách hàng'!$E$10,$X$2:$Z$5,2,FALSE))</f>
        <v>0</v>
      </c>
      <c r="H1114" s="5">
        <f>F1114*HLOOKUP(B1114,Assumption!$A$10:$G$12,2,TRUE)+G1114*HLOOKUP(B1114,Assumption!$A$10:$G$12,3,TRUE)</f>
        <v>0</v>
      </c>
      <c r="I1114" s="5">
        <f t="shared" si="3"/>
        <v>0</v>
      </c>
      <c r="J1114" s="47">
        <f>VLOOKUP(D1114,Assumption!$O$3:$Q$103,IF('Thông tin khách hàng'!$B$3="Nam",2,3),FALSE)/12*P1114</f>
        <v>0</v>
      </c>
      <c r="K1114" s="5">
        <v>20000.0</v>
      </c>
      <c r="L1114" s="46">
        <f t="shared" si="4"/>
        <v>405772942955</v>
      </c>
      <c r="M1114" s="46">
        <f t="shared" si="5"/>
        <v>72171338762905</v>
      </c>
      <c r="N1114" s="47">
        <f>HLOOKUP(ROUND(AVERAGE(M1102:M1113)/10^6,0),Assumption!$B$2:$E$3,2,TRUE)*MAX((AVERAGE(M1102:M1113)-250*10^6),0)</f>
        <v>402909228754</v>
      </c>
      <c r="O1114" s="46">
        <f t="shared" si="6"/>
        <v>72574247991659</v>
      </c>
      <c r="P1114" s="46">
        <f>IF(A1114=1,SA,MAX(0,SA-M1113))</f>
        <v>0</v>
      </c>
      <c r="S1114" s="5">
        <v>0.0</v>
      </c>
      <c r="T1114" s="5">
        <v>0.0</v>
      </c>
      <c r="U1114" s="5">
        <v>0.0</v>
      </c>
      <c r="V1114" s="48">
        <v>1.0</v>
      </c>
    </row>
    <row r="1115" ht="15.75" customHeight="1">
      <c r="A1115" s="5">
        <v>1113.0</v>
      </c>
      <c r="B1115" s="5">
        <v>93.0</v>
      </c>
      <c r="C1115" s="5">
        <f t="shared" si="1"/>
        <v>9</v>
      </c>
      <c r="D1115" s="5">
        <f>'Thông tin khách hàng'!$B$4+B1115-1</f>
        <v>93</v>
      </c>
      <c r="E1115" s="46">
        <f t="shared" si="2"/>
        <v>72574247991659</v>
      </c>
      <c r="F1115" s="5">
        <f>TP*VLOOKUP('Thông tin khách hàng'!$E$10,$X$2:$Z$5,3,FALSE)*OFFSET($S1115,0,VLOOKUP('Thông tin khách hàng'!$E$10,$X$2:$Z$5,2,FALSE))</f>
        <v>0</v>
      </c>
      <c r="G1115" s="5">
        <f>EP*VLOOKUP('Thông tin khách hàng'!$E$10,$X$2:$Z$5,3,FALSE)*OFFSET($S1115,0,VLOOKUP('Thông tin khách hàng'!$E$10,$X$2:$Z$5,2,FALSE))</f>
        <v>0</v>
      </c>
      <c r="H1115" s="5">
        <f>F1115*HLOOKUP(B1115,Assumption!$A$10:$G$12,2,TRUE)+G1115*HLOOKUP(B1115,Assumption!$A$10:$G$12,3,TRUE)</f>
        <v>0</v>
      </c>
      <c r="I1115" s="5">
        <f t="shared" si="3"/>
        <v>0</v>
      </c>
      <c r="J1115" s="47">
        <f>VLOOKUP(D1115,Assumption!$O$3:$Q$103,IF('Thông tin khách hàng'!$B$3="Nam",2,3),FALSE)/12*P1115</f>
        <v>0</v>
      </c>
      <c r="K1115" s="5">
        <v>20000.0</v>
      </c>
      <c r="L1115" s="46">
        <f t="shared" si="4"/>
        <v>410345349413</v>
      </c>
      <c r="M1115" s="46">
        <f t="shared" si="5"/>
        <v>72984593321072</v>
      </c>
      <c r="N1115" s="47">
        <f>HLOOKUP(ROUND(AVERAGE(M1103:M1114)/10^6,0),Assumption!$B$2:$E$3,2,TRUE)*MAX((AVERAGE(M1103:M1114)-250*10^6),0)</f>
        <v>407449411632</v>
      </c>
      <c r="O1115" s="46">
        <f t="shared" si="6"/>
        <v>73392042732704</v>
      </c>
      <c r="P1115" s="46">
        <f>IF(A1115=1,SA,MAX(0,SA-M1114))</f>
        <v>0</v>
      </c>
      <c r="S1115" s="5">
        <v>0.0</v>
      </c>
      <c r="T1115" s="5">
        <v>0.0</v>
      </c>
      <c r="U1115" s="5">
        <v>0.0</v>
      </c>
      <c r="V1115" s="48">
        <v>1.0</v>
      </c>
    </row>
    <row r="1116" ht="15.75" customHeight="1">
      <c r="A1116" s="5">
        <v>1114.0</v>
      </c>
      <c r="B1116" s="5">
        <v>93.0</v>
      </c>
      <c r="C1116" s="5">
        <f t="shared" si="1"/>
        <v>10</v>
      </c>
      <c r="D1116" s="5">
        <f>'Thông tin khách hàng'!$B$4+B1116-1</f>
        <v>93</v>
      </c>
      <c r="E1116" s="46">
        <f t="shared" si="2"/>
        <v>73392042732704</v>
      </c>
      <c r="F1116" s="5">
        <f>TP*VLOOKUP('Thông tin khách hàng'!$E$10,$X$2:$Z$5,3,FALSE)*OFFSET($S1116,0,VLOOKUP('Thông tin khách hàng'!$E$10,$X$2:$Z$5,2,FALSE))</f>
        <v>0</v>
      </c>
      <c r="G1116" s="5">
        <f>EP*VLOOKUP('Thông tin khách hàng'!$E$10,$X$2:$Z$5,3,FALSE)*OFFSET($S1116,0,VLOOKUP('Thông tin khách hàng'!$E$10,$X$2:$Z$5,2,FALSE))</f>
        <v>0</v>
      </c>
      <c r="H1116" s="5">
        <f>F1116*HLOOKUP(B1116,Assumption!$A$10:$G$12,2,TRUE)+G1116*HLOOKUP(B1116,Assumption!$A$10:$G$12,3,TRUE)</f>
        <v>0</v>
      </c>
      <c r="I1116" s="5">
        <f t="shared" si="3"/>
        <v>0</v>
      </c>
      <c r="J1116" s="47">
        <f>VLOOKUP(D1116,Assumption!$O$3:$Q$103,IF('Thông tin khách hàng'!$B$3="Nam",2,3),FALSE)/12*P1116</f>
        <v>0</v>
      </c>
      <c r="K1116" s="5">
        <v>20000.0</v>
      </c>
      <c r="L1116" s="46">
        <f t="shared" si="4"/>
        <v>414969279776</v>
      </c>
      <c r="M1116" s="46">
        <f t="shared" si="5"/>
        <v>73807011992480</v>
      </c>
      <c r="N1116" s="47">
        <f>HLOOKUP(ROUND(AVERAGE(M1104:M1115)/10^6,0),Assumption!$B$2:$E$3,2,TRUE)*MAX((AVERAGE(M1104:M1115)-250*10^6),0)</f>
        <v>412040755154</v>
      </c>
      <c r="O1116" s="46">
        <f t="shared" si="6"/>
        <v>74219052747634</v>
      </c>
      <c r="P1116" s="46">
        <f>IF(A1116=1,SA,MAX(0,SA-M1115))</f>
        <v>0</v>
      </c>
      <c r="S1116" s="5">
        <v>0.0</v>
      </c>
      <c r="T1116" s="5">
        <v>0.0</v>
      </c>
      <c r="U1116" s="5">
        <v>1.0</v>
      </c>
      <c r="V1116" s="48">
        <v>1.0</v>
      </c>
    </row>
    <row r="1117" ht="15.75" customHeight="1">
      <c r="A1117" s="5">
        <v>1115.0</v>
      </c>
      <c r="B1117" s="5">
        <v>93.0</v>
      </c>
      <c r="C1117" s="5">
        <f t="shared" si="1"/>
        <v>11</v>
      </c>
      <c r="D1117" s="5">
        <f>'Thông tin khách hàng'!$B$4+B1117-1</f>
        <v>93</v>
      </c>
      <c r="E1117" s="46">
        <f t="shared" si="2"/>
        <v>74219052747634</v>
      </c>
      <c r="F1117" s="5">
        <f>TP*VLOOKUP('Thông tin khách hàng'!$E$10,$X$2:$Z$5,3,FALSE)*OFFSET($S1117,0,VLOOKUP('Thông tin khách hàng'!$E$10,$X$2:$Z$5,2,FALSE))</f>
        <v>0</v>
      </c>
      <c r="G1117" s="5">
        <f>EP*VLOOKUP('Thông tin khách hàng'!$E$10,$X$2:$Z$5,3,FALSE)*OFFSET($S1117,0,VLOOKUP('Thông tin khách hàng'!$E$10,$X$2:$Z$5,2,FALSE))</f>
        <v>0</v>
      </c>
      <c r="H1117" s="5">
        <f>F1117*HLOOKUP(B1117,Assumption!$A$10:$G$12,2,TRUE)+G1117*HLOOKUP(B1117,Assumption!$A$10:$G$12,3,TRUE)</f>
        <v>0</v>
      </c>
      <c r="I1117" s="5">
        <f t="shared" si="3"/>
        <v>0</v>
      </c>
      <c r="J1117" s="47">
        <f>VLOOKUP(D1117,Assumption!$O$3:$Q$103,IF('Thông tin khách hàng'!$B$3="Nam",2,3),FALSE)/12*P1117</f>
        <v>0</v>
      </c>
      <c r="K1117" s="5">
        <v>20000.0</v>
      </c>
      <c r="L1117" s="46">
        <f t="shared" si="4"/>
        <v>419645314638</v>
      </c>
      <c r="M1117" s="46">
        <f t="shared" si="5"/>
        <v>74638698042272</v>
      </c>
      <c r="N1117" s="47">
        <f>HLOOKUP(ROUND(AVERAGE(M1105:M1116)/10^6,0),Assumption!$B$2:$E$3,2,TRUE)*MAX((AVERAGE(M1105:M1116)-250*10^6),0)</f>
        <v>416683835817</v>
      </c>
      <c r="O1117" s="46">
        <f t="shared" si="6"/>
        <v>75055381878089</v>
      </c>
      <c r="P1117" s="46">
        <f>IF(A1117=1,SA,MAX(0,SA-M1116))</f>
        <v>0</v>
      </c>
      <c r="S1117" s="5">
        <v>0.0</v>
      </c>
      <c r="T1117" s="5">
        <v>0.0</v>
      </c>
      <c r="U1117" s="5">
        <v>0.0</v>
      </c>
      <c r="V1117" s="48">
        <v>1.0</v>
      </c>
    </row>
    <row r="1118" ht="15.75" customHeight="1">
      <c r="A1118" s="5">
        <v>1116.0</v>
      </c>
      <c r="B1118" s="5">
        <v>93.0</v>
      </c>
      <c r="C1118" s="5">
        <f t="shared" si="1"/>
        <v>12</v>
      </c>
      <c r="D1118" s="5">
        <f>'Thông tin khách hàng'!$B$4+B1118-1</f>
        <v>93</v>
      </c>
      <c r="E1118" s="46">
        <f t="shared" si="2"/>
        <v>75055381878089</v>
      </c>
      <c r="F1118" s="5">
        <f>TP*VLOOKUP('Thông tin khách hàng'!$E$10,$X$2:$Z$5,3,FALSE)*OFFSET($S1118,0,VLOOKUP('Thông tin khách hàng'!$E$10,$X$2:$Z$5,2,FALSE))</f>
        <v>0</v>
      </c>
      <c r="G1118" s="5">
        <f>EP*VLOOKUP('Thông tin khách hàng'!$E$10,$X$2:$Z$5,3,FALSE)*OFFSET($S1118,0,VLOOKUP('Thông tin khách hàng'!$E$10,$X$2:$Z$5,2,FALSE))</f>
        <v>0</v>
      </c>
      <c r="H1118" s="5">
        <f>F1118*HLOOKUP(B1118,Assumption!$A$10:$G$12,2,TRUE)+G1118*HLOOKUP(B1118,Assumption!$A$10:$G$12,3,TRUE)</f>
        <v>0</v>
      </c>
      <c r="I1118" s="5">
        <f t="shared" si="3"/>
        <v>0</v>
      </c>
      <c r="J1118" s="47">
        <f>VLOOKUP(D1118,Assumption!$O$3:$Q$103,IF('Thông tin khách hàng'!$B$3="Nam",2,3),FALSE)/12*P1118</f>
        <v>0</v>
      </c>
      <c r="K1118" s="5">
        <v>20000.0</v>
      </c>
      <c r="L1118" s="46">
        <f t="shared" si="4"/>
        <v>424374041133</v>
      </c>
      <c r="M1118" s="46">
        <f t="shared" si="5"/>
        <v>75479755899222</v>
      </c>
      <c r="N1118" s="47">
        <f>HLOOKUP(ROUND(AVERAGE(M1106:M1117)/10^6,0),Assumption!$B$2:$E$3,2,TRUE)*MAX((AVERAGE(M1106:M1117)-250*10^6),0)</f>
        <v>421379236618</v>
      </c>
      <c r="O1118" s="46">
        <f t="shared" si="6"/>
        <v>75901135135840</v>
      </c>
      <c r="P1118" s="46">
        <f>IF(A1118=1,SA,MAX(0,SA-M1117))</f>
        <v>0</v>
      </c>
      <c r="S1118" s="5">
        <v>0.0</v>
      </c>
      <c r="T1118" s="5">
        <v>0.0</v>
      </c>
      <c r="U1118" s="5">
        <v>0.0</v>
      </c>
      <c r="V1118" s="48">
        <v>1.0</v>
      </c>
    </row>
    <row r="1119" ht="15.75" customHeight="1">
      <c r="A1119" s="5">
        <v>1117.0</v>
      </c>
      <c r="B1119" s="5">
        <v>94.0</v>
      </c>
      <c r="C1119" s="5">
        <f t="shared" si="1"/>
        <v>1</v>
      </c>
      <c r="D1119" s="5">
        <f>'Thông tin khách hàng'!$B$4+B1119-1</f>
        <v>94</v>
      </c>
      <c r="E1119" s="46">
        <f t="shared" si="2"/>
        <v>75901135135840</v>
      </c>
      <c r="F1119" s="5">
        <f>TP*VLOOKUP('Thông tin khách hàng'!$E$10,$X$2:$Z$5,3,FALSE)*OFFSET($S1119,0,VLOOKUP('Thông tin khách hàng'!$E$10,$X$2:$Z$5,2,FALSE))</f>
        <v>15000000</v>
      </c>
      <c r="G1119" s="5">
        <f>EP*VLOOKUP('Thông tin khách hàng'!$E$10,$X$2:$Z$5,3,FALSE)*OFFSET($S1119,0,VLOOKUP('Thông tin khách hàng'!$E$10,$X$2:$Z$5,2,FALSE))</f>
        <v>15000000</v>
      </c>
      <c r="H1119" s="5">
        <f>F1119*HLOOKUP(B1119,Assumption!$A$10:$G$12,2,TRUE)+G1119*HLOOKUP(B1119,Assumption!$A$10:$G$12,3,TRUE)</f>
        <v>750000</v>
      </c>
      <c r="I1119" s="5">
        <f t="shared" si="3"/>
        <v>29250000</v>
      </c>
      <c r="J1119" s="47">
        <f>VLOOKUP(D1119,Assumption!$O$3:$Q$103,IF('Thông tin khách hàng'!$B$3="Nam",2,3),FALSE)/12*P1119</f>
        <v>0</v>
      </c>
      <c r="K1119" s="5">
        <v>20000.0</v>
      </c>
      <c r="L1119" s="46">
        <f t="shared" si="4"/>
        <v>429156218398</v>
      </c>
      <c r="M1119" s="46">
        <f t="shared" si="5"/>
        <v>76330320584238</v>
      </c>
      <c r="N1119" s="47">
        <f>HLOOKUP(ROUND(AVERAGE(M1107:M1118)/10^6,0),Assumption!$B$2:$E$3,2,TRUE)*MAX((AVERAGE(M1107:M1118)-250*10^6),0)</f>
        <v>426127547121</v>
      </c>
      <c r="O1119" s="46">
        <f t="shared" si="6"/>
        <v>76756448131359</v>
      </c>
      <c r="P1119" s="46">
        <f>IF(A1119=1,SA,MAX(0,SA-M1118))</f>
        <v>0</v>
      </c>
      <c r="S1119" s="5">
        <v>1.0</v>
      </c>
      <c r="T1119" s="5">
        <v>1.0</v>
      </c>
      <c r="U1119" s="5">
        <v>1.0</v>
      </c>
      <c r="V1119" s="48">
        <v>1.0</v>
      </c>
    </row>
    <row r="1120" ht="15.75" customHeight="1">
      <c r="A1120" s="5">
        <v>1118.0</v>
      </c>
      <c r="B1120" s="5">
        <v>94.0</v>
      </c>
      <c r="C1120" s="5">
        <f t="shared" si="1"/>
        <v>2</v>
      </c>
      <c r="D1120" s="5">
        <f>'Thông tin khách hàng'!$B$4+B1120-1</f>
        <v>94</v>
      </c>
      <c r="E1120" s="46">
        <f t="shared" si="2"/>
        <v>76756448131359</v>
      </c>
      <c r="F1120" s="5">
        <f>TP*VLOOKUP('Thông tin khách hàng'!$E$10,$X$2:$Z$5,3,FALSE)*OFFSET($S1120,0,VLOOKUP('Thông tin khách hàng'!$E$10,$X$2:$Z$5,2,FALSE))</f>
        <v>0</v>
      </c>
      <c r="G1120" s="5">
        <f>EP*VLOOKUP('Thông tin khách hàng'!$E$10,$X$2:$Z$5,3,FALSE)*OFFSET($S1120,0,VLOOKUP('Thông tin khách hàng'!$E$10,$X$2:$Z$5,2,FALSE))</f>
        <v>0</v>
      </c>
      <c r="H1120" s="5">
        <f>F1120*HLOOKUP(B1120,Assumption!$A$10:$G$12,2,TRUE)+G1120*HLOOKUP(B1120,Assumption!$A$10:$G$12,3,TRUE)</f>
        <v>0</v>
      </c>
      <c r="I1120" s="5">
        <f t="shared" si="3"/>
        <v>0</v>
      </c>
      <c r="J1120" s="47">
        <f>VLOOKUP(D1120,Assumption!$O$3:$Q$103,IF('Thông tin khách hàng'!$B$3="Nam",2,3),FALSE)/12*P1120</f>
        <v>0</v>
      </c>
      <c r="K1120" s="5">
        <v>20000.0</v>
      </c>
      <c r="L1120" s="46">
        <f t="shared" si="4"/>
        <v>433992117042</v>
      </c>
      <c r="M1120" s="46">
        <f t="shared" si="5"/>
        <v>77190440228401</v>
      </c>
      <c r="N1120" s="47">
        <f>HLOOKUP(ROUND(AVERAGE(M1108:M1119)/10^6,0),Assumption!$B$2:$E$3,2,TRUE)*MAX((AVERAGE(M1108:M1119)-250*10^6),0)</f>
        <v>430929363535</v>
      </c>
      <c r="O1120" s="46">
        <f t="shared" si="6"/>
        <v>77621369591936</v>
      </c>
      <c r="P1120" s="46">
        <f>IF(A1120=1,SA,MAX(0,SA-M1119))</f>
        <v>0</v>
      </c>
      <c r="S1120" s="5">
        <v>0.0</v>
      </c>
      <c r="T1120" s="5">
        <v>0.0</v>
      </c>
      <c r="U1120" s="5">
        <v>0.0</v>
      </c>
      <c r="V1120" s="48">
        <v>1.0</v>
      </c>
    </row>
    <row r="1121" ht="15.75" customHeight="1">
      <c r="A1121" s="5">
        <v>1119.0</v>
      </c>
      <c r="B1121" s="5">
        <v>94.0</v>
      </c>
      <c r="C1121" s="5">
        <f t="shared" si="1"/>
        <v>3</v>
      </c>
      <c r="D1121" s="5">
        <f>'Thông tin khách hàng'!$B$4+B1121-1</f>
        <v>94</v>
      </c>
      <c r="E1121" s="46">
        <f t="shared" si="2"/>
        <v>77621369591936</v>
      </c>
      <c r="F1121" s="5">
        <f>TP*VLOOKUP('Thông tin khách hàng'!$E$10,$X$2:$Z$5,3,FALSE)*OFFSET($S1121,0,VLOOKUP('Thông tin khách hàng'!$E$10,$X$2:$Z$5,2,FALSE))</f>
        <v>0</v>
      </c>
      <c r="G1121" s="5">
        <f>EP*VLOOKUP('Thông tin khách hàng'!$E$10,$X$2:$Z$5,3,FALSE)*OFFSET($S1121,0,VLOOKUP('Thông tin khách hàng'!$E$10,$X$2:$Z$5,2,FALSE))</f>
        <v>0</v>
      </c>
      <c r="H1121" s="5">
        <f>F1121*HLOOKUP(B1121,Assumption!$A$10:$G$12,2,TRUE)+G1121*HLOOKUP(B1121,Assumption!$A$10:$G$12,3,TRUE)</f>
        <v>0</v>
      </c>
      <c r="I1121" s="5">
        <f t="shared" si="3"/>
        <v>0</v>
      </c>
      <c r="J1121" s="47">
        <f>VLOOKUP(D1121,Assumption!$O$3:$Q$103,IF('Thông tin khách hàng'!$B$3="Nam",2,3),FALSE)/12*P1121</f>
        <v>0</v>
      </c>
      <c r="K1121" s="5">
        <v>20000.0</v>
      </c>
      <c r="L1121" s="46">
        <f t="shared" si="4"/>
        <v>438882508729</v>
      </c>
      <c r="M1121" s="46">
        <f t="shared" si="5"/>
        <v>78060252080665</v>
      </c>
      <c r="N1121" s="47">
        <f>HLOOKUP(ROUND(AVERAGE(M1109:M1120)/10^6,0),Assumption!$B$2:$E$3,2,TRUE)*MAX((AVERAGE(M1109:M1120)-250*10^6),0)</f>
        <v>435785288786</v>
      </c>
      <c r="O1121" s="46">
        <f t="shared" si="6"/>
        <v>78496037369451</v>
      </c>
      <c r="P1121" s="46">
        <f>IF(A1121=1,SA,MAX(0,SA-M1120))</f>
        <v>0</v>
      </c>
      <c r="S1121" s="5">
        <v>0.0</v>
      </c>
      <c r="T1121" s="5">
        <v>0.0</v>
      </c>
      <c r="U1121" s="5">
        <v>0.0</v>
      </c>
      <c r="V1121" s="48">
        <v>1.0</v>
      </c>
    </row>
    <row r="1122" ht="15.75" customHeight="1">
      <c r="A1122" s="5">
        <v>1120.0</v>
      </c>
      <c r="B1122" s="5">
        <v>94.0</v>
      </c>
      <c r="C1122" s="5">
        <f t="shared" si="1"/>
        <v>4</v>
      </c>
      <c r="D1122" s="5">
        <f>'Thông tin khách hàng'!$B$4+B1122-1</f>
        <v>94</v>
      </c>
      <c r="E1122" s="46">
        <f t="shared" si="2"/>
        <v>78496037369451</v>
      </c>
      <c r="F1122" s="5">
        <f>TP*VLOOKUP('Thông tin khách hàng'!$E$10,$X$2:$Z$5,3,FALSE)*OFFSET($S1122,0,VLOOKUP('Thông tin khách hàng'!$E$10,$X$2:$Z$5,2,FALSE))</f>
        <v>0</v>
      </c>
      <c r="G1122" s="5">
        <f>EP*VLOOKUP('Thông tin khách hàng'!$E$10,$X$2:$Z$5,3,FALSE)*OFFSET($S1122,0,VLOOKUP('Thông tin khách hàng'!$E$10,$X$2:$Z$5,2,FALSE))</f>
        <v>0</v>
      </c>
      <c r="H1122" s="5">
        <f>F1122*HLOOKUP(B1122,Assumption!$A$10:$G$12,2,TRUE)+G1122*HLOOKUP(B1122,Assumption!$A$10:$G$12,3,TRUE)</f>
        <v>0</v>
      </c>
      <c r="I1122" s="5">
        <f t="shared" si="3"/>
        <v>0</v>
      </c>
      <c r="J1122" s="47">
        <f>VLOOKUP(D1122,Assumption!$O$3:$Q$103,IF('Thông tin khách hàng'!$B$3="Nam",2,3),FALSE)/12*P1122</f>
        <v>0</v>
      </c>
      <c r="K1122" s="5">
        <v>20000.0</v>
      </c>
      <c r="L1122" s="46">
        <f t="shared" si="4"/>
        <v>443828007509</v>
      </c>
      <c r="M1122" s="46">
        <f t="shared" si="5"/>
        <v>78939865356960</v>
      </c>
      <c r="N1122" s="47">
        <f>HLOOKUP(ROUND(AVERAGE(M1110:M1121)/10^6,0),Assumption!$B$2:$E$3,2,TRUE)*MAX((AVERAGE(M1110:M1121)-250*10^6),0)</f>
        <v>440695932594</v>
      </c>
      <c r="O1122" s="46">
        <f t="shared" si="6"/>
        <v>79380561289554</v>
      </c>
      <c r="P1122" s="46">
        <f>IF(A1122=1,SA,MAX(0,SA-M1121))</f>
        <v>0</v>
      </c>
      <c r="S1122" s="5">
        <v>0.0</v>
      </c>
      <c r="T1122" s="5">
        <v>0.0</v>
      </c>
      <c r="U1122" s="5">
        <v>1.0</v>
      </c>
      <c r="V1122" s="48">
        <v>1.0</v>
      </c>
    </row>
    <row r="1123" ht="15.75" customHeight="1">
      <c r="A1123" s="5">
        <v>1121.0</v>
      </c>
      <c r="B1123" s="5">
        <v>94.0</v>
      </c>
      <c r="C1123" s="5">
        <f t="shared" si="1"/>
        <v>5</v>
      </c>
      <c r="D1123" s="5">
        <f>'Thông tin khách hàng'!$B$4+B1123-1</f>
        <v>94</v>
      </c>
      <c r="E1123" s="46">
        <f t="shared" si="2"/>
        <v>79380561289554</v>
      </c>
      <c r="F1123" s="5">
        <f>TP*VLOOKUP('Thông tin khách hàng'!$E$10,$X$2:$Z$5,3,FALSE)*OFFSET($S1123,0,VLOOKUP('Thông tin khách hàng'!$E$10,$X$2:$Z$5,2,FALSE))</f>
        <v>0</v>
      </c>
      <c r="G1123" s="5">
        <f>EP*VLOOKUP('Thông tin khách hàng'!$E$10,$X$2:$Z$5,3,FALSE)*OFFSET($S1123,0,VLOOKUP('Thông tin khách hàng'!$E$10,$X$2:$Z$5,2,FALSE))</f>
        <v>0</v>
      </c>
      <c r="H1123" s="5">
        <f>F1123*HLOOKUP(B1123,Assumption!$A$10:$G$12,2,TRUE)+G1123*HLOOKUP(B1123,Assumption!$A$10:$G$12,3,TRUE)</f>
        <v>0</v>
      </c>
      <c r="I1123" s="5">
        <f t="shared" si="3"/>
        <v>0</v>
      </c>
      <c r="J1123" s="47">
        <f>VLOOKUP(D1123,Assumption!$O$3:$Q$103,IF('Thông tin khách hàng'!$B$3="Nam",2,3),FALSE)/12*P1123</f>
        <v>0</v>
      </c>
      <c r="K1123" s="5">
        <v>20000.0</v>
      </c>
      <c r="L1123" s="46">
        <f t="shared" si="4"/>
        <v>448829234352</v>
      </c>
      <c r="M1123" s="46">
        <f t="shared" si="5"/>
        <v>79829390503906</v>
      </c>
      <c r="N1123" s="47">
        <f>HLOOKUP(ROUND(AVERAGE(M1111:M1122)/10^6,0),Assumption!$B$2:$E$3,2,TRUE)*MAX((AVERAGE(M1111:M1122)-250*10^6),0)</f>
        <v>445661911551</v>
      </c>
      <c r="O1123" s="46">
        <f t="shared" si="6"/>
        <v>80275052415457</v>
      </c>
      <c r="P1123" s="46">
        <f>IF(A1123=1,SA,MAX(0,SA-M1122))</f>
        <v>0</v>
      </c>
      <c r="S1123" s="5">
        <v>0.0</v>
      </c>
      <c r="T1123" s="5">
        <v>0.0</v>
      </c>
      <c r="U1123" s="5">
        <v>0.0</v>
      </c>
      <c r="V1123" s="48">
        <v>1.0</v>
      </c>
    </row>
    <row r="1124" ht="15.75" customHeight="1">
      <c r="A1124" s="5">
        <v>1122.0</v>
      </c>
      <c r="B1124" s="5">
        <v>94.0</v>
      </c>
      <c r="C1124" s="5">
        <f t="shared" si="1"/>
        <v>6</v>
      </c>
      <c r="D1124" s="5">
        <f>'Thông tin khách hàng'!$B$4+B1124-1</f>
        <v>94</v>
      </c>
      <c r="E1124" s="46">
        <f t="shared" si="2"/>
        <v>80275052415457</v>
      </c>
      <c r="F1124" s="5">
        <f>TP*VLOOKUP('Thông tin khách hàng'!$E$10,$X$2:$Z$5,3,FALSE)*OFFSET($S1124,0,VLOOKUP('Thông tin khách hàng'!$E$10,$X$2:$Z$5,2,FALSE))</f>
        <v>0</v>
      </c>
      <c r="G1124" s="5">
        <f>EP*VLOOKUP('Thông tin khách hàng'!$E$10,$X$2:$Z$5,3,FALSE)*OFFSET($S1124,0,VLOOKUP('Thông tin khách hàng'!$E$10,$X$2:$Z$5,2,FALSE))</f>
        <v>0</v>
      </c>
      <c r="H1124" s="5">
        <f>F1124*HLOOKUP(B1124,Assumption!$A$10:$G$12,2,TRUE)+G1124*HLOOKUP(B1124,Assumption!$A$10:$G$12,3,TRUE)</f>
        <v>0</v>
      </c>
      <c r="I1124" s="5">
        <f t="shared" si="3"/>
        <v>0</v>
      </c>
      <c r="J1124" s="47">
        <f>VLOOKUP(D1124,Assumption!$O$3:$Q$103,IF('Thông tin khách hàng'!$B$3="Nam",2,3),FALSE)/12*P1124</f>
        <v>0</v>
      </c>
      <c r="K1124" s="5">
        <v>20000.0</v>
      </c>
      <c r="L1124" s="46">
        <f t="shared" si="4"/>
        <v>453886817225</v>
      </c>
      <c r="M1124" s="46">
        <f t="shared" si="5"/>
        <v>80728939212682</v>
      </c>
      <c r="N1124" s="47">
        <f>HLOOKUP(ROUND(AVERAGE(M1112:M1123)/10^6,0),Assumption!$B$2:$E$3,2,TRUE)*MAX((AVERAGE(M1112:M1123)-250*10^6),0)</f>
        <v>450683849196</v>
      </c>
      <c r="O1124" s="46">
        <f t="shared" si="6"/>
        <v>81179623061878</v>
      </c>
      <c r="P1124" s="46">
        <f>IF(A1124=1,SA,MAX(0,SA-M1123))</f>
        <v>0</v>
      </c>
      <c r="S1124" s="5">
        <v>0.0</v>
      </c>
      <c r="T1124" s="5">
        <v>0.0</v>
      </c>
      <c r="U1124" s="5">
        <v>0.0</v>
      </c>
      <c r="V1124" s="48">
        <v>1.0</v>
      </c>
    </row>
    <row r="1125" ht="15.75" customHeight="1">
      <c r="A1125" s="5">
        <v>1123.0</v>
      </c>
      <c r="B1125" s="5">
        <v>94.0</v>
      </c>
      <c r="C1125" s="5">
        <f t="shared" si="1"/>
        <v>7</v>
      </c>
      <c r="D1125" s="5">
        <f>'Thông tin khách hàng'!$B$4+B1125-1</f>
        <v>94</v>
      </c>
      <c r="E1125" s="46">
        <f t="shared" si="2"/>
        <v>81179623061878</v>
      </c>
      <c r="F1125" s="5">
        <f>TP*VLOOKUP('Thông tin khách hàng'!$E$10,$X$2:$Z$5,3,FALSE)*OFFSET($S1125,0,VLOOKUP('Thông tin khách hàng'!$E$10,$X$2:$Z$5,2,FALSE))</f>
        <v>15000000</v>
      </c>
      <c r="G1125" s="5">
        <f>EP*VLOOKUP('Thông tin khách hàng'!$E$10,$X$2:$Z$5,3,FALSE)*OFFSET($S1125,0,VLOOKUP('Thông tin khách hàng'!$E$10,$X$2:$Z$5,2,FALSE))</f>
        <v>15000000</v>
      </c>
      <c r="H1125" s="5">
        <f>F1125*HLOOKUP(B1125,Assumption!$A$10:$G$12,2,TRUE)+G1125*HLOOKUP(B1125,Assumption!$A$10:$G$12,3,TRUE)</f>
        <v>750000</v>
      </c>
      <c r="I1125" s="5">
        <f t="shared" si="3"/>
        <v>29250000</v>
      </c>
      <c r="J1125" s="47">
        <f>VLOOKUP(D1125,Assumption!$O$3:$Q$103,IF('Thông tin khách hàng'!$B$3="Nam",2,3),FALSE)/12*P1125</f>
        <v>0</v>
      </c>
      <c r="K1125" s="5">
        <v>20000.0</v>
      </c>
      <c r="L1125" s="46">
        <f t="shared" si="4"/>
        <v>459001556557</v>
      </c>
      <c r="M1125" s="46">
        <f t="shared" si="5"/>
        <v>81638653848435</v>
      </c>
      <c r="N1125" s="47">
        <f>HLOOKUP(ROUND(AVERAGE(M1113:M1124)/10^6,0),Assumption!$B$2:$E$3,2,TRUE)*MAX((AVERAGE(M1113:M1124)-250*10^6),0)</f>
        <v>455762376094</v>
      </c>
      <c r="O1125" s="46">
        <f t="shared" si="6"/>
        <v>82094416224529</v>
      </c>
      <c r="P1125" s="46">
        <f>IF(A1125=1,SA,MAX(0,SA-M1124))</f>
        <v>0</v>
      </c>
      <c r="S1125" s="5">
        <v>0.0</v>
      </c>
      <c r="T1125" s="5">
        <v>1.0</v>
      </c>
      <c r="U1125" s="5">
        <v>1.0</v>
      </c>
      <c r="V1125" s="48">
        <v>1.0</v>
      </c>
    </row>
    <row r="1126" ht="15.75" customHeight="1">
      <c r="A1126" s="5">
        <v>1124.0</v>
      </c>
      <c r="B1126" s="5">
        <v>94.0</v>
      </c>
      <c r="C1126" s="5">
        <f t="shared" si="1"/>
        <v>8</v>
      </c>
      <c r="D1126" s="5">
        <f>'Thông tin khách hàng'!$B$4+B1126-1</f>
        <v>94</v>
      </c>
      <c r="E1126" s="46">
        <f t="shared" si="2"/>
        <v>82094416224529</v>
      </c>
      <c r="F1126" s="5">
        <f>TP*VLOOKUP('Thông tin khách hàng'!$E$10,$X$2:$Z$5,3,FALSE)*OFFSET($S1126,0,VLOOKUP('Thông tin khách hàng'!$E$10,$X$2:$Z$5,2,FALSE))</f>
        <v>0</v>
      </c>
      <c r="G1126" s="5">
        <f>EP*VLOOKUP('Thông tin khách hàng'!$E$10,$X$2:$Z$5,3,FALSE)*OFFSET($S1126,0,VLOOKUP('Thông tin khách hàng'!$E$10,$X$2:$Z$5,2,FALSE))</f>
        <v>0</v>
      </c>
      <c r="H1126" s="5">
        <f>F1126*HLOOKUP(B1126,Assumption!$A$10:$G$12,2,TRUE)+G1126*HLOOKUP(B1126,Assumption!$A$10:$G$12,3,TRUE)</f>
        <v>0</v>
      </c>
      <c r="I1126" s="5">
        <f t="shared" si="3"/>
        <v>0</v>
      </c>
      <c r="J1126" s="47">
        <f>VLOOKUP(D1126,Assumption!$O$3:$Q$103,IF('Thông tin khách hàng'!$B$3="Nam",2,3),FALSE)/12*P1126</f>
        <v>0</v>
      </c>
      <c r="K1126" s="5">
        <v>20000.0</v>
      </c>
      <c r="L1126" s="46">
        <f t="shared" si="4"/>
        <v>464173764715</v>
      </c>
      <c r="M1126" s="46">
        <f t="shared" si="5"/>
        <v>82558589969244</v>
      </c>
      <c r="N1126" s="47">
        <f>HLOOKUP(ROUND(AVERAGE(M1114:M1125)/10^6,0),Assumption!$B$2:$E$3,2,TRUE)*MAX((AVERAGE(M1114:M1125)-250*10^6),0)</f>
        <v>460898129917</v>
      </c>
      <c r="O1126" s="46">
        <f t="shared" si="6"/>
        <v>83019488099161</v>
      </c>
      <c r="P1126" s="46">
        <f>IF(A1126=1,SA,MAX(0,SA-M1125))</f>
        <v>0</v>
      </c>
      <c r="S1126" s="5">
        <v>0.0</v>
      </c>
      <c r="T1126" s="5">
        <v>0.0</v>
      </c>
      <c r="U1126" s="5">
        <v>0.0</v>
      </c>
      <c r="V1126" s="48">
        <v>1.0</v>
      </c>
    </row>
    <row r="1127" ht="15.75" customHeight="1">
      <c r="A1127" s="5">
        <v>1125.0</v>
      </c>
      <c r="B1127" s="5">
        <v>94.0</v>
      </c>
      <c r="C1127" s="5">
        <f t="shared" si="1"/>
        <v>9</v>
      </c>
      <c r="D1127" s="5">
        <f>'Thông tin khách hàng'!$B$4+B1127-1</f>
        <v>94</v>
      </c>
      <c r="E1127" s="46">
        <f t="shared" si="2"/>
        <v>83019488099161</v>
      </c>
      <c r="F1127" s="5">
        <f>TP*VLOOKUP('Thông tin khách hàng'!$E$10,$X$2:$Z$5,3,FALSE)*OFFSET($S1127,0,VLOOKUP('Thông tin khách hàng'!$E$10,$X$2:$Z$5,2,FALSE))</f>
        <v>0</v>
      </c>
      <c r="G1127" s="5">
        <f>EP*VLOOKUP('Thông tin khách hàng'!$E$10,$X$2:$Z$5,3,FALSE)*OFFSET($S1127,0,VLOOKUP('Thông tin khách hàng'!$E$10,$X$2:$Z$5,2,FALSE))</f>
        <v>0</v>
      </c>
      <c r="H1127" s="5">
        <f>F1127*HLOOKUP(B1127,Assumption!$A$10:$G$12,2,TRUE)+G1127*HLOOKUP(B1127,Assumption!$A$10:$G$12,3,TRUE)</f>
        <v>0</v>
      </c>
      <c r="I1127" s="5">
        <f t="shared" si="3"/>
        <v>0</v>
      </c>
      <c r="J1127" s="47">
        <f>VLOOKUP(D1127,Assumption!$O$3:$Q$103,IF('Thông tin khách hàng'!$B$3="Nam",2,3),FALSE)/12*P1127</f>
        <v>0</v>
      </c>
      <c r="K1127" s="5">
        <v>20000.0</v>
      </c>
      <c r="L1127" s="46">
        <f t="shared" si="4"/>
        <v>469404255588</v>
      </c>
      <c r="M1127" s="46">
        <f t="shared" si="5"/>
        <v>83488892334749</v>
      </c>
      <c r="N1127" s="47">
        <f>HLOOKUP(ROUND(AVERAGE(M1115:M1126)/10^6,0),Assumption!$B$2:$E$3,2,TRUE)*MAX((AVERAGE(M1115:M1126)-250*10^6),0)</f>
        <v>466091755520</v>
      </c>
      <c r="O1127" s="46">
        <f t="shared" si="6"/>
        <v>83954984090269</v>
      </c>
      <c r="P1127" s="46">
        <f>IF(A1127=1,SA,MAX(0,SA-M1126))</f>
        <v>0</v>
      </c>
      <c r="S1127" s="5">
        <v>0.0</v>
      </c>
      <c r="T1127" s="5">
        <v>0.0</v>
      </c>
      <c r="U1127" s="5">
        <v>0.0</v>
      </c>
      <c r="V1127" s="48">
        <v>1.0</v>
      </c>
    </row>
    <row r="1128" ht="15.75" customHeight="1">
      <c r="A1128" s="5">
        <v>1126.0</v>
      </c>
      <c r="B1128" s="5">
        <v>94.0</v>
      </c>
      <c r="C1128" s="5">
        <f t="shared" si="1"/>
        <v>10</v>
      </c>
      <c r="D1128" s="5">
        <f>'Thông tin khách hàng'!$B$4+B1128-1</f>
        <v>94</v>
      </c>
      <c r="E1128" s="46">
        <f t="shared" si="2"/>
        <v>83954984090269</v>
      </c>
      <c r="F1128" s="5">
        <f>TP*VLOOKUP('Thông tin khách hàng'!$E$10,$X$2:$Z$5,3,FALSE)*OFFSET($S1128,0,VLOOKUP('Thông tin khách hàng'!$E$10,$X$2:$Z$5,2,FALSE))</f>
        <v>0</v>
      </c>
      <c r="G1128" s="5">
        <f>EP*VLOOKUP('Thông tin khách hàng'!$E$10,$X$2:$Z$5,3,FALSE)*OFFSET($S1128,0,VLOOKUP('Thông tin khách hàng'!$E$10,$X$2:$Z$5,2,FALSE))</f>
        <v>0</v>
      </c>
      <c r="H1128" s="5">
        <f>F1128*HLOOKUP(B1128,Assumption!$A$10:$G$12,2,TRUE)+G1128*HLOOKUP(B1128,Assumption!$A$10:$G$12,3,TRUE)</f>
        <v>0</v>
      </c>
      <c r="I1128" s="5">
        <f t="shared" si="3"/>
        <v>0</v>
      </c>
      <c r="J1128" s="47">
        <f>VLOOKUP(D1128,Assumption!$O$3:$Q$103,IF('Thông tin khách hàng'!$B$3="Nam",2,3),FALSE)/12*P1128</f>
        <v>0</v>
      </c>
      <c r="K1128" s="5">
        <v>20000.0</v>
      </c>
      <c r="L1128" s="46">
        <f t="shared" si="4"/>
        <v>474693685931</v>
      </c>
      <c r="M1128" s="46">
        <f t="shared" si="5"/>
        <v>84429677756200</v>
      </c>
      <c r="N1128" s="47">
        <f>HLOOKUP(ROUND(AVERAGE(M1116:M1127)/10^6,0),Assumption!$B$2:$E$3,2,TRUE)*MAX((AVERAGE(M1116:M1127)-250*10^6),0)</f>
        <v>471343905027</v>
      </c>
      <c r="O1128" s="46">
        <f t="shared" si="6"/>
        <v>84901021661226</v>
      </c>
      <c r="P1128" s="46">
        <f>IF(A1128=1,SA,MAX(0,SA-M1127))</f>
        <v>0</v>
      </c>
      <c r="S1128" s="5">
        <v>0.0</v>
      </c>
      <c r="T1128" s="5">
        <v>0.0</v>
      </c>
      <c r="U1128" s="5">
        <v>1.0</v>
      </c>
      <c r="V1128" s="48">
        <v>1.0</v>
      </c>
    </row>
    <row r="1129" ht="15.75" customHeight="1">
      <c r="A1129" s="5">
        <v>1127.0</v>
      </c>
      <c r="B1129" s="5">
        <v>94.0</v>
      </c>
      <c r="C1129" s="5">
        <f t="shared" si="1"/>
        <v>11</v>
      </c>
      <c r="D1129" s="5">
        <f>'Thông tin khách hàng'!$B$4+B1129-1</f>
        <v>94</v>
      </c>
      <c r="E1129" s="46">
        <f t="shared" si="2"/>
        <v>84901021661226</v>
      </c>
      <c r="F1129" s="5">
        <f>TP*VLOOKUP('Thông tin khách hàng'!$E$10,$X$2:$Z$5,3,FALSE)*OFFSET($S1129,0,VLOOKUP('Thông tin khách hàng'!$E$10,$X$2:$Z$5,2,FALSE))</f>
        <v>0</v>
      </c>
      <c r="G1129" s="5">
        <f>EP*VLOOKUP('Thông tin khách hàng'!$E$10,$X$2:$Z$5,3,FALSE)*OFFSET($S1129,0,VLOOKUP('Thông tin khách hàng'!$E$10,$X$2:$Z$5,2,FALSE))</f>
        <v>0</v>
      </c>
      <c r="H1129" s="5">
        <f>F1129*HLOOKUP(B1129,Assumption!$A$10:$G$12,2,TRUE)+G1129*HLOOKUP(B1129,Assumption!$A$10:$G$12,3,TRUE)</f>
        <v>0</v>
      </c>
      <c r="I1129" s="5">
        <f t="shared" si="3"/>
        <v>0</v>
      </c>
      <c r="J1129" s="47">
        <f>VLOOKUP(D1129,Assumption!$O$3:$Q$103,IF('Thông tin khách hàng'!$B$3="Nam",2,3),FALSE)/12*P1129</f>
        <v>0</v>
      </c>
      <c r="K1129" s="5">
        <v>20000.0</v>
      </c>
      <c r="L1129" s="46">
        <f t="shared" si="4"/>
        <v>480042719899</v>
      </c>
      <c r="M1129" s="46">
        <f t="shared" si="5"/>
        <v>85381064361125</v>
      </c>
      <c r="N1129" s="47">
        <f>HLOOKUP(ROUND(AVERAGE(M1117:M1128)/10^6,0),Assumption!$B$2:$E$3,2,TRUE)*MAX((AVERAGE(M1117:M1128)-250*10^6),0)</f>
        <v>476655237908</v>
      </c>
      <c r="O1129" s="46">
        <f t="shared" si="6"/>
        <v>85857719599034</v>
      </c>
      <c r="P1129" s="46">
        <f>IF(A1129=1,SA,MAX(0,SA-M1128))</f>
        <v>0</v>
      </c>
      <c r="S1129" s="5">
        <v>0.0</v>
      </c>
      <c r="T1129" s="5">
        <v>0.0</v>
      </c>
      <c r="U1129" s="5">
        <v>0.0</v>
      </c>
      <c r="V1129" s="48">
        <v>1.0</v>
      </c>
    </row>
    <row r="1130" ht="15.75" customHeight="1">
      <c r="A1130" s="5">
        <v>1128.0</v>
      </c>
      <c r="B1130" s="5">
        <v>94.0</v>
      </c>
      <c r="C1130" s="5">
        <f t="shared" si="1"/>
        <v>12</v>
      </c>
      <c r="D1130" s="5">
        <f>'Thông tin khách hàng'!$B$4+B1130-1</f>
        <v>94</v>
      </c>
      <c r="E1130" s="46">
        <f t="shared" si="2"/>
        <v>85857719599034</v>
      </c>
      <c r="F1130" s="5">
        <f>TP*VLOOKUP('Thông tin khách hàng'!$E$10,$X$2:$Z$5,3,FALSE)*OFFSET($S1130,0,VLOOKUP('Thông tin khách hàng'!$E$10,$X$2:$Z$5,2,FALSE))</f>
        <v>0</v>
      </c>
      <c r="G1130" s="5">
        <f>EP*VLOOKUP('Thông tin khách hàng'!$E$10,$X$2:$Z$5,3,FALSE)*OFFSET($S1130,0,VLOOKUP('Thông tin khách hàng'!$E$10,$X$2:$Z$5,2,FALSE))</f>
        <v>0</v>
      </c>
      <c r="H1130" s="5">
        <f>F1130*HLOOKUP(B1130,Assumption!$A$10:$G$12,2,TRUE)+G1130*HLOOKUP(B1130,Assumption!$A$10:$G$12,3,TRUE)</f>
        <v>0</v>
      </c>
      <c r="I1130" s="5">
        <f t="shared" si="3"/>
        <v>0</v>
      </c>
      <c r="J1130" s="47">
        <f>VLOOKUP(D1130,Assumption!$O$3:$Q$103,IF('Thông tin khách hàng'!$B$3="Nam",2,3),FALSE)/12*P1130</f>
        <v>0</v>
      </c>
      <c r="K1130" s="5">
        <v>20000.0</v>
      </c>
      <c r="L1130" s="46">
        <f t="shared" si="4"/>
        <v>485452029131</v>
      </c>
      <c r="M1130" s="46">
        <f t="shared" si="5"/>
        <v>86343171608165</v>
      </c>
      <c r="N1130" s="47">
        <f>HLOOKUP(ROUND(AVERAGE(M1118:M1129)/10^6,0),Assumption!$B$2:$E$3,2,TRUE)*MAX((AVERAGE(M1118:M1129)-250*10^6),0)</f>
        <v>482026421068</v>
      </c>
      <c r="O1130" s="46">
        <f t="shared" si="6"/>
        <v>86825198029233</v>
      </c>
      <c r="P1130" s="46">
        <f>IF(A1130=1,SA,MAX(0,SA-M1129))</f>
        <v>0</v>
      </c>
      <c r="S1130" s="5">
        <v>0.0</v>
      </c>
      <c r="T1130" s="5">
        <v>0.0</v>
      </c>
      <c r="U1130" s="5">
        <v>0.0</v>
      </c>
      <c r="V1130" s="48">
        <v>1.0</v>
      </c>
    </row>
    <row r="1131" ht="15.75" customHeight="1">
      <c r="A1131" s="5">
        <v>1129.0</v>
      </c>
      <c r="B1131" s="5">
        <v>95.0</v>
      </c>
      <c r="C1131" s="5">
        <f t="shared" si="1"/>
        <v>1</v>
      </c>
      <c r="D1131" s="5">
        <f>'Thông tin khách hàng'!$B$4+B1131-1</f>
        <v>95</v>
      </c>
      <c r="E1131" s="46">
        <f t="shared" si="2"/>
        <v>86825198029233</v>
      </c>
      <c r="F1131" s="5">
        <f>TP*VLOOKUP('Thông tin khách hàng'!$E$10,$X$2:$Z$5,3,FALSE)*OFFSET($S1131,0,VLOOKUP('Thông tin khách hàng'!$E$10,$X$2:$Z$5,2,FALSE))</f>
        <v>15000000</v>
      </c>
      <c r="G1131" s="5">
        <f>EP*VLOOKUP('Thông tin khách hàng'!$E$10,$X$2:$Z$5,3,FALSE)*OFFSET($S1131,0,VLOOKUP('Thông tin khách hàng'!$E$10,$X$2:$Z$5,2,FALSE))</f>
        <v>15000000</v>
      </c>
      <c r="H1131" s="5">
        <f>F1131*HLOOKUP(B1131,Assumption!$A$10:$G$12,2,TRUE)+G1131*HLOOKUP(B1131,Assumption!$A$10:$G$12,3,TRUE)</f>
        <v>750000</v>
      </c>
      <c r="I1131" s="5">
        <f t="shared" si="3"/>
        <v>29250000</v>
      </c>
      <c r="J1131" s="47">
        <f>VLOOKUP(D1131,Assumption!$O$3:$Q$103,IF('Thông tin khách hàng'!$B$3="Nam",2,3),FALSE)/12*P1131</f>
        <v>0</v>
      </c>
      <c r="K1131" s="5">
        <v>20000.0</v>
      </c>
      <c r="L1131" s="46">
        <f t="shared" si="4"/>
        <v>490922458218</v>
      </c>
      <c r="M1131" s="46">
        <f t="shared" si="5"/>
        <v>87316149717451</v>
      </c>
      <c r="N1131" s="47">
        <f>HLOOKUP(ROUND(AVERAGE(M1119:M1130)/10^6,0),Assumption!$B$2:$E$3,2,TRUE)*MAX((AVERAGE(M1119:M1130)-250*10^6),0)</f>
        <v>487458128922</v>
      </c>
      <c r="O1131" s="46">
        <f t="shared" si="6"/>
        <v>87803607846373</v>
      </c>
      <c r="P1131" s="46">
        <f>IF(A1131=1,SA,MAX(0,SA-M1130))</f>
        <v>0</v>
      </c>
      <c r="S1131" s="5">
        <v>1.0</v>
      </c>
      <c r="T1131" s="5">
        <v>1.0</v>
      </c>
      <c r="U1131" s="5">
        <v>1.0</v>
      </c>
      <c r="V1131" s="48">
        <v>1.0</v>
      </c>
    </row>
    <row r="1132" ht="15.75" customHeight="1">
      <c r="A1132" s="5">
        <v>1130.0</v>
      </c>
      <c r="B1132" s="5">
        <v>95.0</v>
      </c>
      <c r="C1132" s="5">
        <f t="shared" si="1"/>
        <v>2</v>
      </c>
      <c r="D1132" s="5">
        <f>'Thông tin khách hàng'!$B$4+B1132-1</f>
        <v>95</v>
      </c>
      <c r="E1132" s="46">
        <f t="shared" si="2"/>
        <v>87803607846373</v>
      </c>
      <c r="F1132" s="5">
        <f>TP*VLOOKUP('Thông tin khách hàng'!$E$10,$X$2:$Z$5,3,FALSE)*OFFSET($S1132,0,VLOOKUP('Thông tin khách hàng'!$E$10,$X$2:$Z$5,2,FALSE))</f>
        <v>0</v>
      </c>
      <c r="G1132" s="5">
        <f>EP*VLOOKUP('Thông tin khách hàng'!$E$10,$X$2:$Z$5,3,FALSE)*OFFSET($S1132,0,VLOOKUP('Thông tin khách hàng'!$E$10,$X$2:$Z$5,2,FALSE))</f>
        <v>0</v>
      </c>
      <c r="H1132" s="5">
        <f>F1132*HLOOKUP(B1132,Assumption!$A$10:$G$12,2,TRUE)+G1132*HLOOKUP(B1132,Assumption!$A$10:$G$12,3,TRUE)</f>
        <v>0</v>
      </c>
      <c r="I1132" s="5">
        <f t="shared" si="3"/>
        <v>0</v>
      </c>
      <c r="J1132" s="47">
        <f>VLOOKUP(D1132,Assumption!$O$3:$Q$103,IF('Thông tin khách hàng'!$B$3="Nam",2,3),FALSE)/12*P1132</f>
        <v>0</v>
      </c>
      <c r="K1132" s="5">
        <v>20000.0</v>
      </c>
      <c r="L1132" s="46">
        <f t="shared" si="4"/>
        <v>496454364189</v>
      </c>
      <c r="M1132" s="46">
        <f t="shared" si="5"/>
        <v>88300062190562</v>
      </c>
      <c r="N1132" s="47">
        <f>HLOOKUP(ROUND(AVERAGE(M1120:M1131)/10^6,0),Assumption!$B$2:$E$3,2,TRUE)*MAX((AVERAGE(M1120:M1131)-250*10^6),0)</f>
        <v>492951043489</v>
      </c>
      <c r="O1132" s="46">
        <f t="shared" si="6"/>
        <v>88793013234051</v>
      </c>
      <c r="P1132" s="46">
        <f>IF(A1132=1,SA,MAX(0,SA-M1131))</f>
        <v>0</v>
      </c>
      <c r="S1132" s="5">
        <v>0.0</v>
      </c>
      <c r="T1132" s="5">
        <v>0.0</v>
      </c>
      <c r="U1132" s="5">
        <v>0.0</v>
      </c>
      <c r="V1132" s="48">
        <v>1.0</v>
      </c>
    </row>
    <row r="1133" ht="15.75" customHeight="1">
      <c r="A1133" s="5">
        <v>1131.0</v>
      </c>
      <c r="B1133" s="5">
        <v>95.0</v>
      </c>
      <c r="C1133" s="5">
        <f t="shared" si="1"/>
        <v>3</v>
      </c>
      <c r="D1133" s="5">
        <f>'Thông tin khách hàng'!$B$4+B1133-1</f>
        <v>95</v>
      </c>
      <c r="E1133" s="46">
        <f t="shared" si="2"/>
        <v>88793013234051</v>
      </c>
      <c r="F1133" s="5">
        <f>TP*VLOOKUP('Thông tin khách hàng'!$E$10,$X$2:$Z$5,3,FALSE)*OFFSET($S1133,0,VLOOKUP('Thông tin khách hàng'!$E$10,$X$2:$Z$5,2,FALSE))</f>
        <v>0</v>
      </c>
      <c r="G1133" s="5">
        <f>EP*VLOOKUP('Thông tin khách hàng'!$E$10,$X$2:$Z$5,3,FALSE)*OFFSET($S1133,0,VLOOKUP('Thông tin khách hàng'!$E$10,$X$2:$Z$5,2,FALSE))</f>
        <v>0</v>
      </c>
      <c r="H1133" s="5">
        <f>F1133*HLOOKUP(B1133,Assumption!$A$10:$G$12,2,TRUE)+G1133*HLOOKUP(B1133,Assumption!$A$10:$G$12,3,TRUE)</f>
        <v>0</v>
      </c>
      <c r="I1133" s="5">
        <f t="shared" si="3"/>
        <v>0</v>
      </c>
      <c r="J1133" s="47">
        <f>VLOOKUP(D1133,Assumption!$O$3:$Q$103,IF('Thông tin khách hàng'!$B$3="Nam",2,3),FALSE)/12*P1133</f>
        <v>0</v>
      </c>
      <c r="K1133" s="5">
        <v>20000.0</v>
      </c>
      <c r="L1133" s="46">
        <f t="shared" si="4"/>
        <v>502048606098</v>
      </c>
      <c r="M1133" s="46">
        <f t="shared" si="5"/>
        <v>89295061820149</v>
      </c>
      <c r="N1133" s="47">
        <f>HLOOKUP(ROUND(AVERAGE(M1121:M1132)/10^6,0),Assumption!$B$2:$E$3,2,TRUE)*MAX((AVERAGE(M1121:M1132)-250*10^6),0)</f>
        <v>498505854470</v>
      </c>
      <c r="O1133" s="46">
        <f t="shared" si="6"/>
        <v>89793567674619</v>
      </c>
      <c r="P1133" s="46">
        <f>IF(A1133=1,SA,MAX(0,SA-M1132))</f>
        <v>0</v>
      </c>
      <c r="S1133" s="5">
        <v>0.0</v>
      </c>
      <c r="T1133" s="5">
        <v>0.0</v>
      </c>
      <c r="U1133" s="5">
        <v>0.0</v>
      </c>
      <c r="V1133" s="48">
        <v>1.0</v>
      </c>
    </row>
    <row r="1134" ht="15.75" customHeight="1">
      <c r="A1134" s="5">
        <v>1132.0</v>
      </c>
      <c r="B1134" s="5">
        <v>95.0</v>
      </c>
      <c r="C1134" s="5">
        <f t="shared" si="1"/>
        <v>4</v>
      </c>
      <c r="D1134" s="5">
        <f>'Thông tin khách hàng'!$B$4+B1134-1</f>
        <v>95</v>
      </c>
      <c r="E1134" s="46">
        <f t="shared" si="2"/>
        <v>89793567674619</v>
      </c>
      <c r="F1134" s="5">
        <f>TP*VLOOKUP('Thông tin khách hàng'!$E$10,$X$2:$Z$5,3,FALSE)*OFFSET($S1134,0,VLOOKUP('Thông tin khách hàng'!$E$10,$X$2:$Z$5,2,FALSE))</f>
        <v>0</v>
      </c>
      <c r="G1134" s="5">
        <f>EP*VLOOKUP('Thông tin khách hàng'!$E$10,$X$2:$Z$5,3,FALSE)*OFFSET($S1134,0,VLOOKUP('Thông tin khách hàng'!$E$10,$X$2:$Z$5,2,FALSE))</f>
        <v>0</v>
      </c>
      <c r="H1134" s="5">
        <f>F1134*HLOOKUP(B1134,Assumption!$A$10:$G$12,2,TRUE)+G1134*HLOOKUP(B1134,Assumption!$A$10:$G$12,3,TRUE)</f>
        <v>0</v>
      </c>
      <c r="I1134" s="5">
        <f t="shared" si="3"/>
        <v>0</v>
      </c>
      <c r="J1134" s="47">
        <f>VLOOKUP(D1134,Assumption!$O$3:$Q$103,IF('Thông tin khách hàng'!$B$3="Nam",2,3),FALSE)/12*P1134</f>
        <v>0</v>
      </c>
      <c r="K1134" s="5">
        <v>20000.0</v>
      </c>
      <c r="L1134" s="46">
        <f t="shared" si="4"/>
        <v>507705886373</v>
      </c>
      <c r="M1134" s="46">
        <f t="shared" si="5"/>
        <v>90301273540992</v>
      </c>
      <c r="N1134" s="47">
        <f>HLOOKUP(ROUND(AVERAGE(M1122:M1133)/10^6,0),Assumption!$B$2:$E$3,2,TRUE)*MAX((AVERAGE(M1122:M1133)-250*10^6),0)</f>
        <v>504123259340</v>
      </c>
      <c r="O1134" s="46">
        <f t="shared" si="6"/>
        <v>90805396800332</v>
      </c>
      <c r="P1134" s="46">
        <f>IF(A1134=1,SA,MAX(0,SA-M1133))</f>
        <v>0</v>
      </c>
      <c r="S1134" s="5">
        <v>0.0</v>
      </c>
      <c r="T1134" s="5">
        <v>0.0</v>
      </c>
      <c r="U1134" s="5">
        <v>1.0</v>
      </c>
      <c r="V1134" s="48">
        <v>1.0</v>
      </c>
    </row>
    <row r="1135" ht="15.75" customHeight="1">
      <c r="A1135" s="5">
        <v>1133.0</v>
      </c>
      <c r="B1135" s="5">
        <v>95.0</v>
      </c>
      <c r="C1135" s="5">
        <f t="shared" si="1"/>
        <v>5</v>
      </c>
      <c r="D1135" s="5">
        <f>'Thông tin khách hàng'!$B$4+B1135-1</f>
        <v>95</v>
      </c>
      <c r="E1135" s="46">
        <f t="shared" si="2"/>
        <v>90805396800332</v>
      </c>
      <c r="F1135" s="5">
        <f>TP*VLOOKUP('Thông tin khách hàng'!$E$10,$X$2:$Z$5,3,FALSE)*OFFSET($S1135,0,VLOOKUP('Thông tin khách hàng'!$E$10,$X$2:$Z$5,2,FALSE))</f>
        <v>0</v>
      </c>
      <c r="G1135" s="5">
        <f>EP*VLOOKUP('Thông tin khách hàng'!$E$10,$X$2:$Z$5,3,FALSE)*OFFSET($S1135,0,VLOOKUP('Thông tin khách hàng'!$E$10,$X$2:$Z$5,2,FALSE))</f>
        <v>0</v>
      </c>
      <c r="H1135" s="5">
        <f>F1135*HLOOKUP(B1135,Assumption!$A$10:$G$12,2,TRUE)+G1135*HLOOKUP(B1135,Assumption!$A$10:$G$12,3,TRUE)</f>
        <v>0</v>
      </c>
      <c r="I1135" s="5">
        <f t="shared" si="3"/>
        <v>0</v>
      </c>
      <c r="J1135" s="47">
        <f>VLOOKUP(D1135,Assumption!$O$3:$Q$103,IF('Thông tin khách hàng'!$B$3="Nam",2,3),FALSE)/12*P1135</f>
        <v>0</v>
      </c>
      <c r="K1135" s="5">
        <v>20000.0</v>
      </c>
      <c r="L1135" s="46">
        <f t="shared" si="4"/>
        <v>513426915357</v>
      </c>
      <c r="M1135" s="46">
        <f t="shared" si="5"/>
        <v>91318823695689</v>
      </c>
      <c r="N1135" s="47">
        <f>HLOOKUP(ROUND(AVERAGE(M1123:M1134)/10^6,0),Assumption!$B$2:$E$3,2,TRUE)*MAX((AVERAGE(M1123:M1134)-250*10^6),0)</f>
        <v>509803963432</v>
      </c>
      <c r="O1135" s="46">
        <f t="shared" si="6"/>
        <v>91828627659121</v>
      </c>
      <c r="P1135" s="46">
        <f>IF(A1135=1,SA,MAX(0,SA-M1134))</f>
        <v>0</v>
      </c>
      <c r="S1135" s="5">
        <v>0.0</v>
      </c>
      <c r="T1135" s="5">
        <v>0.0</v>
      </c>
      <c r="U1135" s="5">
        <v>0.0</v>
      </c>
      <c r="V1135" s="48">
        <v>1.0</v>
      </c>
    </row>
    <row r="1136" ht="15.75" customHeight="1">
      <c r="A1136" s="5">
        <v>1134.0</v>
      </c>
      <c r="B1136" s="5">
        <v>95.0</v>
      </c>
      <c r="C1136" s="5">
        <f t="shared" si="1"/>
        <v>6</v>
      </c>
      <c r="D1136" s="5">
        <f>'Thông tin khách hàng'!$B$4+B1136-1</f>
        <v>95</v>
      </c>
      <c r="E1136" s="46">
        <f t="shared" si="2"/>
        <v>91828627659121</v>
      </c>
      <c r="F1136" s="5">
        <f>TP*VLOOKUP('Thông tin khách hàng'!$E$10,$X$2:$Z$5,3,FALSE)*OFFSET($S1136,0,VLOOKUP('Thông tin khách hàng'!$E$10,$X$2:$Z$5,2,FALSE))</f>
        <v>0</v>
      </c>
      <c r="G1136" s="5">
        <f>EP*VLOOKUP('Thông tin khách hàng'!$E$10,$X$2:$Z$5,3,FALSE)*OFFSET($S1136,0,VLOOKUP('Thông tin khách hàng'!$E$10,$X$2:$Z$5,2,FALSE))</f>
        <v>0</v>
      </c>
      <c r="H1136" s="5">
        <f>F1136*HLOOKUP(B1136,Assumption!$A$10:$G$12,2,TRUE)+G1136*HLOOKUP(B1136,Assumption!$A$10:$G$12,3,TRUE)</f>
        <v>0</v>
      </c>
      <c r="I1136" s="5">
        <f t="shared" si="3"/>
        <v>0</v>
      </c>
      <c r="J1136" s="47">
        <f>VLOOKUP(D1136,Assumption!$O$3:$Q$103,IF('Thông tin khách hàng'!$B$3="Nam",2,3),FALSE)/12*P1136</f>
        <v>0</v>
      </c>
      <c r="K1136" s="5">
        <v>20000.0</v>
      </c>
      <c r="L1136" s="46">
        <f t="shared" si="4"/>
        <v>519212411397</v>
      </c>
      <c r="M1136" s="46">
        <f t="shared" si="5"/>
        <v>92347840050518</v>
      </c>
      <c r="N1136" s="47">
        <f>HLOOKUP(ROUND(AVERAGE(M1124:M1135)/10^6,0),Assumption!$B$2:$E$3,2,TRUE)*MAX((AVERAGE(M1124:M1135)-250*10^6),0)</f>
        <v>515548680028</v>
      </c>
      <c r="O1136" s="46">
        <f t="shared" si="6"/>
        <v>92863388730545</v>
      </c>
      <c r="P1136" s="46">
        <f>IF(A1136=1,SA,MAX(0,SA-M1135))</f>
        <v>0</v>
      </c>
      <c r="S1136" s="5">
        <v>0.0</v>
      </c>
      <c r="T1136" s="5">
        <v>0.0</v>
      </c>
      <c r="U1136" s="5">
        <v>0.0</v>
      </c>
      <c r="V1136" s="48">
        <v>1.0</v>
      </c>
    </row>
    <row r="1137" ht="15.75" customHeight="1">
      <c r="A1137" s="5">
        <v>1135.0</v>
      </c>
      <c r="B1137" s="5">
        <v>95.0</v>
      </c>
      <c r="C1137" s="5">
        <f t="shared" si="1"/>
        <v>7</v>
      </c>
      <c r="D1137" s="5">
        <f>'Thông tin khách hàng'!$B$4+B1137-1</f>
        <v>95</v>
      </c>
      <c r="E1137" s="46">
        <f t="shared" si="2"/>
        <v>92863388730545</v>
      </c>
      <c r="F1137" s="5">
        <f>TP*VLOOKUP('Thông tin khách hàng'!$E$10,$X$2:$Z$5,3,FALSE)*OFFSET($S1137,0,VLOOKUP('Thông tin khách hàng'!$E$10,$X$2:$Z$5,2,FALSE))</f>
        <v>15000000</v>
      </c>
      <c r="G1137" s="5">
        <f>EP*VLOOKUP('Thông tin khách hàng'!$E$10,$X$2:$Z$5,3,FALSE)*OFFSET($S1137,0,VLOOKUP('Thông tin khách hàng'!$E$10,$X$2:$Z$5,2,FALSE))</f>
        <v>15000000</v>
      </c>
      <c r="H1137" s="5">
        <f>F1137*HLOOKUP(B1137,Assumption!$A$10:$G$12,2,TRUE)+G1137*HLOOKUP(B1137,Assumption!$A$10:$G$12,3,TRUE)</f>
        <v>750000</v>
      </c>
      <c r="I1137" s="5">
        <f t="shared" si="3"/>
        <v>29250000</v>
      </c>
      <c r="J1137" s="47">
        <f>VLOOKUP(D1137,Assumption!$O$3:$Q$103,IF('Thông tin khách hàng'!$B$3="Nam",2,3),FALSE)/12*P1137</f>
        <v>0</v>
      </c>
      <c r="K1137" s="5">
        <v>20000.0</v>
      </c>
      <c r="L1137" s="46">
        <f t="shared" si="4"/>
        <v>525063266320</v>
      </c>
      <c r="M1137" s="46">
        <f t="shared" si="5"/>
        <v>93388481226865</v>
      </c>
      <c r="N1137" s="47">
        <f>HLOOKUP(ROUND(AVERAGE(M1125:M1136)/10^6,0),Assumption!$B$2:$E$3,2,TRUE)*MAX((AVERAGE(M1125:M1136)-250*10^6),0)</f>
        <v>521358130447</v>
      </c>
      <c r="O1137" s="46">
        <f t="shared" si="6"/>
        <v>93909839357312</v>
      </c>
      <c r="P1137" s="46">
        <f>IF(A1137=1,SA,MAX(0,SA-M1136))</f>
        <v>0</v>
      </c>
      <c r="S1137" s="5">
        <v>0.0</v>
      </c>
      <c r="T1137" s="5">
        <v>1.0</v>
      </c>
      <c r="U1137" s="5">
        <v>1.0</v>
      </c>
      <c r="V1137" s="48">
        <v>1.0</v>
      </c>
    </row>
    <row r="1138" ht="15.75" customHeight="1">
      <c r="A1138" s="5">
        <v>1136.0</v>
      </c>
      <c r="B1138" s="5">
        <v>95.0</v>
      </c>
      <c r="C1138" s="5">
        <f t="shared" si="1"/>
        <v>8</v>
      </c>
      <c r="D1138" s="5">
        <f>'Thông tin khách hàng'!$B$4+B1138-1</f>
        <v>95</v>
      </c>
      <c r="E1138" s="46">
        <f t="shared" si="2"/>
        <v>93909839357312</v>
      </c>
      <c r="F1138" s="5">
        <f>TP*VLOOKUP('Thông tin khách hàng'!$E$10,$X$2:$Z$5,3,FALSE)*OFFSET($S1138,0,VLOOKUP('Thông tin khách hàng'!$E$10,$X$2:$Z$5,2,FALSE))</f>
        <v>0</v>
      </c>
      <c r="G1138" s="5">
        <f>EP*VLOOKUP('Thông tin khách hàng'!$E$10,$X$2:$Z$5,3,FALSE)*OFFSET($S1138,0,VLOOKUP('Thông tin khách hàng'!$E$10,$X$2:$Z$5,2,FALSE))</f>
        <v>0</v>
      </c>
      <c r="H1138" s="5">
        <f>F1138*HLOOKUP(B1138,Assumption!$A$10:$G$12,2,TRUE)+G1138*HLOOKUP(B1138,Assumption!$A$10:$G$12,3,TRUE)</f>
        <v>0</v>
      </c>
      <c r="I1138" s="5">
        <f t="shared" si="3"/>
        <v>0</v>
      </c>
      <c r="J1138" s="47">
        <f>VLOOKUP(D1138,Assumption!$O$3:$Q$103,IF('Thông tin khách hàng'!$B$3="Nam",2,3),FALSE)/12*P1138</f>
        <v>0</v>
      </c>
      <c r="K1138" s="5">
        <v>20000.0</v>
      </c>
      <c r="L1138" s="46">
        <f t="shared" si="4"/>
        <v>530979884921</v>
      </c>
      <c r="M1138" s="46">
        <f t="shared" si="5"/>
        <v>94440819222233</v>
      </c>
      <c r="N1138" s="47">
        <f>HLOOKUP(ROUND(AVERAGE(M1126:M1137)/10^6,0),Assumption!$B$2:$E$3,2,TRUE)*MAX((AVERAGE(M1126:M1137)-250*10^6),0)</f>
        <v>527233044136</v>
      </c>
      <c r="O1138" s="46">
        <f t="shared" si="6"/>
        <v>94968052266369</v>
      </c>
      <c r="P1138" s="46">
        <f>IF(A1138=1,SA,MAX(0,SA-M1137))</f>
        <v>0</v>
      </c>
      <c r="S1138" s="5">
        <v>0.0</v>
      </c>
      <c r="T1138" s="5">
        <v>0.0</v>
      </c>
      <c r="U1138" s="5">
        <v>0.0</v>
      </c>
      <c r="V1138" s="48">
        <v>1.0</v>
      </c>
    </row>
    <row r="1139" ht="15.75" customHeight="1">
      <c r="A1139" s="5">
        <v>1137.0</v>
      </c>
      <c r="B1139" s="5">
        <v>95.0</v>
      </c>
      <c r="C1139" s="5">
        <f t="shared" si="1"/>
        <v>9</v>
      </c>
      <c r="D1139" s="5">
        <f>'Thông tin khách hàng'!$B$4+B1139-1</f>
        <v>95</v>
      </c>
      <c r="E1139" s="46">
        <f t="shared" si="2"/>
        <v>94968052266369</v>
      </c>
      <c r="F1139" s="5">
        <f>TP*VLOOKUP('Thông tin khách hàng'!$E$10,$X$2:$Z$5,3,FALSE)*OFFSET($S1139,0,VLOOKUP('Thông tin khách hàng'!$E$10,$X$2:$Z$5,2,FALSE))</f>
        <v>0</v>
      </c>
      <c r="G1139" s="5">
        <f>EP*VLOOKUP('Thông tin khách hàng'!$E$10,$X$2:$Z$5,3,FALSE)*OFFSET($S1139,0,VLOOKUP('Thông tin khách hàng'!$E$10,$X$2:$Z$5,2,FALSE))</f>
        <v>0</v>
      </c>
      <c r="H1139" s="5">
        <f>F1139*HLOOKUP(B1139,Assumption!$A$10:$G$12,2,TRUE)+G1139*HLOOKUP(B1139,Assumption!$A$10:$G$12,3,TRUE)</f>
        <v>0</v>
      </c>
      <c r="I1139" s="5">
        <f t="shared" si="3"/>
        <v>0</v>
      </c>
      <c r="J1139" s="47">
        <f>VLOOKUP(D1139,Assumption!$O$3:$Q$103,IF('Thông tin khách hàng'!$B$3="Nam",2,3),FALSE)/12*P1139</f>
        <v>0</v>
      </c>
      <c r="K1139" s="5">
        <v>20000.0</v>
      </c>
      <c r="L1139" s="46">
        <f t="shared" si="4"/>
        <v>536963174560</v>
      </c>
      <c r="M1139" s="46">
        <f t="shared" si="5"/>
        <v>95505015420929</v>
      </c>
      <c r="N1139" s="47">
        <f>HLOOKUP(ROUND(AVERAGE(M1127:M1138)/10^6,0),Assumption!$B$2:$E$3,2,TRUE)*MAX((AVERAGE(M1127:M1138)-250*10^6),0)</f>
        <v>533174158762</v>
      </c>
      <c r="O1139" s="46">
        <f t="shared" si="6"/>
        <v>96038189579691</v>
      </c>
      <c r="P1139" s="46">
        <f>IF(A1139=1,SA,MAX(0,SA-M1138))</f>
        <v>0</v>
      </c>
      <c r="S1139" s="5">
        <v>0.0</v>
      </c>
      <c r="T1139" s="5">
        <v>0.0</v>
      </c>
      <c r="U1139" s="5">
        <v>0.0</v>
      </c>
      <c r="V1139" s="48">
        <v>1.0</v>
      </c>
    </row>
    <row r="1140" ht="15.75" customHeight="1">
      <c r="A1140" s="5">
        <v>1138.0</v>
      </c>
      <c r="B1140" s="5">
        <v>95.0</v>
      </c>
      <c r="C1140" s="5">
        <f t="shared" si="1"/>
        <v>10</v>
      </c>
      <c r="D1140" s="5">
        <f>'Thông tin khách hàng'!$B$4+B1140-1</f>
        <v>95</v>
      </c>
      <c r="E1140" s="46">
        <f t="shared" si="2"/>
        <v>96038189579691</v>
      </c>
      <c r="F1140" s="5">
        <f>TP*VLOOKUP('Thông tin khách hàng'!$E$10,$X$2:$Z$5,3,FALSE)*OFFSET($S1140,0,VLOOKUP('Thông tin khách hàng'!$E$10,$X$2:$Z$5,2,FALSE))</f>
        <v>0</v>
      </c>
      <c r="G1140" s="5">
        <f>EP*VLOOKUP('Thông tin khách hàng'!$E$10,$X$2:$Z$5,3,FALSE)*OFFSET($S1140,0,VLOOKUP('Thông tin khách hàng'!$E$10,$X$2:$Z$5,2,FALSE))</f>
        <v>0</v>
      </c>
      <c r="H1140" s="5">
        <f>F1140*HLOOKUP(B1140,Assumption!$A$10:$G$12,2,TRUE)+G1140*HLOOKUP(B1140,Assumption!$A$10:$G$12,3,TRUE)</f>
        <v>0</v>
      </c>
      <c r="I1140" s="5">
        <f t="shared" si="3"/>
        <v>0</v>
      </c>
      <c r="J1140" s="47">
        <f>VLOOKUP(D1140,Assumption!$O$3:$Q$103,IF('Thông tin khách hàng'!$B$3="Nam",2,3),FALSE)/12*P1140</f>
        <v>0</v>
      </c>
      <c r="K1140" s="5">
        <v>20000.0</v>
      </c>
      <c r="L1140" s="46">
        <f t="shared" si="4"/>
        <v>543013886514</v>
      </c>
      <c r="M1140" s="46">
        <f t="shared" si="5"/>
        <v>96581203446205</v>
      </c>
      <c r="N1140" s="47">
        <f>HLOOKUP(ROUND(AVERAGE(M1128:M1139)/10^6,0),Assumption!$B$2:$E$3,2,TRUE)*MAX((AVERAGE(M1128:M1139)-250*10^6),0)</f>
        <v>539182220305</v>
      </c>
      <c r="O1140" s="46">
        <f t="shared" si="6"/>
        <v>97120385666511</v>
      </c>
      <c r="P1140" s="46">
        <f>IF(A1140=1,SA,MAX(0,SA-M1139))</f>
        <v>0</v>
      </c>
      <c r="S1140" s="5">
        <v>0.0</v>
      </c>
      <c r="T1140" s="5">
        <v>0.0</v>
      </c>
      <c r="U1140" s="5">
        <v>1.0</v>
      </c>
      <c r="V1140" s="48">
        <v>1.0</v>
      </c>
    </row>
    <row r="1141" ht="15.75" customHeight="1">
      <c r="A1141" s="5">
        <v>1139.0</v>
      </c>
      <c r="B1141" s="5">
        <v>95.0</v>
      </c>
      <c r="C1141" s="5">
        <f t="shared" si="1"/>
        <v>11</v>
      </c>
      <c r="D1141" s="5">
        <f>'Thông tin khách hàng'!$B$4+B1141-1</f>
        <v>95</v>
      </c>
      <c r="E1141" s="46">
        <f t="shared" si="2"/>
        <v>97120385666511</v>
      </c>
      <c r="F1141" s="5">
        <f>TP*VLOOKUP('Thông tin khách hàng'!$E$10,$X$2:$Z$5,3,FALSE)*OFFSET($S1141,0,VLOOKUP('Thông tin khách hàng'!$E$10,$X$2:$Z$5,2,FALSE))</f>
        <v>0</v>
      </c>
      <c r="G1141" s="5">
        <f>EP*VLOOKUP('Thông tin khách hàng'!$E$10,$X$2:$Z$5,3,FALSE)*OFFSET($S1141,0,VLOOKUP('Thông tin khách hàng'!$E$10,$X$2:$Z$5,2,FALSE))</f>
        <v>0</v>
      </c>
      <c r="H1141" s="5">
        <f>F1141*HLOOKUP(B1141,Assumption!$A$10:$G$12,2,TRUE)+G1141*HLOOKUP(B1141,Assumption!$A$10:$G$12,3,TRUE)</f>
        <v>0</v>
      </c>
      <c r="I1141" s="5">
        <f t="shared" si="3"/>
        <v>0</v>
      </c>
      <c r="J1141" s="47">
        <f>VLOOKUP(D1141,Assumption!$O$3:$Q$103,IF('Thông tin khách hàng'!$B$3="Nam",2,3),FALSE)/12*P1141</f>
        <v>0</v>
      </c>
      <c r="K1141" s="5">
        <v>20000.0</v>
      </c>
      <c r="L1141" s="46">
        <f t="shared" si="4"/>
        <v>549132780526</v>
      </c>
      <c r="M1141" s="46">
        <f t="shared" si="5"/>
        <v>97669518427037</v>
      </c>
      <c r="N1141" s="47">
        <f>HLOOKUP(ROUND(AVERAGE(M1129:M1140)/10^6,0),Assumption!$B$2:$E$3,2,TRUE)*MAX((AVERAGE(M1129:M1140)-250*10^6),0)</f>
        <v>545257983150</v>
      </c>
      <c r="O1141" s="46">
        <f t="shared" si="6"/>
        <v>98214776410187</v>
      </c>
      <c r="P1141" s="46">
        <f>IF(A1141=1,SA,MAX(0,SA-M1140))</f>
        <v>0</v>
      </c>
      <c r="S1141" s="5">
        <v>0.0</v>
      </c>
      <c r="T1141" s="5">
        <v>0.0</v>
      </c>
      <c r="U1141" s="5">
        <v>0.0</v>
      </c>
      <c r="V1141" s="48">
        <v>1.0</v>
      </c>
    </row>
    <row r="1142" ht="15.75" customHeight="1">
      <c r="A1142" s="5">
        <v>1140.0</v>
      </c>
      <c r="B1142" s="5">
        <v>95.0</v>
      </c>
      <c r="C1142" s="5">
        <f t="shared" si="1"/>
        <v>12</v>
      </c>
      <c r="D1142" s="5">
        <f>'Thông tin khách hàng'!$B$4+B1142-1</f>
        <v>95</v>
      </c>
      <c r="E1142" s="46">
        <f t="shared" si="2"/>
        <v>98214776410187</v>
      </c>
      <c r="F1142" s="5">
        <f>TP*VLOOKUP('Thông tin khách hàng'!$E$10,$X$2:$Z$5,3,FALSE)*OFFSET($S1142,0,VLOOKUP('Thông tin khách hàng'!$E$10,$X$2:$Z$5,2,FALSE))</f>
        <v>0</v>
      </c>
      <c r="G1142" s="5">
        <f>EP*VLOOKUP('Thông tin khách hàng'!$E$10,$X$2:$Z$5,3,FALSE)*OFFSET($S1142,0,VLOOKUP('Thông tin khách hàng'!$E$10,$X$2:$Z$5,2,FALSE))</f>
        <v>0</v>
      </c>
      <c r="H1142" s="5">
        <f>F1142*HLOOKUP(B1142,Assumption!$A$10:$G$12,2,TRUE)+G1142*HLOOKUP(B1142,Assumption!$A$10:$G$12,3,TRUE)</f>
        <v>0</v>
      </c>
      <c r="I1142" s="5">
        <f t="shared" si="3"/>
        <v>0</v>
      </c>
      <c r="J1142" s="47">
        <f>VLOOKUP(D1142,Assumption!$O$3:$Q$103,IF('Thông tin khách hàng'!$B$3="Nam",2,3),FALSE)/12*P1142</f>
        <v>0</v>
      </c>
      <c r="K1142" s="5">
        <v>20000.0</v>
      </c>
      <c r="L1142" s="46">
        <f t="shared" si="4"/>
        <v>555320624902</v>
      </c>
      <c r="M1142" s="46">
        <f t="shared" si="5"/>
        <v>98770097015089</v>
      </c>
      <c r="N1142" s="47">
        <f>HLOOKUP(ROUND(AVERAGE(M1130:M1141)/10^6,0),Assumption!$B$2:$E$3,2,TRUE)*MAX((AVERAGE(M1130:M1141)-250*10^6),0)</f>
        <v>551402210183</v>
      </c>
      <c r="O1142" s="46">
        <f t="shared" si="6"/>
        <v>99321499225273</v>
      </c>
      <c r="P1142" s="46">
        <f>IF(A1142=1,SA,MAX(0,SA-M1141))</f>
        <v>0</v>
      </c>
      <c r="S1142" s="5">
        <v>0.0</v>
      </c>
      <c r="T1142" s="5">
        <v>0.0</v>
      </c>
      <c r="U1142" s="5">
        <v>0.0</v>
      </c>
      <c r="V1142" s="48">
        <v>1.0</v>
      </c>
    </row>
    <row r="1143" ht="15.75" customHeight="1">
      <c r="A1143" s="5">
        <v>1141.0</v>
      </c>
      <c r="B1143" s="5">
        <v>96.0</v>
      </c>
      <c r="C1143" s="5">
        <f t="shared" si="1"/>
        <v>1</v>
      </c>
      <c r="D1143" s="5">
        <f>'Thông tin khách hàng'!$B$4+B1143-1</f>
        <v>96</v>
      </c>
      <c r="E1143" s="46">
        <f t="shared" si="2"/>
        <v>99321499225273</v>
      </c>
      <c r="F1143" s="5">
        <f>TP*VLOOKUP('Thông tin khách hàng'!$E$10,$X$2:$Z$5,3,FALSE)*OFFSET($S1143,0,VLOOKUP('Thông tin khách hàng'!$E$10,$X$2:$Z$5,2,FALSE))</f>
        <v>15000000</v>
      </c>
      <c r="G1143" s="5">
        <f>EP*VLOOKUP('Thông tin khách hàng'!$E$10,$X$2:$Z$5,3,FALSE)*OFFSET($S1143,0,VLOOKUP('Thông tin khách hàng'!$E$10,$X$2:$Z$5,2,FALSE))</f>
        <v>15000000</v>
      </c>
      <c r="H1143" s="5">
        <f>F1143*HLOOKUP(B1143,Assumption!$A$10:$G$12,2,TRUE)+G1143*HLOOKUP(B1143,Assumption!$A$10:$G$12,3,TRUE)</f>
        <v>750000</v>
      </c>
      <c r="I1143" s="5">
        <f t="shared" si="3"/>
        <v>29250000</v>
      </c>
      <c r="J1143" s="47">
        <f>VLOOKUP(D1143,Assumption!$O$3:$Q$103,IF('Thông tin khách hàng'!$B$3="Nam",2,3),FALSE)/12*P1143</f>
        <v>0</v>
      </c>
      <c r="K1143" s="5">
        <v>20000.0</v>
      </c>
      <c r="L1143" s="46">
        <f t="shared" si="4"/>
        <v>561578361985</v>
      </c>
      <c r="M1143" s="46">
        <f t="shared" si="5"/>
        <v>99883106817258</v>
      </c>
      <c r="N1143" s="47">
        <f>HLOOKUP(ROUND(AVERAGE(M1131:M1142)/10^6,0),Assumption!$B$2:$E$3,2,TRUE)*MAX((AVERAGE(M1131:M1142)-250*10^6),0)</f>
        <v>557615672887</v>
      </c>
      <c r="O1143" s="46">
        <f t="shared" si="6"/>
        <v>100440722490144</v>
      </c>
      <c r="P1143" s="46">
        <f>IF(A1143=1,SA,MAX(0,SA-M1142))</f>
        <v>0</v>
      </c>
      <c r="S1143" s="5">
        <v>1.0</v>
      </c>
      <c r="T1143" s="5">
        <v>1.0</v>
      </c>
      <c r="U1143" s="5">
        <v>1.0</v>
      </c>
      <c r="V1143" s="48">
        <v>1.0</v>
      </c>
    </row>
    <row r="1144" ht="15.75" customHeight="1">
      <c r="A1144" s="5">
        <v>1142.0</v>
      </c>
      <c r="B1144" s="5">
        <v>96.0</v>
      </c>
      <c r="C1144" s="5">
        <f t="shared" si="1"/>
        <v>2</v>
      </c>
      <c r="D1144" s="5">
        <f>'Thông tin khách hàng'!$B$4+B1144-1</f>
        <v>96</v>
      </c>
      <c r="E1144" s="46">
        <f t="shared" si="2"/>
        <v>100440722490144</v>
      </c>
      <c r="F1144" s="5">
        <f>TP*VLOOKUP('Thông tin khách hàng'!$E$10,$X$2:$Z$5,3,FALSE)*OFFSET($S1144,0,VLOOKUP('Thông tin khách hàng'!$E$10,$X$2:$Z$5,2,FALSE))</f>
        <v>0</v>
      </c>
      <c r="G1144" s="5">
        <f>EP*VLOOKUP('Thông tin khách hàng'!$E$10,$X$2:$Z$5,3,FALSE)*OFFSET($S1144,0,VLOOKUP('Thông tin khách hàng'!$E$10,$X$2:$Z$5,2,FALSE))</f>
        <v>0</v>
      </c>
      <c r="H1144" s="5">
        <f>F1144*HLOOKUP(B1144,Assumption!$A$10:$G$12,2,TRUE)+G1144*HLOOKUP(B1144,Assumption!$A$10:$G$12,3,TRUE)</f>
        <v>0</v>
      </c>
      <c r="I1144" s="5">
        <f t="shared" si="3"/>
        <v>0</v>
      </c>
      <c r="J1144" s="47">
        <f>VLOOKUP(D1144,Assumption!$O$3:$Q$103,IF('Thông tin khách hàng'!$B$3="Nam",2,3),FALSE)/12*P1144</f>
        <v>0</v>
      </c>
      <c r="K1144" s="5">
        <v>20000.0</v>
      </c>
      <c r="L1144" s="46">
        <f t="shared" si="4"/>
        <v>567906447662</v>
      </c>
      <c r="M1144" s="46">
        <f t="shared" si="5"/>
        <v>101008628917806</v>
      </c>
      <c r="N1144" s="47">
        <f>HLOOKUP(ROUND(AVERAGE(M1132:M1143)/10^6,0),Assumption!$B$2:$E$3,2,TRUE)*MAX((AVERAGE(M1132:M1143)-250*10^6),0)</f>
        <v>563899151437</v>
      </c>
      <c r="O1144" s="46">
        <f t="shared" si="6"/>
        <v>101572528069243</v>
      </c>
      <c r="P1144" s="46">
        <f>IF(A1144=1,SA,MAX(0,SA-M1143))</f>
        <v>0</v>
      </c>
      <c r="S1144" s="5">
        <v>0.0</v>
      </c>
      <c r="T1144" s="5">
        <v>0.0</v>
      </c>
      <c r="U1144" s="5">
        <v>0.0</v>
      </c>
      <c r="V1144" s="48">
        <v>1.0</v>
      </c>
    </row>
    <row r="1145" ht="15.75" customHeight="1">
      <c r="A1145" s="5">
        <v>1143.0</v>
      </c>
      <c r="B1145" s="5">
        <v>96.0</v>
      </c>
      <c r="C1145" s="5">
        <f t="shared" si="1"/>
        <v>3</v>
      </c>
      <c r="D1145" s="5">
        <f>'Thông tin khách hàng'!$B$4+B1145-1</f>
        <v>96</v>
      </c>
      <c r="E1145" s="46">
        <f t="shared" si="2"/>
        <v>101572528069243</v>
      </c>
      <c r="F1145" s="5">
        <f>TP*VLOOKUP('Thông tin khách hàng'!$E$10,$X$2:$Z$5,3,FALSE)*OFFSET($S1145,0,VLOOKUP('Thông tin khách hàng'!$E$10,$X$2:$Z$5,2,FALSE))</f>
        <v>0</v>
      </c>
      <c r="G1145" s="5">
        <f>EP*VLOOKUP('Thông tin khách hàng'!$E$10,$X$2:$Z$5,3,FALSE)*OFFSET($S1145,0,VLOOKUP('Thông tin khách hàng'!$E$10,$X$2:$Z$5,2,FALSE))</f>
        <v>0</v>
      </c>
      <c r="H1145" s="5">
        <f>F1145*HLOOKUP(B1145,Assumption!$A$10:$G$12,2,TRUE)+G1145*HLOOKUP(B1145,Assumption!$A$10:$G$12,3,TRUE)</f>
        <v>0</v>
      </c>
      <c r="I1145" s="5">
        <f t="shared" si="3"/>
        <v>0</v>
      </c>
      <c r="J1145" s="47">
        <f>VLOOKUP(D1145,Assumption!$O$3:$Q$103,IF('Thông tin khách hàng'!$B$3="Nam",2,3),FALSE)/12*P1145</f>
        <v>0</v>
      </c>
      <c r="K1145" s="5">
        <v>20000.0</v>
      </c>
      <c r="L1145" s="46">
        <f t="shared" si="4"/>
        <v>574305840957</v>
      </c>
      <c r="M1145" s="46">
        <f t="shared" si="5"/>
        <v>102146833890200</v>
      </c>
      <c r="N1145" s="47">
        <f>HLOOKUP(ROUND(AVERAGE(M1133:M1144)/10^6,0),Assumption!$B$2:$E$3,2,TRUE)*MAX((AVERAGE(M1133:M1144)-250*10^6),0)</f>
        <v>570253434800</v>
      </c>
      <c r="O1145" s="46">
        <f t="shared" si="6"/>
        <v>102717087325000</v>
      </c>
      <c r="P1145" s="46">
        <f>IF(A1145=1,SA,MAX(0,SA-M1144))</f>
        <v>0</v>
      </c>
      <c r="S1145" s="5">
        <v>0.0</v>
      </c>
      <c r="T1145" s="5">
        <v>0.0</v>
      </c>
      <c r="U1145" s="5">
        <v>0.0</v>
      </c>
      <c r="V1145" s="48">
        <v>1.0</v>
      </c>
    </row>
    <row r="1146" ht="15.75" customHeight="1">
      <c r="A1146" s="5">
        <v>1144.0</v>
      </c>
      <c r="B1146" s="5">
        <v>96.0</v>
      </c>
      <c r="C1146" s="5">
        <f t="shared" si="1"/>
        <v>4</v>
      </c>
      <c r="D1146" s="5">
        <f>'Thông tin khách hàng'!$B$4+B1146-1</f>
        <v>96</v>
      </c>
      <c r="E1146" s="46">
        <f t="shared" si="2"/>
        <v>102717087325000</v>
      </c>
      <c r="F1146" s="5">
        <f>TP*VLOOKUP('Thông tin khách hàng'!$E$10,$X$2:$Z$5,3,FALSE)*OFFSET($S1146,0,VLOOKUP('Thông tin khách hàng'!$E$10,$X$2:$Z$5,2,FALSE))</f>
        <v>0</v>
      </c>
      <c r="G1146" s="5">
        <f>EP*VLOOKUP('Thông tin khách hàng'!$E$10,$X$2:$Z$5,3,FALSE)*OFFSET($S1146,0,VLOOKUP('Thông tin khách hàng'!$E$10,$X$2:$Z$5,2,FALSE))</f>
        <v>0</v>
      </c>
      <c r="H1146" s="5">
        <f>F1146*HLOOKUP(B1146,Assumption!$A$10:$G$12,2,TRUE)+G1146*HLOOKUP(B1146,Assumption!$A$10:$G$12,3,TRUE)</f>
        <v>0</v>
      </c>
      <c r="I1146" s="5">
        <f t="shared" si="3"/>
        <v>0</v>
      </c>
      <c r="J1146" s="47">
        <f>VLOOKUP(D1146,Assumption!$O$3:$Q$103,IF('Thông tin khách hàng'!$B$3="Nam",2,3),FALSE)/12*P1146</f>
        <v>0</v>
      </c>
      <c r="K1146" s="5">
        <v>20000.0</v>
      </c>
      <c r="L1146" s="46">
        <f t="shared" si="4"/>
        <v>580777345393</v>
      </c>
      <c r="M1146" s="46">
        <f t="shared" si="5"/>
        <v>103297864650393</v>
      </c>
      <c r="N1146" s="47">
        <f>HLOOKUP(ROUND(AVERAGE(M1134:M1145)/10^6,0),Assumption!$B$2:$E$3,2,TRUE)*MAX((AVERAGE(M1134:M1145)-250*10^6),0)</f>
        <v>576679320835</v>
      </c>
      <c r="O1146" s="46">
        <f t="shared" si="6"/>
        <v>103874543971229</v>
      </c>
      <c r="P1146" s="46">
        <f>IF(A1146=1,SA,MAX(0,SA-M1145))</f>
        <v>0</v>
      </c>
      <c r="S1146" s="5">
        <v>0.0</v>
      </c>
      <c r="T1146" s="5">
        <v>0.0</v>
      </c>
      <c r="U1146" s="5">
        <v>1.0</v>
      </c>
      <c r="V1146" s="48">
        <v>1.0</v>
      </c>
    </row>
    <row r="1147" ht="15.75" customHeight="1">
      <c r="A1147" s="5">
        <v>1145.0</v>
      </c>
      <c r="B1147" s="5">
        <v>96.0</v>
      </c>
      <c r="C1147" s="5">
        <f t="shared" si="1"/>
        <v>5</v>
      </c>
      <c r="D1147" s="5">
        <f>'Thông tin khách hàng'!$B$4+B1147-1</f>
        <v>96</v>
      </c>
      <c r="E1147" s="46">
        <f t="shared" si="2"/>
        <v>103874543971229</v>
      </c>
      <c r="F1147" s="5">
        <f>TP*VLOOKUP('Thông tin khách hàng'!$E$10,$X$2:$Z$5,3,FALSE)*OFFSET($S1147,0,VLOOKUP('Thông tin khách hàng'!$E$10,$X$2:$Z$5,2,FALSE))</f>
        <v>0</v>
      </c>
      <c r="G1147" s="5">
        <f>EP*VLOOKUP('Thông tin khách hàng'!$E$10,$X$2:$Z$5,3,FALSE)*OFFSET($S1147,0,VLOOKUP('Thông tin khách hàng'!$E$10,$X$2:$Z$5,2,FALSE))</f>
        <v>0</v>
      </c>
      <c r="H1147" s="5">
        <f>F1147*HLOOKUP(B1147,Assumption!$A$10:$G$12,2,TRUE)+G1147*HLOOKUP(B1147,Assumption!$A$10:$G$12,3,TRUE)</f>
        <v>0</v>
      </c>
      <c r="I1147" s="5">
        <f t="shared" si="3"/>
        <v>0</v>
      </c>
      <c r="J1147" s="47">
        <f>VLOOKUP(D1147,Assumption!$O$3:$Q$103,IF('Thông tin khách hàng'!$B$3="Nam",2,3),FALSE)/12*P1147</f>
        <v>0</v>
      </c>
      <c r="K1147" s="5">
        <v>20000.0</v>
      </c>
      <c r="L1147" s="46">
        <f t="shared" si="4"/>
        <v>587321773551</v>
      </c>
      <c r="M1147" s="46">
        <f t="shared" si="5"/>
        <v>104461865724780</v>
      </c>
      <c r="N1147" s="47">
        <f>HLOOKUP(ROUND(AVERAGE(M1135:M1146)/10^6,0),Assumption!$B$2:$E$3,2,TRUE)*MAX((AVERAGE(M1135:M1146)-250*10^6),0)</f>
        <v>583177616390</v>
      </c>
      <c r="O1147" s="46">
        <f t="shared" si="6"/>
        <v>105045043341170</v>
      </c>
      <c r="P1147" s="46">
        <f>IF(A1147=1,SA,MAX(0,SA-M1146))</f>
        <v>0</v>
      </c>
      <c r="S1147" s="5">
        <v>0.0</v>
      </c>
      <c r="T1147" s="5">
        <v>0.0</v>
      </c>
      <c r="U1147" s="5">
        <v>0.0</v>
      </c>
      <c r="V1147" s="48">
        <v>1.0</v>
      </c>
    </row>
    <row r="1148" ht="15.75" customHeight="1">
      <c r="A1148" s="5">
        <v>1146.0</v>
      </c>
      <c r="B1148" s="5">
        <v>96.0</v>
      </c>
      <c r="C1148" s="5">
        <f t="shared" si="1"/>
        <v>6</v>
      </c>
      <c r="D1148" s="5">
        <f>'Thông tin khách hàng'!$B$4+B1148-1</f>
        <v>96</v>
      </c>
      <c r="E1148" s="46">
        <f t="shared" si="2"/>
        <v>105045043341170</v>
      </c>
      <c r="F1148" s="5">
        <f>TP*VLOOKUP('Thông tin khách hàng'!$E$10,$X$2:$Z$5,3,FALSE)*OFFSET($S1148,0,VLOOKUP('Thông tin khách hàng'!$E$10,$X$2:$Z$5,2,FALSE))</f>
        <v>0</v>
      </c>
      <c r="G1148" s="5">
        <f>EP*VLOOKUP('Thông tin khách hàng'!$E$10,$X$2:$Z$5,3,FALSE)*OFFSET($S1148,0,VLOOKUP('Thông tin khách hàng'!$E$10,$X$2:$Z$5,2,FALSE))</f>
        <v>0</v>
      </c>
      <c r="H1148" s="5">
        <f>F1148*HLOOKUP(B1148,Assumption!$A$10:$G$12,2,TRUE)+G1148*HLOOKUP(B1148,Assumption!$A$10:$G$12,3,TRUE)</f>
        <v>0</v>
      </c>
      <c r="I1148" s="5">
        <f t="shared" si="3"/>
        <v>0</v>
      </c>
      <c r="J1148" s="47">
        <f>VLOOKUP(D1148,Assumption!$O$3:$Q$103,IF('Thông tin khách hàng'!$B$3="Nam",2,3),FALSE)/12*P1148</f>
        <v>0</v>
      </c>
      <c r="K1148" s="5">
        <v>20000.0</v>
      </c>
      <c r="L1148" s="46">
        <f t="shared" si="4"/>
        <v>593939947164</v>
      </c>
      <c r="M1148" s="46">
        <f t="shared" si="5"/>
        <v>105638983268334</v>
      </c>
      <c r="N1148" s="47">
        <f>HLOOKUP(ROUND(AVERAGE(M1136:M1147)/10^6,0),Assumption!$B$2:$E$3,2,TRUE)*MAX((AVERAGE(M1136:M1147)-250*10^6),0)</f>
        <v>589749137405</v>
      </c>
      <c r="O1148" s="46">
        <f t="shared" si="6"/>
        <v>106228732405739</v>
      </c>
      <c r="P1148" s="46">
        <f>IF(A1148=1,SA,MAX(0,SA-M1147))</f>
        <v>0</v>
      </c>
      <c r="S1148" s="5">
        <v>0.0</v>
      </c>
      <c r="T1148" s="5">
        <v>0.0</v>
      </c>
      <c r="U1148" s="5">
        <v>0.0</v>
      </c>
      <c r="V1148" s="48">
        <v>1.0</v>
      </c>
    </row>
    <row r="1149" ht="15.75" customHeight="1">
      <c r="A1149" s="5">
        <v>1147.0</v>
      </c>
      <c r="B1149" s="5">
        <v>96.0</v>
      </c>
      <c r="C1149" s="5">
        <f t="shared" si="1"/>
        <v>7</v>
      </c>
      <c r="D1149" s="5">
        <f>'Thông tin khách hàng'!$B$4+B1149-1</f>
        <v>96</v>
      </c>
      <c r="E1149" s="46">
        <f t="shared" si="2"/>
        <v>106228732405739</v>
      </c>
      <c r="F1149" s="5">
        <f>TP*VLOOKUP('Thông tin khách hàng'!$E$10,$X$2:$Z$5,3,FALSE)*OFFSET($S1149,0,VLOOKUP('Thông tin khách hàng'!$E$10,$X$2:$Z$5,2,FALSE))</f>
        <v>15000000</v>
      </c>
      <c r="G1149" s="5">
        <f>EP*VLOOKUP('Thông tin khách hàng'!$E$10,$X$2:$Z$5,3,FALSE)*OFFSET($S1149,0,VLOOKUP('Thông tin khách hàng'!$E$10,$X$2:$Z$5,2,FALSE))</f>
        <v>15000000</v>
      </c>
      <c r="H1149" s="5">
        <f>F1149*HLOOKUP(B1149,Assumption!$A$10:$G$12,2,TRUE)+G1149*HLOOKUP(B1149,Assumption!$A$10:$G$12,3,TRUE)</f>
        <v>750000</v>
      </c>
      <c r="I1149" s="5">
        <f t="shared" si="3"/>
        <v>29250000</v>
      </c>
      <c r="J1149" s="47">
        <f>VLOOKUP(D1149,Assumption!$O$3:$Q$103,IF('Thông tin khách hàng'!$B$3="Nam",2,3),FALSE)/12*P1149</f>
        <v>0</v>
      </c>
      <c r="K1149" s="5">
        <v>20000.0</v>
      </c>
      <c r="L1149" s="46">
        <f t="shared" si="4"/>
        <v>600632862612</v>
      </c>
      <c r="M1149" s="46">
        <f t="shared" si="5"/>
        <v>106829394498351</v>
      </c>
      <c r="N1149" s="47">
        <f>HLOOKUP(ROUND(AVERAGE(M1137:M1148)/10^6,0),Assumption!$B$2:$E$3,2,TRUE)*MAX((AVERAGE(M1137:M1148)-250*10^6),0)</f>
        <v>596394709014</v>
      </c>
      <c r="O1149" s="46">
        <f t="shared" si="6"/>
        <v>107425789207364</v>
      </c>
      <c r="P1149" s="46">
        <f>IF(A1149=1,SA,MAX(0,SA-M1148))</f>
        <v>0</v>
      </c>
      <c r="S1149" s="5">
        <v>0.0</v>
      </c>
      <c r="T1149" s="5">
        <v>1.0</v>
      </c>
      <c r="U1149" s="5">
        <v>1.0</v>
      </c>
      <c r="V1149" s="48">
        <v>1.0</v>
      </c>
    </row>
    <row r="1150" ht="15.75" customHeight="1">
      <c r="A1150" s="5">
        <v>1148.0</v>
      </c>
      <c r="B1150" s="5">
        <v>96.0</v>
      </c>
      <c r="C1150" s="5">
        <f t="shared" si="1"/>
        <v>8</v>
      </c>
      <c r="D1150" s="5">
        <f>'Thông tin khách hàng'!$B$4+B1150-1</f>
        <v>96</v>
      </c>
      <c r="E1150" s="46">
        <f t="shared" si="2"/>
        <v>107425789207364</v>
      </c>
      <c r="F1150" s="5">
        <f>TP*VLOOKUP('Thông tin khách hàng'!$E$10,$X$2:$Z$5,3,FALSE)*OFFSET($S1150,0,VLOOKUP('Thông tin khách hàng'!$E$10,$X$2:$Z$5,2,FALSE))</f>
        <v>0</v>
      </c>
      <c r="G1150" s="5">
        <f>EP*VLOOKUP('Thông tin khách hàng'!$E$10,$X$2:$Z$5,3,FALSE)*OFFSET($S1150,0,VLOOKUP('Thông tin khách hàng'!$E$10,$X$2:$Z$5,2,FALSE))</f>
        <v>0</v>
      </c>
      <c r="H1150" s="5">
        <f>F1150*HLOOKUP(B1150,Assumption!$A$10:$G$12,2,TRUE)+G1150*HLOOKUP(B1150,Assumption!$A$10:$G$12,3,TRUE)</f>
        <v>0</v>
      </c>
      <c r="I1150" s="5">
        <f t="shared" si="3"/>
        <v>0</v>
      </c>
      <c r="J1150" s="47">
        <f>VLOOKUP(D1150,Assumption!$O$3:$Q$103,IF('Thông tin khách hàng'!$B$3="Nam",2,3),FALSE)/12*P1150</f>
        <v>0</v>
      </c>
      <c r="K1150" s="5">
        <v>20000.0</v>
      </c>
      <c r="L1150" s="46">
        <f t="shared" si="4"/>
        <v>607401030422</v>
      </c>
      <c r="M1150" s="46">
        <f t="shared" si="5"/>
        <v>108033190217786</v>
      </c>
      <c r="N1150" s="47">
        <f>HLOOKUP(ROUND(AVERAGE(M1138:M1149)/10^6,0),Assumption!$B$2:$E$3,2,TRUE)*MAX((AVERAGE(M1138:M1149)-250*10^6),0)</f>
        <v>603115165649</v>
      </c>
      <c r="O1150" s="46">
        <f t="shared" si="6"/>
        <v>108636305383436</v>
      </c>
      <c r="P1150" s="46">
        <f>IF(A1150=1,SA,MAX(0,SA-M1149))</f>
        <v>0</v>
      </c>
      <c r="S1150" s="5">
        <v>0.0</v>
      </c>
      <c r="T1150" s="5">
        <v>0.0</v>
      </c>
      <c r="U1150" s="5">
        <v>0.0</v>
      </c>
      <c r="V1150" s="48">
        <v>1.0</v>
      </c>
    </row>
    <row r="1151" ht="15.75" customHeight="1">
      <c r="A1151" s="5">
        <v>1149.0</v>
      </c>
      <c r="B1151" s="5">
        <v>96.0</v>
      </c>
      <c r="C1151" s="5">
        <f t="shared" si="1"/>
        <v>9</v>
      </c>
      <c r="D1151" s="5">
        <f>'Thông tin khách hàng'!$B$4+B1151-1</f>
        <v>96</v>
      </c>
      <c r="E1151" s="46">
        <f t="shared" si="2"/>
        <v>108636305383436</v>
      </c>
      <c r="F1151" s="5">
        <f>TP*VLOOKUP('Thông tin khách hàng'!$E$10,$X$2:$Z$5,3,FALSE)*OFFSET($S1151,0,VLOOKUP('Thông tin khách hàng'!$E$10,$X$2:$Z$5,2,FALSE))</f>
        <v>0</v>
      </c>
      <c r="G1151" s="5">
        <f>EP*VLOOKUP('Thông tin khách hàng'!$E$10,$X$2:$Z$5,3,FALSE)*OFFSET($S1151,0,VLOOKUP('Thông tin khách hàng'!$E$10,$X$2:$Z$5,2,FALSE))</f>
        <v>0</v>
      </c>
      <c r="H1151" s="5">
        <f>F1151*HLOOKUP(B1151,Assumption!$A$10:$G$12,2,TRUE)+G1151*HLOOKUP(B1151,Assumption!$A$10:$G$12,3,TRUE)</f>
        <v>0</v>
      </c>
      <c r="I1151" s="5">
        <f t="shared" si="3"/>
        <v>0</v>
      </c>
      <c r="J1151" s="47">
        <f>VLOOKUP(D1151,Assumption!$O$3:$Q$103,IF('Thông tin khách hàng'!$B$3="Nam",2,3),FALSE)/12*P1151</f>
        <v>0</v>
      </c>
      <c r="K1151" s="5">
        <v>20000.0</v>
      </c>
      <c r="L1151" s="46">
        <f t="shared" si="4"/>
        <v>614245464875</v>
      </c>
      <c r="M1151" s="46">
        <f t="shared" si="5"/>
        <v>109250550828311</v>
      </c>
      <c r="N1151" s="47">
        <f>HLOOKUP(ROUND(AVERAGE(M1139:M1150)/10^6,0),Assumption!$B$2:$E$3,2,TRUE)*MAX((AVERAGE(M1139:M1150)-250*10^6),0)</f>
        <v>609911351147</v>
      </c>
      <c r="O1151" s="46">
        <f t="shared" si="6"/>
        <v>109860462179458</v>
      </c>
      <c r="P1151" s="46">
        <f>IF(A1151=1,SA,MAX(0,SA-M1150))</f>
        <v>0</v>
      </c>
      <c r="S1151" s="5">
        <v>0.0</v>
      </c>
      <c r="T1151" s="5">
        <v>0.0</v>
      </c>
      <c r="U1151" s="5">
        <v>0.0</v>
      </c>
      <c r="V1151" s="48">
        <v>1.0</v>
      </c>
    </row>
    <row r="1152" ht="15.75" customHeight="1">
      <c r="A1152" s="5">
        <v>1150.0</v>
      </c>
      <c r="B1152" s="5">
        <v>96.0</v>
      </c>
      <c r="C1152" s="5">
        <f t="shared" si="1"/>
        <v>10</v>
      </c>
      <c r="D1152" s="5">
        <f>'Thông tin khách hàng'!$B$4+B1152-1</f>
        <v>96</v>
      </c>
      <c r="E1152" s="46">
        <f t="shared" si="2"/>
        <v>109860462179458</v>
      </c>
      <c r="F1152" s="5">
        <f>TP*VLOOKUP('Thông tin khách hàng'!$E$10,$X$2:$Z$5,3,FALSE)*OFFSET($S1152,0,VLOOKUP('Thông tin khách hàng'!$E$10,$X$2:$Z$5,2,FALSE))</f>
        <v>0</v>
      </c>
      <c r="G1152" s="5">
        <f>EP*VLOOKUP('Thông tin khách hàng'!$E$10,$X$2:$Z$5,3,FALSE)*OFFSET($S1152,0,VLOOKUP('Thông tin khách hàng'!$E$10,$X$2:$Z$5,2,FALSE))</f>
        <v>0</v>
      </c>
      <c r="H1152" s="5">
        <f>F1152*HLOOKUP(B1152,Assumption!$A$10:$G$12,2,TRUE)+G1152*HLOOKUP(B1152,Assumption!$A$10:$G$12,3,TRUE)</f>
        <v>0</v>
      </c>
      <c r="I1152" s="5">
        <f t="shared" si="3"/>
        <v>0</v>
      </c>
      <c r="J1152" s="47">
        <f>VLOOKUP(D1152,Assumption!$O$3:$Q$103,IF('Thông tin khách hàng'!$B$3="Nam",2,3),FALSE)/12*P1152</f>
        <v>0</v>
      </c>
      <c r="K1152" s="5">
        <v>20000.0</v>
      </c>
      <c r="L1152" s="46">
        <f t="shared" si="4"/>
        <v>621167025377</v>
      </c>
      <c r="M1152" s="46">
        <f t="shared" si="5"/>
        <v>110481629184835</v>
      </c>
      <c r="N1152" s="47">
        <f>HLOOKUP(ROUND(AVERAGE(M1140:M1151)/10^6,0),Assumption!$B$2:$E$3,2,TRUE)*MAX((AVERAGE(M1140:M1151)-250*10^6),0)</f>
        <v>616784118851</v>
      </c>
      <c r="O1152" s="46">
        <f t="shared" si="6"/>
        <v>111098413303685</v>
      </c>
      <c r="P1152" s="46">
        <f>IF(A1152=1,SA,MAX(0,SA-M1151))</f>
        <v>0</v>
      </c>
      <c r="S1152" s="5">
        <v>0.0</v>
      </c>
      <c r="T1152" s="5">
        <v>0.0</v>
      </c>
      <c r="U1152" s="5">
        <v>1.0</v>
      </c>
      <c r="V1152" s="48">
        <v>1.0</v>
      </c>
    </row>
    <row r="1153" ht="15.75" customHeight="1">
      <c r="A1153" s="5">
        <v>1151.0</v>
      </c>
      <c r="B1153" s="5">
        <v>96.0</v>
      </c>
      <c r="C1153" s="5">
        <f t="shared" si="1"/>
        <v>11</v>
      </c>
      <c r="D1153" s="5">
        <f>'Thông tin khách hàng'!$B$4+B1153-1</f>
        <v>96</v>
      </c>
      <c r="E1153" s="46">
        <f t="shared" si="2"/>
        <v>111098413303685</v>
      </c>
      <c r="F1153" s="5">
        <f>TP*VLOOKUP('Thông tin khách hàng'!$E$10,$X$2:$Z$5,3,FALSE)*OFFSET($S1153,0,VLOOKUP('Thông tin khách hàng'!$E$10,$X$2:$Z$5,2,FALSE))</f>
        <v>0</v>
      </c>
      <c r="G1153" s="5">
        <f>EP*VLOOKUP('Thông tin khách hàng'!$E$10,$X$2:$Z$5,3,FALSE)*OFFSET($S1153,0,VLOOKUP('Thông tin khách hàng'!$E$10,$X$2:$Z$5,2,FALSE))</f>
        <v>0</v>
      </c>
      <c r="H1153" s="5">
        <f>F1153*HLOOKUP(B1153,Assumption!$A$10:$G$12,2,TRUE)+G1153*HLOOKUP(B1153,Assumption!$A$10:$G$12,3,TRUE)</f>
        <v>0</v>
      </c>
      <c r="I1153" s="5">
        <f t="shared" si="3"/>
        <v>0</v>
      </c>
      <c r="J1153" s="47">
        <f>VLOOKUP(D1153,Assumption!$O$3:$Q$103,IF('Thông tin khách hàng'!$B$3="Nam",2,3),FALSE)/12*P1153</f>
        <v>0</v>
      </c>
      <c r="K1153" s="5">
        <v>20000.0</v>
      </c>
      <c r="L1153" s="46">
        <f t="shared" si="4"/>
        <v>628166581016</v>
      </c>
      <c r="M1153" s="46">
        <f t="shared" si="5"/>
        <v>111726579864701</v>
      </c>
      <c r="N1153" s="47">
        <f>HLOOKUP(ROUND(AVERAGE(M1141:M1152)/10^6,0),Assumption!$B$2:$E$3,2,TRUE)*MAX((AVERAGE(M1141:M1152)-250*10^6),0)</f>
        <v>623734331720</v>
      </c>
      <c r="O1153" s="46">
        <f t="shared" si="6"/>
        <v>112350314196421</v>
      </c>
      <c r="P1153" s="46">
        <f>IF(A1153=1,SA,MAX(0,SA-M1152))</f>
        <v>0</v>
      </c>
      <c r="S1153" s="5">
        <v>0.0</v>
      </c>
      <c r="T1153" s="5">
        <v>0.0</v>
      </c>
      <c r="U1153" s="5">
        <v>0.0</v>
      </c>
      <c r="V1153" s="48">
        <v>1.0</v>
      </c>
    </row>
    <row r="1154" ht="15.75" customHeight="1">
      <c r="A1154" s="5">
        <v>1152.0</v>
      </c>
      <c r="B1154" s="5">
        <v>96.0</v>
      </c>
      <c r="C1154" s="5">
        <f t="shared" si="1"/>
        <v>12</v>
      </c>
      <c r="D1154" s="5">
        <f>'Thông tin khách hàng'!$B$4+B1154-1</f>
        <v>96</v>
      </c>
      <c r="E1154" s="46">
        <f t="shared" si="2"/>
        <v>112350314196421</v>
      </c>
      <c r="F1154" s="5">
        <f>TP*VLOOKUP('Thông tin khách hàng'!$E$10,$X$2:$Z$5,3,FALSE)*OFFSET($S1154,0,VLOOKUP('Thông tin khách hàng'!$E$10,$X$2:$Z$5,2,FALSE))</f>
        <v>0</v>
      </c>
      <c r="G1154" s="5">
        <f>EP*VLOOKUP('Thông tin khách hàng'!$E$10,$X$2:$Z$5,3,FALSE)*OFFSET($S1154,0,VLOOKUP('Thông tin khách hàng'!$E$10,$X$2:$Z$5,2,FALSE))</f>
        <v>0</v>
      </c>
      <c r="H1154" s="5">
        <f>F1154*HLOOKUP(B1154,Assumption!$A$10:$G$12,2,TRUE)+G1154*HLOOKUP(B1154,Assumption!$A$10:$G$12,3,TRUE)</f>
        <v>0</v>
      </c>
      <c r="I1154" s="5">
        <f t="shared" si="3"/>
        <v>0</v>
      </c>
      <c r="J1154" s="47">
        <f>VLOOKUP(D1154,Assumption!$O$3:$Q$103,IF('Thông tin khách hàng'!$B$3="Nam",2,3),FALSE)/12*P1154</f>
        <v>0</v>
      </c>
      <c r="K1154" s="5">
        <v>20000.0</v>
      </c>
      <c r="L1154" s="46">
        <f t="shared" si="4"/>
        <v>635245010674</v>
      </c>
      <c r="M1154" s="46">
        <f t="shared" si="5"/>
        <v>112985559187095</v>
      </c>
      <c r="N1154" s="47">
        <f>HLOOKUP(ROUND(AVERAGE(M1142:M1153)/10^6,0),Assumption!$B$2:$E$3,2,TRUE)*MAX((AVERAGE(M1142:M1153)-250*10^6),0)</f>
        <v>630762862439</v>
      </c>
      <c r="O1154" s="46">
        <f t="shared" si="6"/>
        <v>113616322049534</v>
      </c>
      <c r="P1154" s="46">
        <f>IF(A1154=1,SA,MAX(0,SA-M1153))</f>
        <v>0</v>
      </c>
      <c r="S1154" s="5">
        <v>0.0</v>
      </c>
      <c r="T1154" s="5">
        <v>0.0</v>
      </c>
      <c r="U1154" s="5">
        <v>0.0</v>
      </c>
      <c r="V1154" s="48">
        <v>1.0</v>
      </c>
    </row>
    <row r="1155" ht="15.75" customHeight="1">
      <c r="A1155" s="5">
        <v>1153.0</v>
      </c>
      <c r="B1155" s="5">
        <v>97.0</v>
      </c>
      <c r="C1155" s="5">
        <f t="shared" si="1"/>
        <v>1</v>
      </c>
      <c r="D1155" s="5">
        <f>'Thông tin khách hàng'!$B$4+B1155-1</f>
        <v>97</v>
      </c>
      <c r="E1155" s="46">
        <f t="shared" si="2"/>
        <v>113616322049534</v>
      </c>
      <c r="F1155" s="5">
        <f>TP*VLOOKUP('Thông tin khách hàng'!$E$10,$X$2:$Z$5,3,FALSE)*OFFSET($S1155,0,VLOOKUP('Thông tin khách hàng'!$E$10,$X$2:$Z$5,2,FALSE))</f>
        <v>15000000</v>
      </c>
      <c r="G1155" s="5">
        <f>EP*VLOOKUP('Thông tin khách hàng'!$E$10,$X$2:$Z$5,3,FALSE)*OFFSET($S1155,0,VLOOKUP('Thông tin khách hàng'!$E$10,$X$2:$Z$5,2,FALSE))</f>
        <v>15000000</v>
      </c>
      <c r="H1155" s="5">
        <f>F1155*HLOOKUP(B1155,Assumption!$A$10:$G$12,2,TRUE)+G1155*HLOOKUP(B1155,Assumption!$A$10:$G$12,3,TRUE)</f>
        <v>750000</v>
      </c>
      <c r="I1155" s="5">
        <f t="shared" si="3"/>
        <v>29250000</v>
      </c>
      <c r="J1155" s="47">
        <f>VLOOKUP(D1155,Assumption!$O$3:$Q$103,IF('Thông tin khách hàng'!$B$3="Nam",2,3),FALSE)/12*P1155</f>
        <v>0</v>
      </c>
      <c r="K1155" s="5">
        <v>20000.0</v>
      </c>
      <c r="L1155" s="46">
        <f t="shared" si="4"/>
        <v>642403368521</v>
      </c>
      <c r="M1155" s="46">
        <f t="shared" si="5"/>
        <v>114258754648055</v>
      </c>
      <c r="N1155" s="47">
        <f>HLOOKUP(ROUND(AVERAGE(M1143:M1154)/10^6,0),Assumption!$B$2:$E$3,2,TRUE)*MAX((AVERAGE(M1143:M1154)-250*10^6),0)</f>
        <v>637870593525</v>
      </c>
      <c r="O1155" s="46">
        <f t="shared" si="6"/>
        <v>114896625241580</v>
      </c>
      <c r="P1155" s="46">
        <f>IF(A1155=1,SA,MAX(0,SA-M1154))</f>
        <v>0</v>
      </c>
      <c r="S1155" s="5">
        <v>1.0</v>
      </c>
      <c r="T1155" s="5">
        <v>1.0</v>
      </c>
      <c r="U1155" s="5">
        <v>1.0</v>
      </c>
      <c r="V1155" s="48">
        <v>1.0</v>
      </c>
    </row>
    <row r="1156" ht="15.75" customHeight="1">
      <c r="A1156" s="5">
        <v>1154.0</v>
      </c>
      <c r="B1156" s="5">
        <v>97.0</v>
      </c>
      <c r="C1156" s="5">
        <f t="shared" si="1"/>
        <v>2</v>
      </c>
      <c r="D1156" s="5">
        <f>'Thông tin khách hàng'!$B$4+B1156-1</f>
        <v>97</v>
      </c>
      <c r="E1156" s="46">
        <f t="shared" si="2"/>
        <v>114896625241580</v>
      </c>
      <c r="F1156" s="5">
        <f>TP*VLOOKUP('Thông tin khách hàng'!$E$10,$X$2:$Z$5,3,FALSE)*OFFSET($S1156,0,VLOOKUP('Thông tin khách hàng'!$E$10,$X$2:$Z$5,2,FALSE))</f>
        <v>0</v>
      </c>
      <c r="G1156" s="5">
        <f>EP*VLOOKUP('Thông tin khách hàng'!$E$10,$X$2:$Z$5,3,FALSE)*OFFSET($S1156,0,VLOOKUP('Thông tin khách hàng'!$E$10,$X$2:$Z$5,2,FALSE))</f>
        <v>0</v>
      </c>
      <c r="H1156" s="5">
        <f>F1156*HLOOKUP(B1156,Assumption!$A$10:$G$12,2,TRUE)+G1156*HLOOKUP(B1156,Assumption!$A$10:$G$12,3,TRUE)</f>
        <v>0</v>
      </c>
      <c r="I1156" s="5">
        <f t="shared" si="3"/>
        <v>0</v>
      </c>
      <c r="J1156" s="47">
        <f>VLOOKUP(D1156,Assumption!$O$3:$Q$103,IF('Thông tin khách hàng'!$B$3="Nam",2,3),FALSE)/12*P1156</f>
        <v>0</v>
      </c>
      <c r="K1156" s="5">
        <v>20000.0</v>
      </c>
      <c r="L1156" s="46">
        <f t="shared" si="4"/>
        <v>649642223525</v>
      </c>
      <c r="M1156" s="46">
        <f t="shared" si="5"/>
        <v>115546267445105</v>
      </c>
      <c r="N1156" s="47">
        <f>HLOOKUP(ROUND(AVERAGE(M1144:M1155)/10^6,0),Assumption!$B$2:$E$3,2,TRUE)*MAX((AVERAGE(M1144:M1155)-250*10^6),0)</f>
        <v>645058417440</v>
      </c>
      <c r="O1156" s="46">
        <f t="shared" si="6"/>
        <v>116191325862546</v>
      </c>
      <c r="P1156" s="46">
        <f>IF(A1156=1,SA,MAX(0,SA-M1155))</f>
        <v>0</v>
      </c>
      <c r="S1156" s="5">
        <v>0.0</v>
      </c>
      <c r="T1156" s="5">
        <v>0.0</v>
      </c>
      <c r="U1156" s="5">
        <v>0.0</v>
      </c>
      <c r="V1156" s="48">
        <v>1.0</v>
      </c>
    </row>
    <row r="1157" ht="15.75" customHeight="1">
      <c r="A1157" s="5">
        <v>1155.0</v>
      </c>
      <c r="B1157" s="5">
        <v>97.0</v>
      </c>
      <c r="C1157" s="5">
        <f t="shared" si="1"/>
        <v>3</v>
      </c>
      <c r="D1157" s="5">
        <f>'Thông tin khách hàng'!$B$4+B1157-1</f>
        <v>97</v>
      </c>
      <c r="E1157" s="46">
        <f t="shared" si="2"/>
        <v>116191325862546</v>
      </c>
      <c r="F1157" s="5">
        <f>TP*VLOOKUP('Thông tin khách hàng'!$E$10,$X$2:$Z$5,3,FALSE)*OFFSET($S1157,0,VLOOKUP('Thông tin khách hàng'!$E$10,$X$2:$Z$5,2,FALSE))</f>
        <v>0</v>
      </c>
      <c r="G1157" s="5">
        <f>EP*VLOOKUP('Thông tin khách hàng'!$E$10,$X$2:$Z$5,3,FALSE)*OFFSET($S1157,0,VLOOKUP('Thông tin khách hàng'!$E$10,$X$2:$Z$5,2,FALSE))</f>
        <v>0</v>
      </c>
      <c r="H1157" s="5">
        <f>F1157*HLOOKUP(B1157,Assumption!$A$10:$G$12,2,TRUE)+G1157*HLOOKUP(B1157,Assumption!$A$10:$G$12,3,TRUE)</f>
        <v>0</v>
      </c>
      <c r="I1157" s="5">
        <f t="shared" si="3"/>
        <v>0</v>
      </c>
      <c r="J1157" s="47">
        <f>VLOOKUP(D1157,Assumption!$O$3:$Q$103,IF('Thông tin khách hàng'!$B$3="Nam",2,3),FALSE)/12*P1157</f>
        <v>0</v>
      </c>
      <c r="K1157" s="5">
        <v>20000.0</v>
      </c>
      <c r="L1157" s="46">
        <f t="shared" si="4"/>
        <v>656962649069</v>
      </c>
      <c r="M1157" s="46">
        <f t="shared" si="5"/>
        <v>116848288491615</v>
      </c>
      <c r="N1157" s="47">
        <f>HLOOKUP(ROUND(AVERAGE(M1145:M1156)/10^6,0),Assumption!$B$2:$E$3,2,TRUE)*MAX((AVERAGE(M1145:M1156)-250*10^6),0)</f>
        <v>652327236704</v>
      </c>
      <c r="O1157" s="46">
        <f t="shared" si="6"/>
        <v>117500615728319</v>
      </c>
      <c r="P1157" s="46">
        <f>IF(A1157=1,SA,MAX(0,SA-M1156))</f>
        <v>0</v>
      </c>
      <c r="S1157" s="5">
        <v>0.0</v>
      </c>
      <c r="T1157" s="5">
        <v>0.0</v>
      </c>
      <c r="U1157" s="5">
        <v>0.0</v>
      </c>
      <c r="V1157" s="48">
        <v>1.0</v>
      </c>
    </row>
    <row r="1158" ht="15.75" customHeight="1">
      <c r="A1158" s="5">
        <v>1156.0</v>
      </c>
      <c r="B1158" s="5">
        <v>97.0</v>
      </c>
      <c r="C1158" s="5">
        <f t="shared" si="1"/>
        <v>4</v>
      </c>
      <c r="D1158" s="5">
        <f>'Thông tin khách hàng'!$B$4+B1158-1</f>
        <v>97</v>
      </c>
      <c r="E1158" s="46">
        <f t="shared" si="2"/>
        <v>117500615728319</v>
      </c>
      <c r="F1158" s="5">
        <f>TP*VLOOKUP('Thông tin khách hàng'!$E$10,$X$2:$Z$5,3,FALSE)*OFFSET($S1158,0,VLOOKUP('Thông tin khách hàng'!$E$10,$X$2:$Z$5,2,FALSE))</f>
        <v>0</v>
      </c>
      <c r="G1158" s="5">
        <f>EP*VLOOKUP('Thông tin khách hàng'!$E$10,$X$2:$Z$5,3,FALSE)*OFFSET($S1158,0,VLOOKUP('Thông tin khách hàng'!$E$10,$X$2:$Z$5,2,FALSE))</f>
        <v>0</v>
      </c>
      <c r="H1158" s="5">
        <f>F1158*HLOOKUP(B1158,Assumption!$A$10:$G$12,2,TRUE)+G1158*HLOOKUP(B1158,Assumption!$A$10:$G$12,3,TRUE)</f>
        <v>0</v>
      </c>
      <c r="I1158" s="5">
        <f t="shared" si="3"/>
        <v>0</v>
      </c>
      <c r="J1158" s="47">
        <f>VLOOKUP(D1158,Assumption!$O$3:$Q$103,IF('Thông tin khách hàng'!$B$3="Nam",2,3),FALSE)/12*P1158</f>
        <v>0</v>
      </c>
      <c r="K1158" s="5">
        <v>20000.0</v>
      </c>
      <c r="L1158" s="46">
        <f t="shared" si="4"/>
        <v>664365564324</v>
      </c>
      <c r="M1158" s="46">
        <f t="shared" si="5"/>
        <v>118164981272643</v>
      </c>
      <c r="N1158" s="47">
        <f>HLOOKUP(ROUND(AVERAGE(M1146:M1157)/10^6,0),Assumption!$B$2:$E$3,2,TRUE)*MAX((AVERAGE(M1146:M1157)-250*10^6),0)</f>
        <v>659677964005</v>
      </c>
      <c r="O1158" s="46">
        <f t="shared" si="6"/>
        <v>118824659236647</v>
      </c>
      <c r="P1158" s="46">
        <f>IF(A1158=1,SA,MAX(0,SA-M1157))</f>
        <v>0</v>
      </c>
      <c r="S1158" s="5">
        <v>0.0</v>
      </c>
      <c r="T1158" s="5">
        <v>0.0</v>
      </c>
      <c r="U1158" s="5">
        <v>1.0</v>
      </c>
      <c r="V1158" s="48">
        <v>1.0</v>
      </c>
    </row>
    <row r="1159" ht="15.75" customHeight="1">
      <c r="A1159" s="5">
        <v>1157.0</v>
      </c>
      <c r="B1159" s="5">
        <v>97.0</v>
      </c>
      <c r="C1159" s="5">
        <f t="shared" si="1"/>
        <v>5</v>
      </c>
      <c r="D1159" s="5">
        <f>'Thông tin khách hàng'!$B$4+B1159-1</f>
        <v>97</v>
      </c>
      <c r="E1159" s="46">
        <f t="shared" si="2"/>
        <v>118824659236647</v>
      </c>
      <c r="F1159" s="5">
        <f>TP*VLOOKUP('Thông tin khách hàng'!$E$10,$X$2:$Z$5,3,FALSE)*OFFSET($S1159,0,VLOOKUP('Thông tin khách hàng'!$E$10,$X$2:$Z$5,2,FALSE))</f>
        <v>0</v>
      </c>
      <c r="G1159" s="5">
        <f>EP*VLOOKUP('Thông tin khách hàng'!$E$10,$X$2:$Z$5,3,FALSE)*OFFSET($S1159,0,VLOOKUP('Thông tin khách hàng'!$E$10,$X$2:$Z$5,2,FALSE))</f>
        <v>0</v>
      </c>
      <c r="H1159" s="5">
        <f>F1159*HLOOKUP(B1159,Assumption!$A$10:$G$12,2,TRUE)+G1159*HLOOKUP(B1159,Assumption!$A$10:$G$12,3,TRUE)</f>
        <v>0</v>
      </c>
      <c r="I1159" s="5">
        <f t="shared" si="3"/>
        <v>0</v>
      </c>
      <c r="J1159" s="47">
        <f>VLOOKUP(D1159,Assumption!$O$3:$Q$103,IF('Thông tin khách hàng'!$B$3="Nam",2,3),FALSE)/12*P1159</f>
        <v>0</v>
      </c>
      <c r="K1159" s="5">
        <v>20000.0</v>
      </c>
      <c r="L1159" s="46">
        <f t="shared" si="4"/>
        <v>671851898820</v>
      </c>
      <c r="M1159" s="46">
        <f t="shared" si="5"/>
        <v>119496511115467</v>
      </c>
      <c r="N1159" s="47">
        <f>HLOOKUP(ROUND(AVERAGE(M1147:M1158)/10^6,0),Assumption!$B$2:$E$3,2,TRUE)*MAX((AVERAGE(M1147:M1158)-250*10^6),0)</f>
        <v>667111522316</v>
      </c>
      <c r="O1159" s="46">
        <f t="shared" si="6"/>
        <v>120163622637783</v>
      </c>
      <c r="P1159" s="46">
        <f>IF(A1159=1,SA,MAX(0,SA-M1158))</f>
        <v>0</v>
      </c>
      <c r="S1159" s="5">
        <v>0.0</v>
      </c>
      <c r="T1159" s="5">
        <v>0.0</v>
      </c>
      <c r="U1159" s="5">
        <v>0.0</v>
      </c>
      <c r="V1159" s="48">
        <v>1.0</v>
      </c>
    </row>
    <row r="1160" ht="15.75" customHeight="1">
      <c r="A1160" s="5">
        <v>1158.0</v>
      </c>
      <c r="B1160" s="5">
        <v>97.0</v>
      </c>
      <c r="C1160" s="5">
        <f t="shared" si="1"/>
        <v>6</v>
      </c>
      <c r="D1160" s="5">
        <f>'Thông tin khách hàng'!$B$4+B1160-1</f>
        <v>97</v>
      </c>
      <c r="E1160" s="46">
        <f t="shared" si="2"/>
        <v>120163622637783</v>
      </c>
      <c r="F1160" s="5">
        <f>TP*VLOOKUP('Thông tin khách hàng'!$E$10,$X$2:$Z$5,3,FALSE)*OFFSET($S1160,0,VLOOKUP('Thông tin khách hàng'!$E$10,$X$2:$Z$5,2,FALSE))</f>
        <v>0</v>
      </c>
      <c r="G1160" s="5">
        <f>EP*VLOOKUP('Thông tin khách hàng'!$E$10,$X$2:$Z$5,3,FALSE)*OFFSET($S1160,0,VLOOKUP('Thông tin khách hàng'!$E$10,$X$2:$Z$5,2,FALSE))</f>
        <v>0</v>
      </c>
      <c r="H1160" s="5">
        <f>F1160*HLOOKUP(B1160,Assumption!$A$10:$G$12,2,TRUE)+G1160*HLOOKUP(B1160,Assumption!$A$10:$G$12,3,TRUE)</f>
        <v>0</v>
      </c>
      <c r="I1160" s="5">
        <f t="shared" si="3"/>
        <v>0</v>
      </c>
      <c r="J1160" s="47">
        <f>VLOOKUP(D1160,Assumption!$O$3:$Q$103,IF('Thông tin khách hàng'!$B$3="Nam",2,3),FALSE)/12*P1160</f>
        <v>0</v>
      </c>
      <c r="K1160" s="5">
        <v>20000.0</v>
      </c>
      <c r="L1160" s="46">
        <f t="shared" si="4"/>
        <v>679422592558</v>
      </c>
      <c r="M1160" s="46">
        <f t="shared" si="5"/>
        <v>120843045210341</v>
      </c>
      <c r="N1160" s="47">
        <f>HLOOKUP(ROUND(AVERAGE(M1148:M1159)/10^6,0),Assumption!$B$2:$E$3,2,TRUE)*MAX((AVERAGE(M1148:M1159)-250*10^6),0)</f>
        <v>674628845011</v>
      </c>
      <c r="O1160" s="46">
        <f t="shared" si="6"/>
        <v>121517674055352</v>
      </c>
      <c r="P1160" s="46">
        <f>IF(A1160=1,SA,MAX(0,SA-M1159))</f>
        <v>0</v>
      </c>
      <c r="S1160" s="5">
        <v>0.0</v>
      </c>
      <c r="T1160" s="5">
        <v>0.0</v>
      </c>
      <c r="U1160" s="5">
        <v>0.0</v>
      </c>
      <c r="V1160" s="48">
        <v>1.0</v>
      </c>
    </row>
    <row r="1161" ht="15.75" customHeight="1">
      <c r="A1161" s="5">
        <v>1159.0</v>
      </c>
      <c r="B1161" s="5">
        <v>97.0</v>
      </c>
      <c r="C1161" s="5">
        <f t="shared" si="1"/>
        <v>7</v>
      </c>
      <c r="D1161" s="5">
        <f>'Thông tin khách hàng'!$B$4+B1161-1</f>
        <v>97</v>
      </c>
      <c r="E1161" s="46">
        <f t="shared" si="2"/>
        <v>121517674055352</v>
      </c>
      <c r="F1161" s="5">
        <f>TP*VLOOKUP('Thông tin khách hàng'!$E$10,$X$2:$Z$5,3,FALSE)*OFFSET($S1161,0,VLOOKUP('Thông tin khách hàng'!$E$10,$X$2:$Z$5,2,FALSE))</f>
        <v>15000000</v>
      </c>
      <c r="G1161" s="5">
        <f>EP*VLOOKUP('Thông tin khách hàng'!$E$10,$X$2:$Z$5,3,FALSE)*OFFSET($S1161,0,VLOOKUP('Thông tin khách hàng'!$E$10,$X$2:$Z$5,2,FALSE))</f>
        <v>15000000</v>
      </c>
      <c r="H1161" s="5">
        <f>F1161*HLOOKUP(B1161,Assumption!$A$10:$G$12,2,TRUE)+G1161*HLOOKUP(B1161,Assumption!$A$10:$G$12,3,TRUE)</f>
        <v>750000</v>
      </c>
      <c r="I1161" s="5">
        <f t="shared" si="3"/>
        <v>29250000</v>
      </c>
      <c r="J1161" s="47">
        <f>VLOOKUP(D1161,Assumption!$O$3:$Q$103,IF('Thông tin khách hàng'!$B$3="Nam",2,3),FALSE)/12*P1161</f>
        <v>0</v>
      </c>
      <c r="K1161" s="5">
        <v>20000.0</v>
      </c>
      <c r="L1161" s="46">
        <f t="shared" si="4"/>
        <v>687078761519</v>
      </c>
      <c r="M1161" s="46">
        <f t="shared" si="5"/>
        <v>122204782046871</v>
      </c>
      <c r="N1161" s="47">
        <f>HLOOKUP(ROUND(AVERAGE(M1149:M1160)/10^6,0),Assumption!$B$2:$E$3,2,TRUE)*MAX((AVERAGE(M1149:M1160)-250*10^6),0)</f>
        <v>682230875982</v>
      </c>
      <c r="O1161" s="46">
        <f t="shared" si="6"/>
        <v>122887012922853</v>
      </c>
      <c r="P1161" s="46">
        <f>IF(A1161=1,SA,MAX(0,SA-M1160))</f>
        <v>0</v>
      </c>
      <c r="S1161" s="5">
        <v>0.0</v>
      </c>
      <c r="T1161" s="5">
        <v>1.0</v>
      </c>
      <c r="U1161" s="5">
        <v>1.0</v>
      </c>
      <c r="V1161" s="48">
        <v>1.0</v>
      </c>
    </row>
    <row r="1162" ht="15.75" customHeight="1">
      <c r="A1162" s="5">
        <v>1160.0</v>
      </c>
      <c r="B1162" s="5">
        <v>97.0</v>
      </c>
      <c r="C1162" s="5">
        <f t="shared" si="1"/>
        <v>8</v>
      </c>
      <c r="D1162" s="5">
        <f>'Thông tin khách hàng'!$B$4+B1162-1</f>
        <v>97</v>
      </c>
      <c r="E1162" s="46">
        <f t="shared" si="2"/>
        <v>122887012922853</v>
      </c>
      <c r="F1162" s="5">
        <f>TP*VLOOKUP('Thông tin khách hàng'!$E$10,$X$2:$Z$5,3,FALSE)*OFFSET($S1162,0,VLOOKUP('Thông tin khách hàng'!$E$10,$X$2:$Z$5,2,FALSE))</f>
        <v>0</v>
      </c>
      <c r="G1162" s="5">
        <f>EP*VLOOKUP('Thông tin khách hàng'!$E$10,$X$2:$Z$5,3,FALSE)*OFFSET($S1162,0,VLOOKUP('Thông tin khách hàng'!$E$10,$X$2:$Z$5,2,FALSE))</f>
        <v>0</v>
      </c>
      <c r="H1162" s="5">
        <f>F1162*HLOOKUP(B1162,Assumption!$A$10:$G$12,2,TRUE)+G1162*HLOOKUP(B1162,Assumption!$A$10:$G$12,3,TRUE)</f>
        <v>0</v>
      </c>
      <c r="I1162" s="5">
        <f t="shared" si="3"/>
        <v>0</v>
      </c>
      <c r="J1162" s="47">
        <f>VLOOKUP(D1162,Assumption!$O$3:$Q$103,IF('Thông tin khách hàng'!$B$3="Nam",2,3),FALSE)/12*P1162</f>
        <v>0</v>
      </c>
      <c r="K1162" s="5">
        <v>20000.0</v>
      </c>
      <c r="L1162" s="46">
        <f t="shared" si="4"/>
        <v>694821037177</v>
      </c>
      <c r="M1162" s="46">
        <f t="shared" si="5"/>
        <v>123581833940030</v>
      </c>
      <c r="N1162" s="47">
        <f>HLOOKUP(ROUND(AVERAGE(M1150:M1161)/10^6,0),Assumption!$B$2:$E$3,2,TRUE)*MAX((AVERAGE(M1150:M1161)-250*10^6),0)</f>
        <v>689918569756</v>
      </c>
      <c r="O1162" s="46">
        <f t="shared" si="6"/>
        <v>124271752509787</v>
      </c>
      <c r="P1162" s="46">
        <f>IF(A1162=1,SA,MAX(0,SA-M1161))</f>
        <v>0</v>
      </c>
      <c r="S1162" s="5">
        <v>0.0</v>
      </c>
      <c r="T1162" s="5">
        <v>0.0</v>
      </c>
      <c r="U1162" s="5">
        <v>0.0</v>
      </c>
      <c r="V1162" s="48">
        <v>1.0</v>
      </c>
    </row>
    <row r="1163" ht="15.75" customHeight="1">
      <c r="A1163" s="5">
        <v>1161.0</v>
      </c>
      <c r="B1163" s="5">
        <v>97.0</v>
      </c>
      <c r="C1163" s="5">
        <f t="shared" si="1"/>
        <v>9</v>
      </c>
      <c r="D1163" s="5">
        <f>'Thông tin khách hàng'!$B$4+B1163-1</f>
        <v>97</v>
      </c>
      <c r="E1163" s="46">
        <f t="shared" si="2"/>
        <v>124271752509787</v>
      </c>
      <c r="F1163" s="5">
        <f>TP*VLOOKUP('Thông tin khách hàng'!$E$10,$X$2:$Z$5,3,FALSE)*OFFSET($S1163,0,VLOOKUP('Thông tin khách hàng'!$E$10,$X$2:$Z$5,2,FALSE))</f>
        <v>0</v>
      </c>
      <c r="G1163" s="5">
        <f>EP*VLOOKUP('Thông tin khách hàng'!$E$10,$X$2:$Z$5,3,FALSE)*OFFSET($S1163,0,VLOOKUP('Thông tin khách hàng'!$E$10,$X$2:$Z$5,2,FALSE))</f>
        <v>0</v>
      </c>
      <c r="H1163" s="5">
        <f>F1163*HLOOKUP(B1163,Assumption!$A$10:$G$12,2,TRUE)+G1163*HLOOKUP(B1163,Assumption!$A$10:$G$12,3,TRUE)</f>
        <v>0</v>
      </c>
      <c r="I1163" s="5">
        <f t="shared" si="3"/>
        <v>0</v>
      </c>
      <c r="J1163" s="47">
        <f>VLOOKUP(D1163,Assumption!$O$3:$Q$103,IF('Thông tin khách hàng'!$B$3="Nam",2,3),FALSE)/12*P1163</f>
        <v>0</v>
      </c>
      <c r="K1163" s="5">
        <v>20000.0</v>
      </c>
      <c r="L1163" s="46">
        <f t="shared" si="4"/>
        <v>702650556125</v>
      </c>
      <c r="M1163" s="46">
        <f t="shared" si="5"/>
        <v>124974403045912</v>
      </c>
      <c r="N1163" s="47">
        <f>HLOOKUP(ROUND(AVERAGE(M1151:M1162)/10^6,0),Assumption!$B$2:$E$3,2,TRUE)*MAX((AVERAGE(M1151:M1162)-250*10^6),0)</f>
        <v>697692891618</v>
      </c>
      <c r="O1163" s="46">
        <f t="shared" si="6"/>
        <v>125672095937529</v>
      </c>
      <c r="P1163" s="46">
        <f>IF(A1163=1,SA,MAX(0,SA-M1162))</f>
        <v>0</v>
      </c>
      <c r="S1163" s="5">
        <v>0.0</v>
      </c>
      <c r="T1163" s="5">
        <v>0.0</v>
      </c>
      <c r="U1163" s="5">
        <v>0.0</v>
      </c>
      <c r="V1163" s="48">
        <v>1.0</v>
      </c>
    </row>
    <row r="1164" ht="15.75" customHeight="1">
      <c r="A1164" s="5">
        <v>1162.0</v>
      </c>
      <c r="B1164" s="5">
        <v>97.0</v>
      </c>
      <c r="C1164" s="5">
        <f t="shared" si="1"/>
        <v>10</v>
      </c>
      <c r="D1164" s="5">
        <f>'Thông tin khách hàng'!$B$4+B1164-1</f>
        <v>97</v>
      </c>
      <c r="E1164" s="46">
        <f t="shared" si="2"/>
        <v>125672095937529</v>
      </c>
      <c r="F1164" s="5">
        <f>TP*VLOOKUP('Thông tin khách hàng'!$E$10,$X$2:$Z$5,3,FALSE)*OFFSET($S1164,0,VLOOKUP('Thông tin khách hàng'!$E$10,$X$2:$Z$5,2,FALSE))</f>
        <v>0</v>
      </c>
      <c r="G1164" s="5">
        <f>EP*VLOOKUP('Thông tin khách hàng'!$E$10,$X$2:$Z$5,3,FALSE)*OFFSET($S1164,0,VLOOKUP('Thông tin khách hàng'!$E$10,$X$2:$Z$5,2,FALSE))</f>
        <v>0</v>
      </c>
      <c r="H1164" s="5">
        <f>F1164*HLOOKUP(B1164,Assumption!$A$10:$G$12,2,TRUE)+G1164*HLOOKUP(B1164,Assumption!$A$10:$G$12,3,TRUE)</f>
        <v>0</v>
      </c>
      <c r="I1164" s="5">
        <f t="shared" si="3"/>
        <v>0</v>
      </c>
      <c r="J1164" s="47">
        <f>VLOOKUP(D1164,Assumption!$O$3:$Q$103,IF('Thông tin khách hàng'!$B$3="Nam",2,3),FALSE)/12*P1164</f>
        <v>0</v>
      </c>
      <c r="K1164" s="5">
        <v>20000.0</v>
      </c>
      <c r="L1164" s="46">
        <f t="shared" si="4"/>
        <v>710568301458</v>
      </c>
      <c r="M1164" s="46">
        <f t="shared" si="5"/>
        <v>126382664218987</v>
      </c>
      <c r="N1164" s="47">
        <f>HLOOKUP(ROUND(AVERAGE(M1152:M1163)/10^6,0),Assumption!$B$2:$E$3,2,TRUE)*MAX((AVERAGE(M1152:M1163)-250*10^6),0)</f>
        <v>705554817726</v>
      </c>
      <c r="O1164" s="46">
        <f t="shared" si="6"/>
        <v>127088219036714</v>
      </c>
      <c r="P1164" s="46">
        <f>IF(A1164=1,SA,MAX(0,SA-M1163))</f>
        <v>0</v>
      </c>
      <c r="S1164" s="5">
        <v>0.0</v>
      </c>
      <c r="T1164" s="5">
        <v>0.0</v>
      </c>
      <c r="U1164" s="5">
        <v>1.0</v>
      </c>
      <c r="V1164" s="48">
        <v>1.0</v>
      </c>
    </row>
    <row r="1165" ht="15.75" customHeight="1">
      <c r="A1165" s="5">
        <v>1163.0</v>
      </c>
      <c r="B1165" s="5">
        <v>97.0</v>
      </c>
      <c r="C1165" s="5">
        <f t="shared" si="1"/>
        <v>11</v>
      </c>
      <c r="D1165" s="5">
        <f>'Thông tin khách hàng'!$B$4+B1165-1</f>
        <v>97</v>
      </c>
      <c r="E1165" s="46">
        <f t="shared" si="2"/>
        <v>127088219036714</v>
      </c>
      <c r="F1165" s="5">
        <f>TP*VLOOKUP('Thông tin khách hàng'!$E$10,$X$2:$Z$5,3,FALSE)*OFFSET($S1165,0,VLOOKUP('Thông tin khách hàng'!$E$10,$X$2:$Z$5,2,FALSE))</f>
        <v>0</v>
      </c>
      <c r="G1165" s="5">
        <f>EP*VLOOKUP('Thông tin khách hàng'!$E$10,$X$2:$Z$5,3,FALSE)*OFFSET($S1165,0,VLOOKUP('Thông tin khách hàng'!$E$10,$X$2:$Z$5,2,FALSE))</f>
        <v>0</v>
      </c>
      <c r="H1165" s="5">
        <f>F1165*HLOOKUP(B1165,Assumption!$A$10:$G$12,2,TRUE)+G1165*HLOOKUP(B1165,Assumption!$A$10:$G$12,3,TRUE)</f>
        <v>0</v>
      </c>
      <c r="I1165" s="5">
        <f t="shared" si="3"/>
        <v>0</v>
      </c>
      <c r="J1165" s="47">
        <f>VLOOKUP(D1165,Assumption!$O$3:$Q$103,IF('Thông tin khách hàng'!$B$3="Nam",2,3),FALSE)/12*P1165</f>
        <v>0</v>
      </c>
      <c r="K1165" s="5">
        <v>20000.0</v>
      </c>
      <c r="L1165" s="46">
        <f t="shared" si="4"/>
        <v>718575267347</v>
      </c>
      <c r="M1165" s="46">
        <f t="shared" si="5"/>
        <v>127806794284061</v>
      </c>
      <c r="N1165" s="47">
        <f>HLOOKUP(ROUND(AVERAGE(M1153:M1164)/10^6,0),Assumption!$B$2:$E$3,2,TRUE)*MAX((AVERAGE(M1153:M1164)-250*10^6),0)</f>
        <v>713505335243</v>
      </c>
      <c r="O1165" s="46">
        <f t="shared" si="6"/>
        <v>128520299619304</v>
      </c>
      <c r="P1165" s="46">
        <f>IF(A1165=1,SA,MAX(0,SA-M1164))</f>
        <v>0</v>
      </c>
      <c r="S1165" s="5">
        <v>0.0</v>
      </c>
      <c r="T1165" s="5">
        <v>0.0</v>
      </c>
      <c r="U1165" s="5">
        <v>0.0</v>
      </c>
      <c r="V1165" s="48">
        <v>1.0</v>
      </c>
    </row>
    <row r="1166" ht="15.75" customHeight="1">
      <c r="A1166" s="5">
        <v>1164.0</v>
      </c>
      <c r="B1166" s="5">
        <v>97.0</v>
      </c>
      <c r="C1166" s="5">
        <f t="shared" si="1"/>
        <v>12</v>
      </c>
      <c r="D1166" s="5">
        <f>'Thông tin khách hàng'!$B$4+B1166-1</f>
        <v>97</v>
      </c>
      <c r="E1166" s="46">
        <f t="shared" si="2"/>
        <v>128520299619304</v>
      </c>
      <c r="F1166" s="5">
        <f>TP*VLOOKUP('Thông tin khách hàng'!$E$10,$X$2:$Z$5,3,FALSE)*OFFSET($S1166,0,VLOOKUP('Thông tin khách hàng'!$E$10,$X$2:$Z$5,2,FALSE))</f>
        <v>0</v>
      </c>
      <c r="G1166" s="5">
        <f>EP*VLOOKUP('Thông tin khách hàng'!$E$10,$X$2:$Z$5,3,FALSE)*OFFSET($S1166,0,VLOOKUP('Thông tin khách hàng'!$E$10,$X$2:$Z$5,2,FALSE))</f>
        <v>0</v>
      </c>
      <c r="H1166" s="5">
        <f>F1166*HLOOKUP(B1166,Assumption!$A$10:$G$12,2,TRUE)+G1166*HLOOKUP(B1166,Assumption!$A$10:$G$12,3,TRUE)</f>
        <v>0</v>
      </c>
      <c r="I1166" s="5">
        <f t="shared" si="3"/>
        <v>0</v>
      </c>
      <c r="J1166" s="47">
        <f>VLOOKUP(D1166,Assumption!$O$3:$Q$103,IF('Thông tin khách hàng'!$B$3="Nam",2,3),FALSE)/12*P1166</f>
        <v>0</v>
      </c>
      <c r="K1166" s="5">
        <v>20000.0</v>
      </c>
      <c r="L1166" s="46">
        <f t="shared" si="4"/>
        <v>726672459167</v>
      </c>
      <c r="M1166" s="46">
        <f t="shared" si="5"/>
        <v>129246972058471</v>
      </c>
      <c r="N1166" s="47">
        <f>HLOOKUP(ROUND(AVERAGE(M1154:M1165)/10^6,0),Assumption!$B$2:$E$3,2,TRUE)*MAX((AVERAGE(M1154:M1165)-250*10^6),0)</f>
        <v>721545442453</v>
      </c>
      <c r="O1166" s="46">
        <f t="shared" si="6"/>
        <v>129968517500924</v>
      </c>
      <c r="P1166" s="46">
        <f>IF(A1166=1,SA,MAX(0,SA-M1165))</f>
        <v>0</v>
      </c>
      <c r="S1166" s="5">
        <v>0.0</v>
      </c>
      <c r="T1166" s="5">
        <v>0.0</v>
      </c>
      <c r="U1166" s="5">
        <v>0.0</v>
      </c>
      <c r="V1166" s="48">
        <v>1.0</v>
      </c>
    </row>
    <row r="1167" ht="15.75" customHeight="1">
      <c r="A1167" s="5">
        <v>1165.0</v>
      </c>
      <c r="B1167" s="5">
        <v>98.0</v>
      </c>
      <c r="C1167" s="5">
        <f t="shared" si="1"/>
        <v>1</v>
      </c>
      <c r="D1167" s="5">
        <f>'Thông tin khách hàng'!$B$4+B1167-1</f>
        <v>98</v>
      </c>
      <c r="E1167" s="46">
        <f t="shared" si="2"/>
        <v>129968517500924</v>
      </c>
      <c r="F1167" s="5">
        <f>TP*VLOOKUP('Thông tin khách hàng'!$E$10,$X$2:$Z$5,3,FALSE)*OFFSET($S1167,0,VLOOKUP('Thông tin khách hàng'!$E$10,$X$2:$Z$5,2,FALSE))</f>
        <v>15000000</v>
      </c>
      <c r="G1167" s="5">
        <f>EP*VLOOKUP('Thông tin khách hàng'!$E$10,$X$2:$Z$5,3,FALSE)*OFFSET($S1167,0,VLOOKUP('Thông tin khách hàng'!$E$10,$X$2:$Z$5,2,FALSE))</f>
        <v>15000000</v>
      </c>
      <c r="H1167" s="5">
        <f>F1167*HLOOKUP(B1167,Assumption!$A$10:$G$12,2,TRUE)+G1167*HLOOKUP(B1167,Assumption!$A$10:$G$12,3,TRUE)</f>
        <v>750000</v>
      </c>
      <c r="I1167" s="5">
        <f t="shared" si="3"/>
        <v>29250000</v>
      </c>
      <c r="J1167" s="47">
        <f>VLOOKUP(D1167,Assumption!$O$3:$Q$103,IF('Thông tin khách hàng'!$B$3="Nam",2,3),FALSE)/12*P1167</f>
        <v>0</v>
      </c>
      <c r="K1167" s="5">
        <v>20000.0</v>
      </c>
      <c r="L1167" s="46">
        <f t="shared" si="4"/>
        <v>734861059006</v>
      </c>
      <c r="M1167" s="46">
        <f t="shared" si="5"/>
        <v>130703407789930</v>
      </c>
      <c r="N1167" s="47">
        <f>HLOOKUP(ROUND(AVERAGE(M1155:M1166)/10^6,0),Assumption!$B$2:$E$3,2,TRUE)*MAX((AVERAGE(M1155:M1166)-250*10^6),0)</f>
        <v>729676148889</v>
      </c>
      <c r="O1167" s="46">
        <f t="shared" si="6"/>
        <v>131433083938819</v>
      </c>
      <c r="P1167" s="46">
        <f>IF(A1167=1,SA,MAX(0,SA-M1166))</f>
        <v>0</v>
      </c>
      <c r="S1167" s="5">
        <v>1.0</v>
      </c>
      <c r="T1167" s="5">
        <v>1.0</v>
      </c>
      <c r="U1167" s="5">
        <v>1.0</v>
      </c>
      <c r="V1167" s="48">
        <v>1.0</v>
      </c>
    </row>
    <row r="1168" ht="15.75" customHeight="1">
      <c r="A1168" s="5">
        <v>1166.0</v>
      </c>
      <c r="B1168" s="5">
        <v>98.0</v>
      </c>
      <c r="C1168" s="5">
        <f t="shared" si="1"/>
        <v>2</v>
      </c>
      <c r="D1168" s="5">
        <f>'Thông tin khách hàng'!$B$4+B1168-1</f>
        <v>98</v>
      </c>
      <c r="E1168" s="46">
        <f t="shared" si="2"/>
        <v>131433083938819</v>
      </c>
      <c r="F1168" s="5">
        <f>TP*VLOOKUP('Thông tin khách hàng'!$E$10,$X$2:$Z$5,3,FALSE)*OFFSET($S1168,0,VLOOKUP('Thông tin khách hàng'!$E$10,$X$2:$Z$5,2,FALSE))</f>
        <v>0</v>
      </c>
      <c r="G1168" s="5">
        <f>EP*VLOOKUP('Thông tin khách hàng'!$E$10,$X$2:$Z$5,3,FALSE)*OFFSET($S1168,0,VLOOKUP('Thông tin khách hàng'!$E$10,$X$2:$Z$5,2,FALSE))</f>
        <v>0</v>
      </c>
      <c r="H1168" s="5">
        <f>F1168*HLOOKUP(B1168,Assumption!$A$10:$G$12,2,TRUE)+G1168*HLOOKUP(B1168,Assumption!$A$10:$G$12,3,TRUE)</f>
        <v>0</v>
      </c>
      <c r="I1168" s="5">
        <f t="shared" si="3"/>
        <v>0</v>
      </c>
      <c r="J1168" s="47">
        <f>VLOOKUP(D1168,Assumption!$O$3:$Q$103,IF('Thông tin khách hàng'!$B$3="Nam",2,3),FALSE)/12*P1168</f>
        <v>0</v>
      </c>
      <c r="K1168" s="5">
        <v>20000.0</v>
      </c>
      <c r="L1168" s="46">
        <f t="shared" si="4"/>
        <v>743141765192</v>
      </c>
      <c r="M1168" s="46">
        <f t="shared" si="5"/>
        <v>132176225684011</v>
      </c>
      <c r="N1168" s="47">
        <f>HLOOKUP(ROUND(AVERAGE(M1156:M1167)/10^6,0),Assumption!$B$2:$E$3,2,TRUE)*MAX((AVERAGE(M1156:M1167)-250*10^6),0)</f>
        <v>737898475460</v>
      </c>
      <c r="O1168" s="46">
        <f t="shared" si="6"/>
        <v>132914124159471</v>
      </c>
      <c r="P1168" s="46">
        <f>IF(A1168=1,SA,MAX(0,SA-M1167))</f>
        <v>0</v>
      </c>
      <c r="S1168" s="5">
        <v>0.0</v>
      </c>
      <c r="T1168" s="5">
        <v>0.0</v>
      </c>
      <c r="U1168" s="5">
        <v>0.0</v>
      </c>
      <c r="V1168" s="48">
        <v>1.0</v>
      </c>
    </row>
    <row r="1169" ht="15.75" customHeight="1">
      <c r="A1169" s="5">
        <v>1167.0</v>
      </c>
      <c r="B1169" s="5">
        <v>98.0</v>
      </c>
      <c r="C1169" s="5">
        <f t="shared" si="1"/>
        <v>3</v>
      </c>
      <c r="D1169" s="5">
        <f>'Thông tin khách hàng'!$B$4+B1169-1</f>
        <v>98</v>
      </c>
      <c r="E1169" s="46">
        <f t="shared" si="2"/>
        <v>132914124159471</v>
      </c>
      <c r="F1169" s="5">
        <f>TP*VLOOKUP('Thông tin khách hàng'!$E$10,$X$2:$Z$5,3,FALSE)*OFFSET($S1169,0,VLOOKUP('Thông tin khách hàng'!$E$10,$X$2:$Z$5,2,FALSE))</f>
        <v>0</v>
      </c>
      <c r="G1169" s="5">
        <f>EP*VLOOKUP('Thông tin khách hàng'!$E$10,$X$2:$Z$5,3,FALSE)*OFFSET($S1169,0,VLOOKUP('Thông tin khách hàng'!$E$10,$X$2:$Z$5,2,FALSE))</f>
        <v>0</v>
      </c>
      <c r="H1169" s="5">
        <f>F1169*HLOOKUP(B1169,Assumption!$A$10:$G$12,2,TRUE)+G1169*HLOOKUP(B1169,Assumption!$A$10:$G$12,3,TRUE)</f>
        <v>0</v>
      </c>
      <c r="I1169" s="5">
        <f t="shared" si="3"/>
        <v>0</v>
      </c>
      <c r="J1169" s="47">
        <f>VLOOKUP(D1169,Assumption!$O$3:$Q$103,IF('Thông tin khách hàng'!$B$3="Nam",2,3),FALSE)/12*P1169</f>
        <v>0</v>
      </c>
      <c r="K1169" s="5">
        <v>20000.0</v>
      </c>
      <c r="L1169" s="46">
        <f t="shared" si="4"/>
        <v>751515781924</v>
      </c>
      <c r="M1169" s="46">
        <f t="shared" si="5"/>
        <v>133665639921395</v>
      </c>
      <c r="N1169" s="47">
        <f>HLOOKUP(ROUND(AVERAGE(M1157:M1168)/10^6,0),Assumption!$B$2:$E$3,2,TRUE)*MAX((AVERAGE(M1157:M1168)-250*10^6),0)</f>
        <v>746213454579</v>
      </c>
      <c r="O1169" s="46">
        <f t="shared" si="6"/>
        <v>134411853375974</v>
      </c>
      <c r="P1169" s="46">
        <f>IF(A1169=1,SA,MAX(0,SA-M1168))</f>
        <v>0</v>
      </c>
      <c r="S1169" s="5">
        <v>0.0</v>
      </c>
      <c r="T1169" s="5">
        <v>0.0</v>
      </c>
      <c r="U1169" s="5">
        <v>0.0</v>
      </c>
      <c r="V1169" s="48">
        <v>1.0</v>
      </c>
    </row>
    <row r="1170" ht="15.75" customHeight="1">
      <c r="A1170" s="5">
        <v>1168.0</v>
      </c>
      <c r="B1170" s="5">
        <v>98.0</v>
      </c>
      <c r="C1170" s="5">
        <f t="shared" si="1"/>
        <v>4</v>
      </c>
      <c r="D1170" s="5">
        <f>'Thông tin khách hàng'!$B$4+B1170-1</f>
        <v>98</v>
      </c>
      <c r="E1170" s="46">
        <f t="shared" si="2"/>
        <v>134411853375974</v>
      </c>
      <c r="F1170" s="5">
        <f>TP*VLOOKUP('Thông tin khách hàng'!$E$10,$X$2:$Z$5,3,FALSE)*OFFSET($S1170,0,VLOOKUP('Thông tin khách hàng'!$E$10,$X$2:$Z$5,2,FALSE))</f>
        <v>0</v>
      </c>
      <c r="G1170" s="5">
        <f>EP*VLOOKUP('Thông tin khách hàng'!$E$10,$X$2:$Z$5,3,FALSE)*OFFSET($S1170,0,VLOOKUP('Thông tin khách hàng'!$E$10,$X$2:$Z$5,2,FALSE))</f>
        <v>0</v>
      </c>
      <c r="H1170" s="5">
        <f>F1170*HLOOKUP(B1170,Assumption!$A$10:$G$12,2,TRUE)+G1170*HLOOKUP(B1170,Assumption!$A$10:$G$12,3,TRUE)</f>
        <v>0</v>
      </c>
      <c r="I1170" s="5">
        <f t="shared" si="3"/>
        <v>0</v>
      </c>
      <c r="J1170" s="47">
        <f>VLOOKUP(D1170,Assumption!$O$3:$Q$103,IF('Thông tin khách hàng'!$B$3="Nam",2,3),FALSE)/12*P1170</f>
        <v>0</v>
      </c>
      <c r="K1170" s="5">
        <v>20000.0</v>
      </c>
      <c r="L1170" s="46">
        <f t="shared" si="4"/>
        <v>759984160665</v>
      </c>
      <c r="M1170" s="46">
        <f t="shared" si="5"/>
        <v>135171837516639</v>
      </c>
      <c r="N1170" s="47">
        <f>HLOOKUP(ROUND(AVERAGE(M1158:M1169)/10^6,0),Assumption!$B$2:$E$3,2,TRUE)*MAX((AVERAGE(M1158:M1169)-250*10^6),0)</f>
        <v>754622130294</v>
      </c>
      <c r="O1170" s="46">
        <f t="shared" si="6"/>
        <v>135926459646933</v>
      </c>
      <c r="P1170" s="46">
        <f>IF(A1170=1,SA,MAX(0,SA-M1169))</f>
        <v>0</v>
      </c>
      <c r="S1170" s="5">
        <v>0.0</v>
      </c>
      <c r="T1170" s="5">
        <v>0.0</v>
      </c>
      <c r="U1170" s="5">
        <v>1.0</v>
      </c>
      <c r="V1170" s="48">
        <v>1.0</v>
      </c>
    </row>
    <row r="1171" ht="15.75" customHeight="1">
      <c r="A1171" s="5">
        <v>1169.0</v>
      </c>
      <c r="B1171" s="5">
        <v>98.0</v>
      </c>
      <c r="C1171" s="5">
        <f t="shared" si="1"/>
        <v>5</v>
      </c>
      <c r="D1171" s="5">
        <f>'Thông tin khách hàng'!$B$4+B1171-1</f>
        <v>98</v>
      </c>
      <c r="E1171" s="46">
        <f t="shared" si="2"/>
        <v>135926459646933</v>
      </c>
      <c r="F1171" s="5">
        <f>TP*VLOOKUP('Thông tin khách hàng'!$E$10,$X$2:$Z$5,3,FALSE)*OFFSET($S1171,0,VLOOKUP('Thông tin khách hàng'!$E$10,$X$2:$Z$5,2,FALSE))</f>
        <v>0</v>
      </c>
      <c r="G1171" s="5">
        <f>EP*VLOOKUP('Thông tin khách hàng'!$E$10,$X$2:$Z$5,3,FALSE)*OFFSET($S1171,0,VLOOKUP('Thông tin khách hàng'!$E$10,$X$2:$Z$5,2,FALSE))</f>
        <v>0</v>
      </c>
      <c r="H1171" s="5">
        <f>F1171*HLOOKUP(B1171,Assumption!$A$10:$G$12,2,TRUE)+G1171*HLOOKUP(B1171,Assumption!$A$10:$G$12,3,TRUE)</f>
        <v>0</v>
      </c>
      <c r="I1171" s="5">
        <f t="shared" si="3"/>
        <v>0</v>
      </c>
      <c r="J1171" s="47">
        <f>VLOOKUP(D1171,Assumption!$O$3:$Q$103,IF('Thông tin khách hàng'!$B$3="Nam",2,3),FALSE)/12*P1171</f>
        <v>0</v>
      </c>
      <c r="K1171" s="5">
        <v>20000.0</v>
      </c>
      <c r="L1171" s="46">
        <f t="shared" si="4"/>
        <v>768547964726</v>
      </c>
      <c r="M1171" s="46">
        <f t="shared" si="5"/>
        <v>136695007591659</v>
      </c>
      <c r="N1171" s="47">
        <f>HLOOKUP(ROUND(AVERAGE(M1159:M1170)/10^6,0),Assumption!$B$2:$E$3,2,TRUE)*MAX((AVERAGE(M1159:M1170)-250*10^6),0)</f>
        <v>763125558416</v>
      </c>
      <c r="O1171" s="46">
        <f t="shared" si="6"/>
        <v>137458133150075</v>
      </c>
      <c r="P1171" s="46">
        <f>IF(A1171=1,SA,MAX(0,SA-M1170))</f>
        <v>0</v>
      </c>
      <c r="S1171" s="5">
        <v>0.0</v>
      </c>
      <c r="T1171" s="5">
        <v>0.0</v>
      </c>
      <c r="U1171" s="5">
        <v>0.0</v>
      </c>
      <c r="V1171" s="48">
        <v>1.0</v>
      </c>
    </row>
    <row r="1172" ht="15.75" customHeight="1">
      <c r="A1172" s="5">
        <v>1170.0</v>
      </c>
      <c r="B1172" s="5">
        <v>98.0</v>
      </c>
      <c r="C1172" s="5">
        <f t="shared" si="1"/>
        <v>6</v>
      </c>
      <c r="D1172" s="5">
        <f>'Thông tin khách hàng'!$B$4+B1172-1</f>
        <v>98</v>
      </c>
      <c r="E1172" s="46">
        <f t="shared" si="2"/>
        <v>137458133150075</v>
      </c>
      <c r="F1172" s="5">
        <f>TP*VLOOKUP('Thông tin khách hàng'!$E$10,$X$2:$Z$5,3,FALSE)*OFFSET($S1172,0,VLOOKUP('Thông tin khách hàng'!$E$10,$X$2:$Z$5,2,FALSE))</f>
        <v>0</v>
      </c>
      <c r="G1172" s="5">
        <f>EP*VLOOKUP('Thông tin khách hàng'!$E$10,$X$2:$Z$5,3,FALSE)*OFFSET($S1172,0,VLOOKUP('Thông tin khách hàng'!$E$10,$X$2:$Z$5,2,FALSE))</f>
        <v>0</v>
      </c>
      <c r="H1172" s="5">
        <f>F1172*HLOOKUP(B1172,Assumption!$A$10:$G$12,2,TRUE)+G1172*HLOOKUP(B1172,Assumption!$A$10:$G$12,3,TRUE)</f>
        <v>0</v>
      </c>
      <c r="I1172" s="5">
        <f t="shared" si="3"/>
        <v>0</v>
      </c>
      <c r="J1172" s="47">
        <f>VLOOKUP(D1172,Assumption!$O$3:$Q$103,IF('Thông tin khách hàng'!$B$3="Nam",2,3),FALSE)/12*P1172</f>
        <v>0</v>
      </c>
      <c r="K1172" s="5">
        <v>20000.0</v>
      </c>
      <c r="L1172" s="46">
        <f t="shared" si="4"/>
        <v>777208269399</v>
      </c>
      <c r="M1172" s="46">
        <f t="shared" si="5"/>
        <v>138235341399474</v>
      </c>
      <c r="N1172" s="47">
        <f>HLOOKUP(ROUND(AVERAGE(M1160:M1171)/10^6,0),Assumption!$B$2:$E$3,2,TRUE)*MAX((AVERAGE(M1160:M1171)-250*10^6),0)</f>
        <v>771724806654</v>
      </c>
      <c r="O1172" s="46">
        <f t="shared" si="6"/>
        <v>139007066206128</v>
      </c>
      <c r="P1172" s="46">
        <f>IF(A1172=1,SA,MAX(0,SA-M1171))</f>
        <v>0</v>
      </c>
      <c r="S1172" s="5">
        <v>0.0</v>
      </c>
      <c r="T1172" s="5">
        <v>0.0</v>
      </c>
      <c r="U1172" s="5">
        <v>0.0</v>
      </c>
      <c r="V1172" s="48">
        <v>1.0</v>
      </c>
    </row>
    <row r="1173" ht="15.75" customHeight="1">
      <c r="A1173" s="5">
        <v>1171.0</v>
      </c>
      <c r="B1173" s="5">
        <v>98.0</v>
      </c>
      <c r="C1173" s="5">
        <f t="shared" si="1"/>
        <v>7</v>
      </c>
      <c r="D1173" s="5">
        <f>'Thông tin khách hàng'!$B$4+B1173-1</f>
        <v>98</v>
      </c>
      <c r="E1173" s="46">
        <f t="shared" si="2"/>
        <v>139007066206128</v>
      </c>
      <c r="F1173" s="5">
        <f>TP*VLOOKUP('Thông tin khách hàng'!$E$10,$X$2:$Z$5,3,FALSE)*OFFSET($S1173,0,VLOOKUP('Thông tin khách hàng'!$E$10,$X$2:$Z$5,2,FALSE))</f>
        <v>15000000</v>
      </c>
      <c r="G1173" s="5">
        <f>EP*VLOOKUP('Thông tin khách hàng'!$E$10,$X$2:$Z$5,3,FALSE)*OFFSET($S1173,0,VLOOKUP('Thông tin khách hàng'!$E$10,$X$2:$Z$5,2,FALSE))</f>
        <v>15000000</v>
      </c>
      <c r="H1173" s="5">
        <f>F1173*HLOOKUP(B1173,Assumption!$A$10:$G$12,2,TRUE)+G1173*HLOOKUP(B1173,Assumption!$A$10:$G$12,3,TRUE)</f>
        <v>750000</v>
      </c>
      <c r="I1173" s="5">
        <f t="shared" si="3"/>
        <v>29250000</v>
      </c>
      <c r="J1173" s="47">
        <f>VLOOKUP(D1173,Assumption!$O$3:$Q$103,IF('Thông tin khách hàng'!$B$3="Nam",2,3),FALSE)/12*P1173</f>
        <v>0</v>
      </c>
      <c r="K1173" s="5">
        <v>20000.0</v>
      </c>
      <c r="L1173" s="46">
        <f t="shared" si="4"/>
        <v>785966327477</v>
      </c>
      <c r="M1173" s="46">
        <f t="shared" si="5"/>
        <v>139793061763605</v>
      </c>
      <c r="N1173" s="47">
        <f>HLOOKUP(ROUND(AVERAGE(M1161:M1172)/10^6,0),Assumption!$B$2:$E$3,2,TRUE)*MAX((AVERAGE(M1161:M1172)-250*10^6),0)</f>
        <v>780420954749</v>
      </c>
      <c r="O1173" s="46">
        <f t="shared" si="6"/>
        <v>140573482718354</v>
      </c>
      <c r="P1173" s="46">
        <f>IF(A1173=1,SA,MAX(0,SA-M1172))</f>
        <v>0</v>
      </c>
      <c r="S1173" s="5">
        <v>0.0</v>
      </c>
      <c r="T1173" s="5">
        <v>1.0</v>
      </c>
      <c r="U1173" s="5">
        <v>1.0</v>
      </c>
      <c r="V1173" s="48">
        <v>1.0</v>
      </c>
    </row>
    <row r="1174" ht="15.75" customHeight="1">
      <c r="A1174" s="5">
        <v>1172.0</v>
      </c>
      <c r="B1174" s="5">
        <v>98.0</v>
      </c>
      <c r="C1174" s="5">
        <f t="shared" si="1"/>
        <v>8</v>
      </c>
      <c r="D1174" s="5">
        <f>'Thông tin khách hàng'!$B$4+B1174-1</f>
        <v>98</v>
      </c>
      <c r="E1174" s="46">
        <f t="shared" si="2"/>
        <v>140573482718354</v>
      </c>
      <c r="F1174" s="5">
        <f>TP*VLOOKUP('Thông tin khách hàng'!$E$10,$X$2:$Z$5,3,FALSE)*OFFSET($S1174,0,VLOOKUP('Thông tin khách hàng'!$E$10,$X$2:$Z$5,2,FALSE))</f>
        <v>0</v>
      </c>
      <c r="G1174" s="5">
        <f>EP*VLOOKUP('Thông tin khách hàng'!$E$10,$X$2:$Z$5,3,FALSE)*OFFSET($S1174,0,VLOOKUP('Thông tin khách hàng'!$E$10,$X$2:$Z$5,2,FALSE))</f>
        <v>0</v>
      </c>
      <c r="H1174" s="5">
        <f>F1174*HLOOKUP(B1174,Assumption!$A$10:$G$12,2,TRUE)+G1174*HLOOKUP(B1174,Assumption!$A$10:$G$12,3,TRUE)</f>
        <v>0</v>
      </c>
      <c r="I1174" s="5">
        <f t="shared" si="3"/>
        <v>0</v>
      </c>
      <c r="J1174" s="47">
        <f>VLOOKUP(D1174,Assumption!$O$3:$Q$103,IF('Thông tin khách hàng'!$B$3="Nam",2,3),FALSE)/12*P1174</f>
        <v>0</v>
      </c>
      <c r="K1174" s="5">
        <v>20000.0</v>
      </c>
      <c r="L1174" s="46">
        <f t="shared" si="4"/>
        <v>794822908790</v>
      </c>
      <c r="M1174" s="46">
        <f t="shared" si="5"/>
        <v>141368305607144</v>
      </c>
      <c r="N1174" s="47">
        <f>HLOOKUP(ROUND(AVERAGE(M1162:M1173)/10^6,0),Assumption!$B$2:$E$3,2,TRUE)*MAX((AVERAGE(M1162:M1173)-250*10^6),0)</f>
        <v>789215094607</v>
      </c>
      <c r="O1174" s="46">
        <f t="shared" si="6"/>
        <v>142157520701751</v>
      </c>
      <c r="P1174" s="46">
        <f>IF(A1174=1,SA,MAX(0,SA-M1173))</f>
        <v>0</v>
      </c>
      <c r="S1174" s="5">
        <v>0.0</v>
      </c>
      <c r="T1174" s="5">
        <v>0.0</v>
      </c>
      <c r="U1174" s="5">
        <v>0.0</v>
      </c>
      <c r="V1174" s="48">
        <v>1.0</v>
      </c>
    </row>
    <row r="1175" ht="15.75" customHeight="1">
      <c r="A1175" s="5">
        <v>1173.0</v>
      </c>
      <c r="B1175" s="5">
        <v>98.0</v>
      </c>
      <c r="C1175" s="5">
        <f t="shared" si="1"/>
        <v>9</v>
      </c>
      <c r="D1175" s="5">
        <f>'Thông tin khách hàng'!$B$4+B1175-1</f>
        <v>98</v>
      </c>
      <c r="E1175" s="46">
        <f t="shared" si="2"/>
        <v>142157520701751</v>
      </c>
      <c r="F1175" s="5">
        <f>TP*VLOOKUP('Thông tin khách hàng'!$E$10,$X$2:$Z$5,3,FALSE)*OFFSET($S1175,0,VLOOKUP('Thông tin khách hàng'!$E$10,$X$2:$Z$5,2,FALSE))</f>
        <v>0</v>
      </c>
      <c r="G1175" s="5">
        <f>EP*VLOOKUP('Thông tin khách hàng'!$E$10,$X$2:$Z$5,3,FALSE)*OFFSET($S1175,0,VLOOKUP('Thông tin khách hàng'!$E$10,$X$2:$Z$5,2,FALSE))</f>
        <v>0</v>
      </c>
      <c r="H1175" s="5">
        <f>F1175*HLOOKUP(B1175,Assumption!$A$10:$G$12,2,TRUE)+G1175*HLOOKUP(B1175,Assumption!$A$10:$G$12,3,TRUE)</f>
        <v>0</v>
      </c>
      <c r="I1175" s="5">
        <f t="shared" si="3"/>
        <v>0</v>
      </c>
      <c r="J1175" s="47">
        <f>VLOOKUP(D1175,Assumption!$O$3:$Q$103,IF('Thông tin khách hàng'!$B$3="Nam",2,3),FALSE)/12*P1175</f>
        <v>0</v>
      </c>
      <c r="K1175" s="5">
        <v>20000.0</v>
      </c>
      <c r="L1175" s="46">
        <f t="shared" si="4"/>
        <v>803779289848</v>
      </c>
      <c r="M1175" s="46">
        <f t="shared" si="5"/>
        <v>142961299971599</v>
      </c>
      <c r="N1175" s="47">
        <f>HLOOKUP(ROUND(AVERAGE(M1163:M1174)/10^6,0),Assumption!$B$2:$E$3,2,TRUE)*MAX((AVERAGE(M1163:M1174)-250*10^6),0)</f>
        <v>798108330441</v>
      </c>
      <c r="O1175" s="46">
        <f t="shared" si="6"/>
        <v>143759408302040</v>
      </c>
      <c r="P1175" s="46">
        <f>IF(A1175=1,SA,MAX(0,SA-M1174))</f>
        <v>0</v>
      </c>
      <c r="S1175" s="5">
        <v>0.0</v>
      </c>
      <c r="T1175" s="5">
        <v>0.0</v>
      </c>
      <c r="U1175" s="5">
        <v>0.0</v>
      </c>
      <c r="V1175" s="48">
        <v>1.0</v>
      </c>
    </row>
    <row r="1176" ht="15.75" customHeight="1">
      <c r="A1176" s="5">
        <v>1174.0</v>
      </c>
      <c r="B1176" s="5">
        <v>98.0</v>
      </c>
      <c r="C1176" s="5">
        <f t="shared" si="1"/>
        <v>10</v>
      </c>
      <c r="D1176" s="5">
        <f>'Thông tin khách hàng'!$B$4+B1176-1</f>
        <v>98</v>
      </c>
      <c r="E1176" s="46">
        <f t="shared" si="2"/>
        <v>143759408302040</v>
      </c>
      <c r="F1176" s="5">
        <f>TP*VLOOKUP('Thông tin khách hàng'!$E$10,$X$2:$Z$5,3,FALSE)*OFFSET($S1176,0,VLOOKUP('Thông tin khách hàng'!$E$10,$X$2:$Z$5,2,FALSE))</f>
        <v>0</v>
      </c>
      <c r="G1176" s="5">
        <f>EP*VLOOKUP('Thông tin khách hàng'!$E$10,$X$2:$Z$5,3,FALSE)*OFFSET($S1176,0,VLOOKUP('Thông tin khách hàng'!$E$10,$X$2:$Z$5,2,FALSE))</f>
        <v>0</v>
      </c>
      <c r="H1176" s="5">
        <f>F1176*HLOOKUP(B1176,Assumption!$A$10:$G$12,2,TRUE)+G1176*HLOOKUP(B1176,Assumption!$A$10:$G$12,3,TRUE)</f>
        <v>0</v>
      </c>
      <c r="I1176" s="5">
        <f t="shared" si="3"/>
        <v>0</v>
      </c>
      <c r="J1176" s="47">
        <f>VLOOKUP(D1176,Assumption!$O$3:$Q$103,IF('Thông tin khách hàng'!$B$3="Nam",2,3),FALSE)/12*P1176</f>
        <v>0</v>
      </c>
      <c r="K1176" s="5">
        <v>20000.0</v>
      </c>
      <c r="L1176" s="46">
        <f t="shared" si="4"/>
        <v>812836595234</v>
      </c>
      <c r="M1176" s="46">
        <f t="shared" si="5"/>
        <v>144572244877274</v>
      </c>
      <c r="N1176" s="47">
        <f>HLOOKUP(ROUND(AVERAGE(M1164:M1175)/10^6,0),Assumption!$B$2:$E$3,2,TRUE)*MAX((AVERAGE(M1164:M1175)-250*10^6),0)</f>
        <v>807101778903</v>
      </c>
      <c r="O1176" s="46">
        <f t="shared" si="6"/>
        <v>145379346656177</v>
      </c>
      <c r="P1176" s="46">
        <f>IF(A1176=1,SA,MAX(0,SA-M1175))</f>
        <v>0</v>
      </c>
      <c r="S1176" s="5">
        <v>0.0</v>
      </c>
      <c r="T1176" s="5">
        <v>0.0</v>
      </c>
      <c r="U1176" s="5">
        <v>1.0</v>
      </c>
      <c r="V1176" s="48">
        <v>1.0</v>
      </c>
    </row>
    <row r="1177" ht="15.75" customHeight="1">
      <c r="A1177" s="5">
        <v>1175.0</v>
      </c>
      <c r="B1177" s="5">
        <v>98.0</v>
      </c>
      <c r="C1177" s="5">
        <f t="shared" si="1"/>
        <v>11</v>
      </c>
      <c r="D1177" s="5">
        <f>'Thông tin khách hàng'!$B$4+B1177-1</f>
        <v>98</v>
      </c>
      <c r="E1177" s="46">
        <f t="shared" si="2"/>
        <v>145379346656177</v>
      </c>
      <c r="F1177" s="5">
        <f>TP*VLOOKUP('Thông tin khách hàng'!$E$10,$X$2:$Z$5,3,FALSE)*OFFSET($S1177,0,VLOOKUP('Thông tin khách hàng'!$E$10,$X$2:$Z$5,2,FALSE))</f>
        <v>0</v>
      </c>
      <c r="G1177" s="5">
        <f>EP*VLOOKUP('Thông tin khách hàng'!$E$10,$X$2:$Z$5,3,FALSE)*OFFSET($S1177,0,VLOOKUP('Thông tin khách hàng'!$E$10,$X$2:$Z$5,2,FALSE))</f>
        <v>0</v>
      </c>
      <c r="H1177" s="5">
        <f>F1177*HLOOKUP(B1177,Assumption!$A$10:$G$12,2,TRUE)+G1177*HLOOKUP(B1177,Assumption!$A$10:$G$12,3,TRUE)</f>
        <v>0</v>
      </c>
      <c r="I1177" s="5">
        <f t="shared" si="3"/>
        <v>0</v>
      </c>
      <c r="J1177" s="47">
        <f>VLOOKUP(D1177,Assumption!$O$3:$Q$103,IF('Thông tin khách hàng'!$B$3="Nam",2,3),FALSE)/12*P1177</f>
        <v>0</v>
      </c>
      <c r="K1177" s="5">
        <v>20000.0</v>
      </c>
      <c r="L1177" s="46">
        <f t="shared" si="4"/>
        <v>821995962207</v>
      </c>
      <c r="M1177" s="46">
        <f t="shared" si="5"/>
        <v>146201342598384</v>
      </c>
      <c r="N1177" s="47">
        <f>HLOOKUP(ROUND(AVERAGE(M1165:M1176)/10^6,0),Assumption!$B$2:$E$3,2,TRUE)*MAX((AVERAGE(M1165:M1176)-250*10^6),0)</f>
        <v>816196569233</v>
      </c>
      <c r="O1177" s="46">
        <f t="shared" si="6"/>
        <v>147017539167617</v>
      </c>
      <c r="P1177" s="46">
        <f>IF(A1177=1,SA,MAX(0,SA-M1176))</f>
        <v>0</v>
      </c>
      <c r="S1177" s="5">
        <v>0.0</v>
      </c>
      <c r="T1177" s="5">
        <v>0.0</v>
      </c>
      <c r="U1177" s="5">
        <v>0.0</v>
      </c>
      <c r="V1177" s="48">
        <v>1.0</v>
      </c>
    </row>
    <row r="1178" ht="15.75" customHeight="1">
      <c r="A1178" s="5">
        <v>1176.0</v>
      </c>
      <c r="B1178" s="5">
        <v>98.0</v>
      </c>
      <c r="C1178" s="5">
        <f t="shared" si="1"/>
        <v>12</v>
      </c>
      <c r="D1178" s="5">
        <f>'Thông tin khách hàng'!$B$4+B1178-1</f>
        <v>98</v>
      </c>
      <c r="E1178" s="46">
        <f t="shared" si="2"/>
        <v>147017539167617</v>
      </c>
      <c r="F1178" s="5">
        <f>TP*VLOOKUP('Thông tin khách hàng'!$E$10,$X$2:$Z$5,3,FALSE)*OFFSET($S1178,0,VLOOKUP('Thông tin khách hàng'!$E$10,$X$2:$Z$5,2,FALSE))</f>
        <v>0</v>
      </c>
      <c r="G1178" s="5">
        <f>EP*VLOOKUP('Thông tin khách hàng'!$E$10,$X$2:$Z$5,3,FALSE)*OFFSET($S1178,0,VLOOKUP('Thông tin khách hàng'!$E$10,$X$2:$Z$5,2,FALSE))</f>
        <v>0</v>
      </c>
      <c r="H1178" s="5">
        <f>F1178*HLOOKUP(B1178,Assumption!$A$10:$G$12,2,TRUE)+G1178*HLOOKUP(B1178,Assumption!$A$10:$G$12,3,TRUE)</f>
        <v>0</v>
      </c>
      <c r="I1178" s="5">
        <f t="shared" si="3"/>
        <v>0</v>
      </c>
      <c r="J1178" s="47">
        <f>VLOOKUP(D1178,Assumption!$O$3:$Q$103,IF('Thông tin khách hàng'!$B$3="Nam",2,3),FALSE)/12*P1178</f>
        <v>0</v>
      </c>
      <c r="K1178" s="5">
        <v>20000.0</v>
      </c>
      <c r="L1178" s="46">
        <f t="shared" si="4"/>
        <v>831258540839</v>
      </c>
      <c r="M1178" s="46">
        <f t="shared" si="5"/>
        <v>147848797688456</v>
      </c>
      <c r="N1178" s="47">
        <f>HLOOKUP(ROUND(AVERAGE(M1166:M1177)/10^6,0),Assumption!$B$2:$E$3,2,TRUE)*MAX((AVERAGE(M1166:M1177)-250*10^6),0)</f>
        <v>825393843390</v>
      </c>
      <c r="O1178" s="46">
        <f t="shared" si="6"/>
        <v>148674191531846</v>
      </c>
      <c r="P1178" s="46">
        <f>IF(A1178=1,SA,MAX(0,SA-M1177))</f>
        <v>0</v>
      </c>
      <c r="S1178" s="5">
        <v>0.0</v>
      </c>
      <c r="T1178" s="5">
        <v>0.0</v>
      </c>
      <c r="U1178" s="5">
        <v>0.0</v>
      </c>
      <c r="V1178" s="48">
        <v>1.0</v>
      </c>
    </row>
    <row r="1179" ht="15.75" customHeight="1">
      <c r="A1179" s="5">
        <v>1177.0</v>
      </c>
      <c r="B1179" s="5">
        <v>99.0</v>
      </c>
      <c r="C1179" s="5">
        <f t="shared" si="1"/>
        <v>1</v>
      </c>
      <c r="D1179" s="5">
        <f>'Thông tin khách hàng'!$B$4+B1179-1</f>
        <v>99</v>
      </c>
      <c r="E1179" s="46">
        <f t="shared" si="2"/>
        <v>148674191531846</v>
      </c>
      <c r="F1179" s="5">
        <f>TP*VLOOKUP('Thông tin khách hàng'!$E$10,$X$2:$Z$5,3,FALSE)*OFFSET($S1179,0,VLOOKUP('Thông tin khách hàng'!$E$10,$X$2:$Z$5,2,FALSE))</f>
        <v>15000000</v>
      </c>
      <c r="G1179" s="5">
        <f>EP*VLOOKUP('Thông tin khách hàng'!$E$10,$X$2:$Z$5,3,FALSE)*OFFSET($S1179,0,VLOOKUP('Thông tin khách hàng'!$E$10,$X$2:$Z$5,2,FALSE))</f>
        <v>15000000</v>
      </c>
      <c r="H1179" s="5">
        <f>F1179*HLOOKUP(B1179,Assumption!$A$10:$G$12,2,TRUE)+G1179*HLOOKUP(B1179,Assumption!$A$10:$G$12,3,TRUE)</f>
        <v>750000</v>
      </c>
      <c r="I1179" s="5">
        <f t="shared" si="3"/>
        <v>29250000</v>
      </c>
      <c r="J1179" s="47">
        <f>VLOOKUP(D1179,Assumption!$O$3:$Q$103,IF('Thông tin khách hàng'!$B$3="Nam",2,3),FALSE)/12*P1179</f>
        <v>0</v>
      </c>
      <c r="K1179" s="5">
        <v>20000.0</v>
      </c>
      <c r="L1179" s="46">
        <f t="shared" si="4"/>
        <v>840625659547</v>
      </c>
      <c r="M1179" s="46">
        <f t="shared" si="5"/>
        <v>149514846421393</v>
      </c>
      <c r="N1179" s="47">
        <f>HLOOKUP(ROUND(AVERAGE(M1167:M1178)/10^6,0),Assumption!$B$2:$E$3,2,TRUE)*MAX((AVERAGE(M1167:M1178)-250*10^6),0)</f>
        <v>834694756205</v>
      </c>
      <c r="O1179" s="46">
        <f t="shared" si="6"/>
        <v>150349541177597</v>
      </c>
      <c r="P1179" s="46">
        <f>IF(A1179=1,SA,MAX(0,SA-M1178))</f>
        <v>0</v>
      </c>
      <c r="S1179" s="5">
        <v>1.0</v>
      </c>
      <c r="T1179" s="5">
        <v>1.0</v>
      </c>
      <c r="U1179" s="5">
        <v>1.0</v>
      </c>
      <c r="V1179" s="48">
        <v>1.0</v>
      </c>
    </row>
    <row r="1180" ht="15.75" customHeight="1">
      <c r="A1180" s="5">
        <v>1178.0</v>
      </c>
      <c r="B1180" s="5">
        <v>99.0</v>
      </c>
      <c r="C1180" s="5">
        <f t="shared" si="1"/>
        <v>2</v>
      </c>
      <c r="D1180" s="5">
        <f>'Thông tin khách hàng'!$B$4+B1180-1</f>
        <v>99</v>
      </c>
      <c r="E1180" s="46">
        <f t="shared" si="2"/>
        <v>150349541177597</v>
      </c>
      <c r="F1180" s="5">
        <f>TP*VLOOKUP('Thông tin khách hàng'!$E$10,$X$2:$Z$5,3,FALSE)*OFFSET($S1180,0,VLOOKUP('Thông tin khách hàng'!$E$10,$X$2:$Z$5,2,FALSE))</f>
        <v>0</v>
      </c>
      <c r="G1180" s="5">
        <f>EP*VLOOKUP('Thông tin khách hàng'!$E$10,$X$2:$Z$5,3,FALSE)*OFFSET($S1180,0,VLOOKUP('Thông tin khách hàng'!$E$10,$X$2:$Z$5,2,FALSE))</f>
        <v>0</v>
      </c>
      <c r="H1180" s="5">
        <f>F1180*HLOOKUP(B1180,Assumption!$A$10:$G$12,2,TRUE)+G1180*HLOOKUP(B1180,Assumption!$A$10:$G$12,3,TRUE)</f>
        <v>0</v>
      </c>
      <c r="I1180" s="5">
        <f t="shared" si="3"/>
        <v>0</v>
      </c>
      <c r="J1180" s="47">
        <f>VLOOKUP(D1180,Assumption!$O$3:$Q$103,IF('Thông tin khách hàng'!$B$3="Nam",2,3),FALSE)/12*P1180</f>
        <v>0</v>
      </c>
      <c r="K1180" s="5">
        <v>20000.0</v>
      </c>
      <c r="L1180" s="46">
        <f t="shared" si="4"/>
        <v>850098164635</v>
      </c>
      <c r="M1180" s="46">
        <f t="shared" si="5"/>
        <v>151199639322232</v>
      </c>
      <c r="N1180" s="47">
        <f>HLOOKUP(ROUND(AVERAGE(M1168:M1179)/10^6,0),Assumption!$B$2:$E$3,2,TRUE)*MAX((AVERAGE(M1168:M1179)-250*10^6),0)</f>
        <v>844100475521</v>
      </c>
      <c r="O1180" s="46">
        <f t="shared" si="6"/>
        <v>152043739797753</v>
      </c>
      <c r="P1180" s="46">
        <f>IF(A1180=1,SA,MAX(0,SA-M1179))</f>
        <v>0</v>
      </c>
      <c r="S1180" s="5">
        <v>0.0</v>
      </c>
      <c r="T1180" s="5">
        <v>0.0</v>
      </c>
      <c r="U1180" s="5">
        <v>0.0</v>
      </c>
      <c r="V1180" s="48">
        <v>1.0</v>
      </c>
    </row>
    <row r="1181" ht="15.75" customHeight="1">
      <c r="A1181" s="5">
        <v>1179.0</v>
      </c>
      <c r="B1181" s="5">
        <v>99.0</v>
      </c>
      <c r="C1181" s="5">
        <f t="shared" si="1"/>
        <v>3</v>
      </c>
      <c r="D1181" s="5">
        <f>'Thông tin khách hàng'!$B$4+B1181-1</f>
        <v>99</v>
      </c>
      <c r="E1181" s="46">
        <f t="shared" si="2"/>
        <v>152043739797753</v>
      </c>
      <c r="F1181" s="5">
        <f>TP*VLOOKUP('Thông tin khách hàng'!$E$10,$X$2:$Z$5,3,FALSE)*OFFSET($S1181,0,VLOOKUP('Thông tin khách hàng'!$E$10,$X$2:$Z$5,2,FALSE))</f>
        <v>0</v>
      </c>
      <c r="G1181" s="5">
        <f>EP*VLOOKUP('Thông tin khách hàng'!$E$10,$X$2:$Z$5,3,FALSE)*OFFSET($S1181,0,VLOOKUP('Thông tin khách hàng'!$E$10,$X$2:$Z$5,2,FALSE))</f>
        <v>0</v>
      </c>
      <c r="H1181" s="5">
        <f>F1181*HLOOKUP(B1181,Assumption!$A$10:$G$12,2,TRUE)+G1181*HLOOKUP(B1181,Assumption!$A$10:$G$12,3,TRUE)</f>
        <v>0</v>
      </c>
      <c r="I1181" s="5">
        <f t="shared" si="3"/>
        <v>0</v>
      </c>
      <c r="J1181" s="47">
        <f>VLOOKUP(D1181,Assumption!$O$3:$Q$103,IF('Thông tin khách hàng'!$B$3="Nam",2,3),FALSE)/12*P1181</f>
        <v>0</v>
      </c>
      <c r="K1181" s="5">
        <v>20000.0</v>
      </c>
      <c r="L1181" s="46">
        <f t="shared" si="4"/>
        <v>859677409948</v>
      </c>
      <c r="M1181" s="46">
        <f t="shared" si="5"/>
        <v>152903417187701</v>
      </c>
      <c r="N1181" s="47">
        <f>HLOOKUP(ROUND(AVERAGE(M1169:M1180)/10^6,0),Assumption!$B$2:$E$3,2,TRUE)*MAX((AVERAGE(M1169:M1180)-250*10^6),0)</f>
        <v>853612182340</v>
      </c>
      <c r="O1181" s="46">
        <f t="shared" si="6"/>
        <v>153757029370040</v>
      </c>
      <c r="P1181" s="46">
        <f>IF(A1181=1,SA,MAX(0,SA-M1180))</f>
        <v>0</v>
      </c>
      <c r="S1181" s="5">
        <v>0.0</v>
      </c>
      <c r="T1181" s="5">
        <v>0.0</v>
      </c>
      <c r="U1181" s="5">
        <v>0.0</v>
      </c>
      <c r="V1181" s="48">
        <v>1.0</v>
      </c>
    </row>
    <row r="1182" ht="15.75" customHeight="1">
      <c r="A1182" s="5">
        <v>1180.0</v>
      </c>
      <c r="B1182" s="5">
        <v>99.0</v>
      </c>
      <c r="C1182" s="5">
        <f t="shared" si="1"/>
        <v>4</v>
      </c>
      <c r="D1182" s="5">
        <f>'Thông tin khách hàng'!$B$4+B1182-1</f>
        <v>99</v>
      </c>
      <c r="E1182" s="46">
        <f t="shared" si="2"/>
        <v>153757029370040</v>
      </c>
      <c r="F1182" s="5">
        <f>TP*VLOOKUP('Thông tin khách hàng'!$E$10,$X$2:$Z$5,3,FALSE)*OFFSET($S1182,0,VLOOKUP('Thông tin khách hàng'!$E$10,$X$2:$Z$5,2,FALSE))</f>
        <v>0</v>
      </c>
      <c r="G1182" s="5">
        <f>EP*VLOOKUP('Thông tin khách hàng'!$E$10,$X$2:$Z$5,3,FALSE)*OFFSET($S1182,0,VLOOKUP('Thông tin khách hàng'!$E$10,$X$2:$Z$5,2,FALSE))</f>
        <v>0</v>
      </c>
      <c r="H1182" s="5">
        <f>F1182*HLOOKUP(B1182,Assumption!$A$10:$G$12,2,TRUE)+G1182*HLOOKUP(B1182,Assumption!$A$10:$G$12,3,TRUE)</f>
        <v>0</v>
      </c>
      <c r="I1182" s="5">
        <f t="shared" si="3"/>
        <v>0</v>
      </c>
      <c r="J1182" s="47">
        <f>VLOOKUP(D1182,Assumption!$O$3:$Q$103,IF('Thông tin khách hàng'!$B$3="Nam",2,3),FALSE)/12*P1182</f>
        <v>0</v>
      </c>
      <c r="K1182" s="5">
        <v>20000.0</v>
      </c>
      <c r="L1182" s="46">
        <f t="shared" si="4"/>
        <v>869364598281</v>
      </c>
      <c r="M1182" s="46">
        <f t="shared" si="5"/>
        <v>154626393948321</v>
      </c>
      <c r="N1182" s="47">
        <f>HLOOKUP(ROUND(AVERAGE(M1170:M1181)/10^6,0),Assumption!$B$2:$E$3,2,TRUE)*MAX((AVERAGE(M1170:M1181)-250*10^6),0)</f>
        <v>863231070973</v>
      </c>
      <c r="O1182" s="46">
        <f t="shared" si="6"/>
        <v>155489625019294</v>
      </c>
      <c r="P1182" s="46">
        <f>IF(A1182=1,SA,MAX(0,SA-M1181))</f>
        <v>0</v>
      </c>
      <c r="S1182" s="5">
        <v>0.0</v>
      </c>
      <c r="T1182" s="5">
        <v>0.0</v>
      </c>
      <c r="U1182" s="5">
        <v>1.0</v>
      </c>
      <c r="V1182" s="48">
        <v>1.0</v>
      </c>
    </row>
    <row r="1183" ht="15.75" customHeight="1">
      <c r="A1183" s="5">
        <v>1181.0</v>
      </c>
      <c r="B1183" s="5">
        <v>99.0</v>
      </c>
      <c r="C1183" s="5">
        <f t="shared" si="1"/>
        <v>5</v>
      </c>
      <c r="D1183" s="5">
        <f>'Thông tin khách hàng'!$B$4+B1183-1</f>
        <v>99</v>
      </c>
      <c r="E1183" s="46">
        <f t="shared" si="2"/>
        <v>155489625019294</v>
      </c>
      <c r="F1183" s="5">
        <f>TP*VLOOKUP('Thông tin khách hàng'!$E$10,$X$2:$Z$5,3,FALSE)*OFFSET($S1183,0,VLOOKUP('Thông tin khách hàng'!$E$10,$X$2:$Z$5,2,FALSE))</f>
        <v>0</v>
      </c>
      <c r="G1183" s="5">
        <f>EP*VLOOKUP('Thông tin khách hàng'!$E$10,$X$2:$Z$5,3,FALSE)*OFFSET($S1183,0,VLOOKUP('Thông tin khách hàng'!$E$10,$X$2:$Z$5,2,FALSE))</f>
        <v>0</v>
      </c>
      <c r="H1183" s="5">
        <f>F1183*HLOOKUP(B1183,Assumption!$A$10:$G$12,2,TRUE)+G1183*HLOOKUP(B1183,Assumption!$A$10:$G$12,3,TRUE)</f>
        <v>0</v>
      </c>
      <c r="I1183" s="5">
        <f t="shared" si="3"/>
        <v>0</v>
      </c>
      <c r="J1183" s="47">
        <f>VLOOKUP(D1183,Assumption!$O$3:$Q$103,IF('Thông tin khách hàng'!$B$3="Nam",2,3),FALSE)/12*P1183</f>
        <v>0</v>
      </c>
      <c r="K1183" s="5">
        <v>20000.0</v>
      </c>
      <c r="L1183" s="46">
        <f t="shared" si="4"/>
        <v>879160945979</v>
      </c>
      <c r="M1183" s="46">
        <f t="shared" si="5"/>
        <v>156368785945273</v>
      </c>
      <c r="N1183" s="47">
        <f>HLOOKUP(ROUND(AVERAGE(M1171:M1182)/10^6,0),Assumption!$B$2:$E$3,2,TRUE)*MAX((AVERAGE(M1171:M1182)-250*10^6),0)</f>
        <v>872958349189</v>
      </c>
      <c r="O1183" s="46">
        <f t="shared" si="6"/>
        <v>157241744294462</v>
      </c>
      <c r="P1183" s="46">
        <f>IF(A1183=1,SA,MAX(0,SA-M1182))</f>
        <v>0</v>
      </c>
      <c r="S1183" s="5">
        <v>0.0</v>
      </c>
      <c r="T1183" s="5">
        <v>0.0</v>
      </c>
      <c r="U1183" s="5">
        <v>0.0</v>
      </c>
      <c r="V1183" s="48">
        <v>1.0</v>
      </c>
    </row>
    <row r="1184" ht="15.75" customHeight="1">
      <c r="A1184" s="5">
        <v>1182.0</v>
      </c>
      <c r="B1184" s="5">
        <v>99.0</v>
      </c>
      <c r="C1184" s="5">
        <f t="shared" si="1"/>
        <v>6</v>
      </c>
      <c r="D1184" s="5">
        <f>'Thông tin khách hàng'!$B$4+B1184-1</f>
        <v>99</v>
      </c>
      <c r="E1184" s="46">
        <f t="shared" si="2"/>
        <v>157241744294462</v>
      </c>
      <c r="F1184" s="5">
        <f>TP*VLOOKUP('Thông tin khách hàng'!$E$10,$X$2:$Z$5,3,FALSE)*OFFSET($S1184,0,VLOOKUP('Thông tin khách hàng'!$E$10,$X$2:$Z$5,2,FALSE))</f>
        <v>0</v>
      </c>
      <c r="G1184" s="5">
        <f>EP*VLOOKUP('Thông tin khách hàng'!$E$10,$X$2:$Z$5,3,FALSE)*OFFSET($S1184,0,VLOOKUP('Thông tin khách hàng'!$E$10,$X$2:$Z$5,2,FALSE))</f>
        <v>0</v>
      </c>
      <c r="H1184" s="5">
        <f>F1184*HLOOKUP(B1184,Assumption!$A$10:$G$12,2,TRUE)+G1184*HLOOKUP(B1184,Assumption!$A$10:$G$12,3,TRUE)</f>
        <v>0</v>
      </c>
      <c r="I1184" s="5">
        <f t="shared" si="3"/>
        <v>0</v>
      </c>
      <c r="J1184" s="47">
        <f>VLOOKUP(D1184,Assumption!$O$3:$Q$103,IF('Thông tin khách hàng'!$B$3="Nam",2,3),FALSE)/12*P1184</f>
        <v>0</v>
      </c>
      <c r="K1184" s="5">
        <v>20000.0</v>
      </c>
      <c r="L1184" s="46">
        <f t="shared" si="4"/>
        <v>889067683097</v>
      </c>
      <c r="M1184" s="46">
        <f t="shared" si="5"/>
        <v>158130811957559</v>
      </c>
      <c r="N1184" s="47">
        <f>HLOOKUP(ROUND(AVERAGE(M1172:M1183)/10^6,0),Assumption!$B$2:$E$3,2,TRUE)*MAX((AVERAGE(M1172:M1183)-250*10^6),0)</f>
        <v>882795238365</v>
      </c>
      <c r="O1184" s="46">
        <f t="shared" si="6"/>
        <v>159013607195924</v>
      </c>
      <c r="P1184" s="46">
        <f>IF(A1184=1,SA,MAX(0,SA-M1183))</f>
        <v>0</v>
      </c>
      <c r="S1184" s="5">
        <v>0.0</v>
      </c>
      <c r="T1184" s="5">
        <v>0.0</v>
      </c>
      <c r="U1184" s="5">
        <v>0.0</v>
      </c>
      <c r="V1184" s="48">
        <v>1.0</v>
      </c>
    </row>
    <row r="1185" ht="15.75" customHeight="1">
      <c r="A1185" s="5">
        <v>1183.0</v>
      </c>
      <c r="B1185" s="5">
        <v>99.0</v>
      </c>
      <c r="C1185" s="5">
        <f t="shared" si="1"/>
        <v>7</v>
      </c>
      <c r="D1185" s="5">
        <f>'Thông tin khách hàng'!$B$4+B1185-1</f>
        <v>99</v>
      </c>
      <c r="E1185" s="46">
        <f t="shared" si="2"/>
        <v>159013607195924</v>
      </c>
      <c r="F1185" s="5">
        <f>TP*VLOOKUP('Thông tin khách hàng'!$E$10,$X$2:$Z$5,3,FALSE)*OFFSET($S1185,0,VLOOKUP('Thông tin khách hàng'!$E$10,$X$2:$Z$5,2,FALSE))</f>
        <v>15000000</v>
      </c>
      <c r="G1185" s="5">
        <f>EP*VLOOKUP('Thông tin khách hàng'!$E$10,$X$2:$Z$5,3,FALSE)*OFFSET($S1185,0,VLOOKUP('Thông tin khách hàng'!$E$10,$X$2:$Z$5,2,FALSE))</f>
        <v>15000000</v>
      </c>
      <c r="H1185" s="5">
        <f>F1185*HLOOKUP(B1185,Assumption!$A$10:$G$12,2,TRUE)+G1185*HLOOKUP(B1185,Assumption!$A$10:$G$12,3,TRUE)</f>
        <v>750000</v>
      </c>
      <c r="I1185" s="5">
        <f t="shared" si="3"/>
        <v>29250000</v>
      </c>
      <c r="J1185" s="47">
        <f>VLOOKUP(D1185,Assumption!$O$3:$Q$103,IF('Thông tin khách hàng'!$B$3="Nam",2,3),FALSE)/12*P1185</f>
        <v>0</v>
      </c>
      <c r="K1185" s="5">
        <v>20000.0</v>
      </c>
      <c r="L1185" s="46">
        <f t="shared" si="4"/>
        <v>899086218932</v>
      </c>
      <c r="M1185" s="46">
        <f t="shared" si="5"/>
        <v>159912722644856</v>
      </c>
      <c r="N1185" s="47">
        <f>HLOOKUP(ROUND(AVERAGE(M1173:M1184)/10^6,0),Assumption!$B$2:$E$3,2,TRUE)*MAX((AVERAGE(M1173:M1184)-250*10^6),0)</f>
        <v>892742973644</v>
      </c>
      <c r="O1185" s="46">
        <f t="shared" si="6"/>
        <v>160805465618501</v>
      </c>
      <c r="P1185" s="46">
        <f>IF(A1185=1,SA,MAX(0,SA-M1184))</f>
        <v>0</v>
      </c>
      <c r="S1185" s="5">
        <v>0.0</v>
      </c>
      <c r="T1185" s="5">
        <v>1.0</v>
      </c>
      <c r="U1185" s="5">
        <v>1.0</v>
      </c>
      <c r="V1185" s="48">
        <v>1.0</v>
      </c>
    </row>
    <row r="1186" ht="15.75" customHeight="1">
      <c r="A1186" s="5">
        <v>1184.0</v>
      </c>
      <c r="B1186" s="5">
        <v>99.0</v>
      </c>
      <c r="C1186" s="5">
        <f t="shared" si="1"/>
        <v>8</v>
      </c>
      <c r="D1186" s="5">
        <f>'Thông tin khách hàng'!$B$4+B1186-1</f>
        <v>99</v>
      </c>
      <c r="E1186" s="46">
        <f t="shared" si="2"/>
        <v>160805465618501</v>
      </c>
      <c r="F1186" s="5">
        <f>TP*VLOOKUP('Thông tin khách hàng'!$E$10,$X$2:$Z$5,3,FALSE)*OFFSET($S1186,0,VLOOKUP('Thông tin khách hàng'!$E$10,$X$2:$Z$5,2,FALSE))</f>
        <v>0</v>
      </c>
      <c r="G1186" s="5">
        <f>EP*VLOOKUP('Thông tin khách hàng'!$E$10,$X$2:$Z$5,3,FALSE)*OFFSET($S1186,0,VLOOKUP('Thông tin khách hàng'!$E$10,$X$2:$Z$5,2,FALSE))</f>
        <v>0</v>
      </c>
      <c r="H1186" s="5">
        <f>F1186*HLOOKUP(B1186,Assumption!$A$10:$G$12,2,TRUE)+G1186*HLOOKUP(B1186,Assumption!$A$10:$G$12,3,TRUE)</f>
        <v>0</v>
      </c>
      <c r="I1186" s="5">
        <f t="shared" si="3"/>
        <v>0</v>
      </c>
      <c r="J1186" s="47">
        <f>VLOOKUP(D1186,Assumption!$O$3:$Q$103,IF('Thông tin khách hàng'!$B$3="Nam",2,3),FALSE)/12*P1186</f>
        <v>0</v>
      </c>
      <c r="K1186" s="5">
        <v>20000.0</v>
      </c>
      <c r="L1186" s="46">
        <f t="shared" si="4"/>
        <v>909217481583</v>
      </c>
      <c r="M1186" s="46">
        <f t="shared" si="5"/>
        <v>161714683080084</v>
      </c>
      <c r="N1186" s="47">
        <f>HLOOKUP(ROUND(AVERAGE(M1174:M1185)/10^6,0),Assumption!$B$2:$E$3,2,TRUE)*MAX((AVERAGE(M1174:M1185)-250*10^6),0)</f>
        <v>902802804085</v>
      </c>
      <c r="O1186" s="46">
        <f t="shared" si="6"/>
        <v>162617485884169</v>
      </c>
      <c r="P1186" s="46">
        <f>IF(A1186=1,SA,MAX(0,SA-M1185))</f>
        <v>0</v>
      </c>
      <c r="S1186" s="5">
        <v>0.0</v>
      </c>
      <c r="T1186" s="5">
        <v>0.0</v>
      </c>
      <c r="U1186" s="5">
        <v>0.0</v>
      </c>
      <c r="V1186" s="48">
        <v>1.0</v>
      </c>
    </row>
    <row r="1187" ht="15.75" customHeight="1">
      <c r="A1187" s="5">
        <v>1185.0</v>
      </c>
      <c r="B1187" s="5">
        <v>99.0</v>
      </c>
      <c r="C1187" s="5">
        <f t="shared" si="1"/>
        <v>9</v>
      </c>
      <c r="D1187" s="5">
        <f>'Thông tin khách hàng'!$B$4+B1187-1</f>
        <v>99</v>
      </c>
      <c r="E1187" s="46">
        <f t="shared" si="2"/>
        <v>162617485884169</v>
      </c>
      <c r="F1187" s="5">
        <f>TP*VLOOKUP('Thông tin khách hàng'!$E$10,$X$2:$Z$5,3,FALSE)*OFFSET($S1187,0,VLOOKUP('Thông tin khách hàng'!$E$10,$X$2:$Z$5,2,FALSE))</f>
        <v>0</v>
      </c>
      <c r="G1187" s="5">
        <f>EP*VLOOKUP('Thông tin khách hàng'!$E$10,$X$2:$Z$5,3,FALSE)*OFFSET($S1187,0,VLOOKUP('Thông tin khách hàng'!$E$10,$X$2:$Z$5,2,FALSE))</f>
        <v>0</v>
      </c>
      <c r="H1187" s="5">
        <f>F1187*HLOOKUP(B1187,Assumption!$A$10:$G$12,2,TRUE)+G1187*HLOOKUP(B1187,Assumption!$A$10:$G$12,3,TRUE)</f>
        <v>0</v>
      </c>
      <c r="I1187" s="5">
        <f t="shared" si="3"/>
        <v>0</v>
      </c>
      <c r="J1187" s="47">
        <f>VLOOKUP(D1187,Assumption!$O$3:$Q$103,IF('Thông tin khách hàng'!$B$3="Nam",2,3),FALSE)/12*P1187</f>
        <v>0</v>
      </c>
      <c r="K1187" s="5">
        <v>20000.0</v>
      </c>
      <c r="L1187" s="46">
        <f t="shared" si="4"/>
        <v>919462907610</v>
      </c>
      <c r="M1187" s="46">
        <f t="shared" si="5"/>
        <v>163536948771779</v>
      </c>
      <c r="N1187" s="47">
        <f>HLOOKUP(ROUND(AVERAGE(M1175:M1186)/10^6,0),Assumption!$B$2:$E$3,2,TRUE)*MAX((AVERAGE(M1175:M1186)-250*10^6),0)</f>
        <v>912975992822</v>
      </c>
      <c r="O1187" s="46">
        <f t="shared" si="6"/>
        <v>164449924764600</v>
      </c>
      <c r="P1187" s="46">
        <f>IF(A1187=1,SA,MAX(0,SA-M1186))</f>
        <v>0</v>
      </c>
      <c r="S1187" s="5">
        <v>0.0</v>
      </c>
      <c r="T1187" s="5">
        <v>0.0</v>
      </c>
      <c r="U1187" s="5">
        <v>0.0</v>
      </c>
      <c r="V1187" s="48">
        <v>1.0</v>
      </c>
    </row>
    <row r="1188" ht="15.75" customHeight="1">
      <c r="A1188" s="5">
        <v>1186.0</v>
      </c>
      <c r="B1188" s="5">
        <v>99.0</v>
      </c>
      <c r="C1188" s="5">
        <f t="shared" si="1"/>
        <v>10</v>
      </c>
      <c r="D1188" s="5">
        <f>'Thông tin khách hàng'!$B$4+B1188-1</f>
        <v>99</v>
      </c>
      <c r="E1188" s="46">
        <f t="shared" si="2"/>
        <v>164449924764600</v>
      </c>
      <c r="F1188" s="5">
        <f>TP*VLOOKUP('Thông tin khách hàng'!$E$10,$X$2:$Z$5,3,FALSE)*OFFSET($S1188,0,VLOOKUP('Thông tin khách hàng'!$E$10,$X$2:$Z$5,2,FALSE))</f>
        <v>0</v>
      </c>
      <c r="G1188" s="5">
        <f>EP*VLOOKUP('Thông tin khách hàng'!$E$10,$X$2:$Z$5,3,FALSE)*OFFSET($S1188,0,VLOOKUP('Thông tin khách hàng'!$E$10,$X$2:$Z$5,2,FALSE))</f>
        <v>0</v>
      </c>
      <c r="H1188" s="5">
        <f>F1188*HLOOKUP(B1188,Assumption!$A$10:$G$12,2,TRUE)+G1188*HLOOKUP(B1188,Assumption!$A$10:$G$12,3,TRUE)</f>
        <v>0</v>
      </c>
      <c r="I1188" s="5">
        <f t="shared" si="3"/>
        <v>0</v>
      </c>
      <c r="J1188" s="47">
        <f>VLOOKUP(D1188,Assumption!$O$3:$Q$103,IF('Thông tin khách hàng'!$B$3="Nam",2,3),FALSE)/12*P1188</f>
        <v>0</v>
      </c>
      <c r="K1188" s="5">
        <v>20000.0</v>
      </c>
      <c r="L1188" s="46">
        <f t="shared" si="4"/>
        <v>929823783454</v>
      </c>
      <c r="M1188" s="46">
        <f t="shared" si="5"/>
        <v>165379748528054</v>
      </c>
      <c r="N1188" s="47">
        <f>HLOOKUP(ROUND(AVERAGE(M1176:M1187)/10^6,0),Assumption!$B$2:$E$3,2,TRUE)*MAX((AVERAGE(M1176:M1187)-250*10^6),0)</f>
        <v>923263817222</v>
      </c>
      <c r="O1188" s="46">
        <f t="shared" si="6"/>
        <v>166303012345276</v>
      </c>
      <c r="P1188" s="46">
        <f>IF(A1188=1,SA,MAX(0,SA-M1187))</f>
        <v>0</v>
      </c>
      <c r="S1188" s="5">
        <v>0.0</v>
      </c>
      <c r="T1188" s="5">
        <v>0.0</v>
      </c>
      <c r="U1188" s="5">
        <v>1.0</v>
      </c>
      <c r="V1188" s="48">
        <v>1.0</v>
      </c>
    </row>
    <row r="1189" ht="15.75" customHeight="1">
      <c r="A1189" s="5">
        <v>1187.0</v>
      </c>
      <c r="B1189" s="5">
        <v>99.0</v>
      </c>
      <c r="C1189" s="5">
        <f t="shared" si="1"/>
        <v>11</v>
      </c>
      <c r="D1189" s="5">
        <f>'Thông tin khách hàng'!$B$4+B1189-1</f>
        <v>99</v>
      </c>
      <c r="E1189" s="46">
        <f t="shared" si="2"/>
        <v>166303012345276</v>
      </c>
      <c r="F1189" s="5">
        <f>TP*VLOOKUP('Thông tin khách hàng'!$E$10,$X$2:$Z$5,3,FALSE)*OFFSET($S1189,0,VLOOKUP('Thông tin khách hàng'!$E$10,$X$2:$Z$5,2,FALSE))</f>
        <v>0</v>
      </c>
      <c r="G1189" s="5">
        <f>EP*VLOOKUP('Thông tin khách hàng'!$E$10,$X$2:$Z$5,3,FALSE)*OFFSET($S1189,0,VLOOKUP('Thông tin khách hàng'!$E$10,$X$2:$Z$5,2,FALSE))</f>
        <v>0</v>
      </c>
      <c r="H1189" s="5">
        <f>F1189*HLOOKUP(B1189,Assumption!$A$10:$G$12,2,TRUE)+G1189*HLOOKUP(B1189,Assumption!$A$10:$G$12,3,TRUE)</f>
        <v>0</v>
      </c>
      <c r="I1189" s="5">
        <f t="shared" si="3"/>
        <v>0</v>
      </c>
      <c r="J1189" s="47">
        <f>VLOOKUP(D1189,Assumption!$O$3:$Q$103,IF('Thông tin khách hàng'!$B$3="Nam",2,3),FALSE)/12*P1189</f>
        <v>0</v>
      </c>
      <c r="K1189" s="5">
        <v>20000.0</v>
      </c>
      <c r="L1189" s="46">
        <f t="shared" si="4"/>
        <v>940301410051</v>
      </c>
      <c r="M1189" s="46">
        <f t="shared" si="5"/>
        <v>167243313735327</v>
      </c>
      <c r="N1189" s="47">
        <f>HLOOKUP(ROUND(AVERAGE(M1177:M1188)/10^6,0),Assumption!$B$2:$E$3,2,TRUE)*MAX((AVERAGE(M1177:M1188)-250*10^6),0)</f>
        <v>933667569047</v>
      </c>
      <c r="O1189" s="46">
        <f t="shared" si="6"/>
        <v>168176981304374</v>
      </c>
      <c r="P1189" s="46">
        <f>IF(A1189=1,SA,MAX(0,SA-M1188))</f>
        <v>0</v>
      </c>
      <c r="S1189" s="5">
        <v>0.0</v>
      </c>
      <c r="T1189" s="5">
        <v>0.0</v>
      </c>
      <c r="U1189" s="5">
        <v>0.0</v>
      </c>
      <c r="V1189" s="48">
        <v>1.0</v>
      </c>
    </row>
    <row r="1190" ht="15.75" customHeight="1">
      <c r="A1190" s="5">
        <v>1188.0</v>
      </c>
      <c r="B1190" s="5">
        <v>99.0</v>
      </c>
      <c r="C1190" s="5">
        <f t="shared" si="1"/>
        <v>12</v>
      </c>
      <c r="D1190" s="5">
        <f>'Thông tin khách hàng'!$B$4+B1190-1</f>
        <v>99</v>
      </c>
      <c r="E1190" s="46">
        <f t="shared" si="2"/>
        <v>168176981304374</v>
      </c>
      <c r="F1190" s="5">
        <f>TP*VLOOKUP('Thông tin khách hàng'!$E$10,$X$2:$Z$5,3,FALSE)*OFFSET($S1190,0,VLOOKUP('Thông tin khách hàng'!$E$10,$X$2:$Z$5,2,FALSE))</f>
        <v>0</v>
      </c>
      <c r="G1190" s="5">
        <f>EP*VLOOKUP('Thông tin khách hàng'!$E$10,$X$2:$Z$5,3,FALSE)*OFFSET($S1190,0,VLOOKUP('Thông tin khách hàng'!$E$10,$X$2:$Z$5,2,FALSE))</f>
        <v>0</v>
      </c>
      <c r="H1190" s="5">
        <f>F1190*HLOOKUP(B1190,Assumption!$A$10:$G$12,2,TRUE)+G1190*HLOOKUP(B1190,Assumption!$A$10:$G$12,3,TRUE)</f>
        <v>0</v>
      </c>
      <c r="I1190" s="5">
        <f t="shared" si="3"/>
        <v>0</v>
      </c>
      <c r="J1190" s="47">
        <f>VLOOKUP(D1190,Assumption!$O$3:$Q$103,IF('Thông tin khách hàng'!$B$3="Nam",2,3),FALSE)/12*P1190</f>
        <v>0</v>
      </c>
      <c r="K1190" s="5">
        <v>20000.0</v>
      </c>
      <c r="L1190" s="46">
        <f t="shared" si="4"/>
        <v>950897102997</v>
      </c>
      <c r="M1190" s="46">
        <f t="shared" si="5"/>
        <v>169127878387371</v>
      </c>
      <c r="N1190" s="47">
        <f>HLOOKUP(ROUND(AVERAGE(M1178:M1189)/10^6,0),Assumption!$B$2:$E$3,2,TRUE)*MAX((AVERAGE(M1178:M1189)-250*10^6),0)</f>
        <v>944188554616</v>
      </c>
      <c r="O1190" s="46">
        <f t="shared" si="6"/>
        <v>170072066941987</v>
      </c>
      <c r="P1190" s="46">
        <f>IF(A1190=1,SA,MAX(0,SA-M1189))</f>
        <v>0</v>
      </c>
      <c r="S1190" s="5">
        <v>0.0</v>
      </c>
      <c r="T1190" s="5">
        <v>0.0</v>
      </c>
      <c r="U1190" s="5">
        <v>0.0</v>
      </c>
      <c r="V1190" s="48">
        <v>1.0</v>
      </c>
    </row>
    <row r="1191" ht="15.75" customHeight="1">
      <c r="A1191" s="5">
        <v>1189.0</v>
      </c>
      <c r="B1191" s="5">
        <v>100.0</v>
      </c>
      <c r="C1191" s="5">
        <f t="shared" si="1"/>
        <v>1</v>
      </c>
      <c r="D1191" s="5">
        <f>'Thông tin khách hàng'!$B$4+B1191-1</f>
        <v>100</v>
      </c>
      <c r="E1191" s="46">
        <f t="shared" si="2"/>
        <v>170072066941987</v>
      </c>
      <c r="F1191" s="5">
        <f>TP*VLOOKUP('Thông tin khách hàng'!$E$10,$X$2:$Z$5,3,FALSE)*OFFSET($S1191,0,VLOOKUP('Thông tin khách hàng'!$E$10,$X$2:$Z$5,2,FALSE))</f>
        <v>15000000</v>
      </c>
      <c r="G1191" s="5">
        <f>EP*VLOOKUP('Thông tin khách hàng'!$E$10,$X$2:$Z$5,3,FALSE)*OFFSET($S1191,0,VLOOKUP('Thông tin khách hàng'!$E$10,$X$2:$Z$5,2,FALSE))</f>
        <v>15000000</v>
      </c>
      <c r="H1191" s="5">
        <f>F1191*HLOOKUP(B1191,Assumption!$A$10:$G$12,2,TRUE)+G1191*HLOOKUP(B1191,Assumption!$A$10:$G$12,3,TRUE)</f>
        <v>750000</v>
      </c>
      <c r="I1191" s="5">
        <f t="shared" si="3"/>
        <v>29250000</v>
      </c>
      <c r="J1191" s="47">
        <f>VLOOKUP(D1191,Assumption!$O$3:$Q$103,IF('Thông tin khách hàng'!$B$3="Nam",2,3),FALSE)/12*P1191</f>
        <v>0</v>
      </c>
      <c r="K1191" s="5">
        <v>20000.0</v>
      </c>
      <c r="L1191" s="46">
        <f t="shared" si="4"/>
        <v>961612358097</v>
      </c>
      <c r="M1191" s="46">
        <f t="shared" si="5"/>
        <v>171033708530084</v>
      </c>
      <c r="N1191" s="47">
        <f>HLOOKUP(ROUND(AVERAGE(M1179:M1190)/10^6,0),Assumption!$B$2:$E$3,2,TRUE)*MAX((AVERAGE(M1179:M1190)-250*10^6),0)</f>
        <v>954828094965</v>
      </c>
      <c r="O1191" s="46">
        <f t="shared" si="6"/>
        <v>171988536625049</v>
      </c>
      <c r="P1191" s="46">
        <f>IF(A1191=1,SA,MAX(0,SA-M1190))</f>
        <v>0</v>
      </c>
      <c r="S1191" s="5">
        <v>1.0</v>
      </c>
      <c r="T1191" s="5">
        <v>1.0</v>
      </c>
      <c r="U1191" s="5">
        <v>1.0</v>
      </c>
      <c r="V1191" s="48">
        <v>1.0</v>
      </c>
    </row>
    <row r="1192" ht="15.75" customHeight="1">
      <c r="A1192" s="5">
        <v>1190.0</v>
      </c>
      <c r="B1192" s="5">
        <v>100.0</v>
      </c>
      <c r="C1192" s="5">
        <f t="shared" si="1"/>
        <v>2</v>
      </c>
      <c r="D1192" s="5">
        <f>'Thông tin khách hàng'!$B$4+B1192-1</f>
        <v>100</v>
      </c>
      <c r="E1192" s="46">
        <f t="shared" si="2"/>
        <v>171988536625049</v>
      </c>
      <c r="F1192" s="5">
        <f>TP*VLOOKUP('Thông tin khách hàng'!$E$10,$X$2:$Z$5,3,FALSE)*OFFSET($S1192,0,VLOOKUP('Thông tin khách hàng'!$E$10,$X$2:$Z$5,2,FALSE))</f>
        <v>0</v>
      </c>
      <c r="G1192" s="5">
        <f>EP*VLOOKUP('Thông tin khách hàng'!$E$10,$X$2:$Z$5,3,FALSE)*OFFSET($S1192,0,VLOOKUP('Thông tin khách hàng'!$E$10,$X$2:$Z$5,2,FALSE))</f>
        <v>0</v>
      </c>
      <c r="H1192" s="5">
        <f>F1192*HLOOKUP(B1192,Assumption!$A$10:$G$12,2,TRUE)+G1192*HLOOKUP(B1192,Assumption!$A$10:$G$12,3,TRUE)</f>
        <v>0</v>
      </c>
      <c r="I1192" s="5">
        <f t="shared" si="3"/>
        <v>0</v>
      </c>
      <c r="J1192" s="47">
        <f>VLOOKUP(D1192,Assumption!$O$3:$Q$103,IF('Thông tin khách hàng'!$B$3="Nam",2,3),FALSE)/12*P1192</f>
        <v>0</v>
      </c>
      <c r="K1192" s="5">
        <v>20000.0</v>
      </c>
      <c r="L1192" s="46">
        <f t="shared" si="4"/>
        <v>972448190932</v>
      </c>
      <c r="M1192" s="46">
        <f t="shared" si="5"/>
        <v>172960984795981</v>
      </c>
      <c r="N1192" s="47">
        <f>HLOOKUP(ROUND(AVERAGE(M1180:M1191)/10^6,0),Assumption!$B$2:$E$3,2,TRUE)*MAX((AVERAGE(M1180:M1191)-250*10^6),0)</f>
        <v>965587526019</v>
      </c>
      <c r="O1192" s="46">
        <f t="shared" si="6"/>
        <v>173926572322000</v>
      </c>
      <c r="P1192" s="46">
        <f>IF(A1192=1,SA,MAX(0,SA-M1191))</f>
        <v>0</v>
      </c>
      <c r="S1192" s="5">
        <v>0.0</v>
      </c>
      <c r="T1192" s="5">
        <v>0.0</v>
      </c>
      <c r="U1192" s="5">
        <v>0.0</v>
      </c>
      <c r="V1192" s="48">
        <v>1.0</v>
      </c>
    </row>
    <row r="1193" ht="15.75" customHeight="1">
      <c r="A1193" s="5">
        <v>1191.0</v>
      </c>
      <c r="B1193" s="5">
        <v>100.0</v>
      </c>
      <c r="C1193" s="5">
        <f t="shared" si="1"/>
        <v>3</v>
      </c>
      <c r="D1193" s="5">
        <f>'Thông tin khách hàng'!$B$4+B1193-1</f>
        <v>100</v>
      </c>
      <c r="E1193" s="46">
        <f t="shared" si="2"/>
        <v>173926572322000</v>
      </c>
      <c r="F1193" s="5">
        <f>TP*VLOOKUP('Thông tin khách hàng'!$E$10,$X$2:$Z$5,3,FALSE)*OFFSET($S1193,0,VLOOKUP('Thông tin khách hàng'!$E$10,$X$2:$Z$5,2,FALSE))</f>
        <v>0</v>
      </c>
      <c r="G1193" s="5">
        <f>EP*VLOOKUP('Thông tin khách hàng'!$E$10,$X$2:$Z$5,3,FALSE)*OFFSET($S1193,0,VLOOKUP('Thông tin khách hàng'!$E$10,$X$2:$Z$5,2,FALSE))</f>
        <v>0</v>
      </c>
      <c r="H1193" s="5">
        <f>F1193*HLOOKUP(B1193,Assumption!$A$10:$G$12,2,TRUE)+G1193*HLOOKUP(B1193,Assumption!$A$10:$G$12,3,TRUE)</f>
        <v>0</v>
      </c>
      <c r="I1193" s="5">
        <f t="shared" si="3"/>
        <v>0</v>
      </c>
      <c r="J1193" s="47">
        <f>VLOOKUP(D1193,Assumption!$O$3:$Q$103,IF('Thông tin khách hàng'!$B$3="Nam",2,3),FALSE)/12*P1193</f>
        <v>0</v>
      </c>
      <c r="K1193" s="5">
        <v>20000.0</v>
      </c>
      <c r="L1193" s="46">
        <f t="shared" si="4"/>
        <v>983406126529</v>
      </c>
      <c r="M1193" s="46">
        <f t="shared" si="5"/>
        <v>174909978428529</v>
      </c>
      <c r="N1193" s="47">
        <f>HLOOKUP(ROUND(AVERAGE(M1181:M1192)/10^6,0),Assumption!$B$2:$E$3,2,TRUE)*MAX((AVERAGE(M1181:M1192)-250*10^6),0)</f>
        <v>976468198756</v>
      </c>
      <c r="O1193" s="46">
        <f t="shared" si="6"/>
        <v>175886446627285</v>
      </c>
      <c r="P1193" s="46">
        <f>IF(A1193=1,SA,MAX(0,SA-M1192))</f>
        <v>0</v>
      </c>
      <c r="S1193" s="5">
        <v>0.0</v>
      </c>
      <c r="T1193" s="5">
        <v>0.0</v>
      </c>
      <c r="U1193" s="5">
        <v>0.0</v>
      </c>
      <c r="V1193" s="48">
        <v>1.0</v>
      </c>
    </row>
    <row r="1194" ht="15.75" customHeight="1">
      <c r="A1194" s="5">
        <v>1192.0</v>
      </c>
      <c r="B1194" s="5">
        <v>100.0</v>
      </c>
      <c r="C1194" s="5">
        <f t="shared" si="1"/>
        <v>4</v>
      </c>
      <c r="D1194" s="5">
        <f>'Thông tin khách hàng'!$B$4+B1194-1</f>
        <v>100</v>
      </c>
      <c r="E1194" s="46">
        <f t="shared" si="2"/>
        <v>175886446627285</v>
      </c>
      <c r="F1194" s="5">
        <f>TP*VLOOKUP('Thông tin khách hàng'!$E$10,$X$2:$Z$5,3,FALSE)*OFFSET($S1194,0,VLOOKUP('Thông tin khách hàng'!$E$10,$X$2:$Z$5,2,FALSE))</f>
        <v>0</v>
      </c>
      <c r="G1194" s="5">
        <f>EP*VLOOKUP('Thông tin khách hàng'!$E$10,$X$2:$Z$5,3,FALSE)*OFFSET($S1194,0,VLOOKUP('Thông tin khách hàng'!$E$10,$X$2:$Z$5,2,FALSE))</f>
        <v>0</v>
      </c>
      <c r="H1194" s="5">
        <f>F1194*HLOOKUP(B1194,Assumption!$A$10:$G$12,2,TRUE)+G1194*HLOOKUP(B1194,Assumption!$A$10:$G$12,3,TRUE)</f>
        <v>0</v>
      </c>
      <c r="I1194" s="5">
        <f t="shared" si="3"/>
        <v>0</v>
      </c>
      <c r="J1194" s="47">
        <f>VLOOKUP(D1194,Assumption!$O$3:$Q$103,IF('Thông tin khách hàng'!$B$3="Nam",2,3),FALSE)/12*P1194</f>
        <v>0</v>
      </c>
      <c r="K1194" s="5">
        <v>20000.0</v>
      </c>
      <c r="L1194" s="46">
        <f t="shared" si="4"/>
        <v>994487540792</v>
      </c>
      <c r="M1194" s="46">
        <f t="shared" si="5"/>
        <v>176880934148077</v>
      </c>
      <c r="N1194" s="47">
        <f>HLOOKUP(ROUND(AVERAGE(M1182:M1193)/10^6,0),Assumption!$B$2:$E$3,2,TRUE)*MAX((AVERAGE(M1182:M1193)-250*10^6),0)</f>
        <v>987471479377</v>
      </c>
      <c r="O1194" s="46">
        <f t="shared" si="6"/>
        <v>177868405627454</v>
      </c>
      <c r="P1194" s="46">
        <f>IF(A1194=1,SA,MAX(0,SA-M1193))</f>
        <v>0</v>
      </c>
      <c r="S1194" s="5">
        <v>0.0</v>
      </c>
      <c r="T1194" s="5">
        <v>0.0</v>
      </c>
      <c r="U1194" s="5">
        <v>1.0</v>
      </c>
      <c r="V1194" s="48">
        <v>1.0</v>
      </c>
    </row>
    <row r="1195" ht="15.75" customHeight="1">
      <c r="A1195" s="5">
        <v>1193.0</v>
      </c>
      <c r="B1195" s="5">
        <v>100.0</v>
      </c>
      <c r="C1195" s="5">
        <f t="shared" si="1"/>
        <v>5</v>
      </c>
      <c r="D1195" s="5">
        <f>'Thông tin khách hàng'!$B$4+B1195-1</f>
        <v>100</v>
      </c>
      <c r="E1195" s="46">
        <f t="shared" si="2"/>
        <v>177868405627454</v>
      </c>
      <c r="F1195" s="5">
        <f>TP*VLOOKUP('Thông tin khách hàng'!$E$10,$X$2:$Z$5,3,FALSE)*OFFSET($S1195,0,VLOOKUP('Thông tin khách hàng'!$E$10,$X$2:$Z$5,2,FALSE))</f>
        <v>0</v>
      </c>
      <c r="G1195" s="5">
        <f>EP*VLOOKUP('Thông tin khách hàng'!$E$10,$X$2:$Z$5,3,FALSE)*OFFSET($S1195,0,VLOOKUP('Thông tin khách hàng'!$E$10,$X$2:$Z$5,2,FALSE))</f>
        <v>0</v>
      </c>
      <c r="H1195" s="5">
        <f>F1195*HLOOKUP(B1195,Assumption!$A$10:$G$12,2,TRUE)+G1195*HLOOKUP(B1195,Assumption!$A$10:$G$12,3,TRUE)</f>
        <v>0</v>
      </c>
      <c r="I1195" s="5">
        <f t="shared" si="3"/>
        <v>0</v>
      </c>
      <c r="J1195" s="47">
        <f>VLOOKUP(D1195,Assumption!$O$3:$Q$103,IF('Thông tin khách hàng'!$B$3="Nam",2,3),FALSE)/12*P1195</f>
        <v>0</v>
      </c>
      <c r="K1195" s="5">
        <v>20000.0</v>
      </c>
      <c r="L1195" s="46">
        <f t="shared" si="4"/>
        <v>1005693825131</v>
      </c>
      <c r="M1195" s="46">
        <f t="shared" si="5"/>
        <v>178874099432585</v>
      </c>
      <c r="N1195" s="47">
        <f>HLOOKUP(ROUND(AVERAGE(M1183:M1194)/10^6,0),Assumption!$B$2:$E$3,2,TRUE)*MAX((AVERAGE(M1183:M1194)-250*10^6),0)</f>
        <v>998598749476</v>
      </c>
      <c r="O1195" s="46">
        <f t="shared" si="6"/>
        <v>179872698182061</v>
      </c>
      <c r="P1195" s="46">
        <f>IF(A1195=1,SA,MAX(0,SA-M1194))</f>
        <v>0</v>
      </c>
      <c r="S1195" s="5">
        <v>0.0</v>
      </c>
      <c r="T1195" s="5">
        <v>0.0</v>
      </c>
      <c r="U1195" s="5">
        <v>0.0</v>
      </c>
      <c r="V1195" s="48">
        <v>1.0</v>
      </c>
    </row>
    <row r="1196" ht="15.75" customHeight="1">
      <c r="A1196" s="5">
        <v>1194.0</v>
      </c>
      <c r="B1196" s="5">
        <v>100.0</v>
      </c>
      <c r="C1196" s="5">
        <f t="shared" si="1"/>
        <v>6</v>
      </c>
      <c r="D1196" s="5">
        <f>'Thông tin khách hàng'!$B$4+B1196-1</f>
        <v>100</v>
      </c>
      <c r="E1196" s="46">
        <f t="shared" si="2"/>
        <v>179872698182061</v>
      </c>
      <c r="F1196" s="5">
        <f>TP*VLOOKUP('Thông tin khách hàng'!$E$10,$X$2:$Z$5,3,FALSE)*OFFSET($S1196,0,VLOOKUP('Thông tin khách hàng'!$E$10,$X$2:$Z$5,2,FALSE))</f>
        <v>0</v>
      </c>
      <c r="G1196" s="5">
        <f>EP*VLOOKUP('Thông tin khách hàng'!$E$10,$X$2:$Z$5,3,FALSE)*OFFSET($S1196,0,VLOOKUP('Thông tin khách hàng'!$E$10,$X$2:$Z$5,2,FALSE))</f>
        <v>0</v>
      </c>
      <c r="H1196" s="5">
        <f>F1196*HLOOKUP(B1196,Assumption!$A$10:$G$12,2,TRUE)+G1196*HLOOKUP(B1196,Assumption!$A$10:$G$12,3,TRUE)</f>
        <v>0</v>
      </c>
      <c r="I1196" s="5">
        <f t="shared" si="3"/>
        <v>0</v>
      </c>
      <c r="J1196" s="47">
        <f>VLOOKUP(D1196,Assumption!$O$3:$Q$103,IF('Thông tin khách hàng'!$B$3="Nam",2,3),FALSE)/12*P1196</f>
        <v>0</v>
      </c>
      <c r="K1196" s="5">
        <v>20000.0</v>
      </c>
      <c r="L1196" s="46">
        <f t="shared" si="4"/>
        <v>1017026386633</v>
      </c>
      <c r="M1196" s="46">
        <f t="shared" si="5"/>
        <v>180889724548694</v>
      </c>
      <c r="N1196" s="47">
        <f>HLOOKUP(ROUND(AVERAGE(M1184:M1195)/10^6,0),Assumption!$B$2:$E$3,2,TRUE)*MAX((AVERAGE(M1184:M1195)-250*10^6),0)</f>
        <v>1009851406220</v>
      </c>
      <c r="O1196" s="46">
        <f t="shared" si="6"/>
        <v>181899575954914</v>
      </c>
      <c r="P1196" s="46">
        <f>IF(A1196=1,SA,MAX(0,SA-M1195))</f>
        <v>0</v>
      </c>
      <c r="S1196" s="5">
        <v>0.0</v>
      </c>
      <c r="T1196" s="5">
        <v>0.0</v>
      </c>
      <c r="U1196" s="5">
        <v>0.0</v>
      </c>
      <c r="V1196" s="48">
        <v>1.0</v>
      </c>
    </row>
    <row r="1197" ht="15.75" customHeight="1">
      <c r="A1197" s="5">
        <v>1195.0</v>
      </c>
      <c r="B1197" s="5">
        <v>100.0</v>
      </c>
      <c r="C1197" s="5">
        <f t="shared" si="1"/>
        <v>7</v>
      </c>
      <c r="D1197" s="5">
        <f>'Thông tin khách hàng'!$B$4+B1197-1</f>
        <v>100</v>
      </c>
      <c r="E1197" s="46">
        <f t="shared" si="2"/>
        <v>181899575954914</v>
      </c>
      <c r="F1197" s="5">
        <f>TP*VLOOKUP('Thông tin khách hàng'!$E$10,$X$2:$Z$5,3,FALSE)*OFFSET($S1197,0,VLOOKUP('Thông tin khách hàng'!$E$10,$X$2:$Z$5,2,FALSE))</f>
        <v>15000000</v>
      </c>
      <c r="G1197" s="5">
        <f>EP*VLOOKUP('Thông tin khách hàng'!$E$10,$X$2:$Z$5,3,FALSE)*OFFSET($S1197,0,VLOOKUP('Thông tin khách hàng'!$E$10,$X$2:$Z$5,2,FALSE))</f>
        <v>15000000</v>
      </c>
      <c r="H1197" s="5">
        <f>F1197*HLOOKUP(B1197,Assumption!$A$10:$G$12,2,TRUE)+G1197*HLOOKUP(B1197,Assumption!$A$10:$G$12,3,TRUE)</f>
        <v>750000</v>
      </c>
      <c r="I1197" s="5">
        <f t="shared" si="3"/>
        <v>29250000</v>
      </c>
      <c r="J1197" s="47">
        <f>VLOOKUP(D1197,Assumption!$O$3:$Q$103,IF('Thông tin khách hàng'!$B$3="Nam",2,3),FALSE)/12*P1197</f>
        <v>0</v>
      </c>
      <c r="K1197" s="5">
        <v>20000.0</v>
      </c>
      <c r="L1197" s="46">
        <f t="shared" si="4"/>
        <v>1028486813627</v>
      </c>
      <c r="M1197" s="46">
        <f t="shared" si="5"/>
        <v>182928091998541</v>
      </c>
      <c r="N1197" s="47">
        <f>HLOOKUP(ROUND(AVERAGE(M1185:M1196)/10^6,0),Assumption!$B$2:$E$3,2,TRUE)*MAX((AVERAGE(M1185:M1196)-250*10^6),0)</f>
        <v>1021230862516</v>
      </c>
      <c r="O1197" s="46">
        <f t="shared" si="6"/>
        <v>183949322861057</v>
      </c>
      <c r="P1197" s="46">
        <f>IF(A1197=1,SA,MAX(0,SA-M1196))</f>
        <v>0</v>
      </c>
      <c r="S1197" s="5">
        <v>0.0</v>
      </c>
      <c r="T1197" s="5">
        <v>1.0</v>
      </c>
      <c r="U1197" s="5">
        <v>1.0</v>
      </c>
      <c r="V1197" s="48">
        <v>1.0</v>
      </c>
    </row>
    <row r="1198" ht="15.75" customHeight="1">
      <c r="A1198" s="5">
        <v>1196.0</v>
      </c>
      <c r="B1198" s="5">
        <v>100.0</v>
      </c>
      <c r="C1198" s="5">
        <f t="shared" si="1"/>
        <v>8</v>
      </c>
      <c r="D1198" s="5">
        <f>'Thông tin khách hàng'!$B$4+B1198-1</f>
        <v>100</v>
      </c>
      <c r="E1198" s="46">
        <f t="shared" si="2"/>
        <v>183949322861057</v>
      </c>
      <c r="F1198" s="5">
        <f>TP*VLOOKUP('Thông tin khách hàng'!$E$10,$X$2:$Z$5,3,FALSE)*OFFSET($S1198,0,VLOOKUP('Thông tin khách hàng'!$E$10,$X$2:$Z$5,2,FALSE))</f>
        <v>0</v>
      </c>
      <c r="G1198" s="5">
        <f>EP*VLOOKUP('Thông tin khách hàng'!$E$10,$X$2:$Z$5,3,FALSE)*OFFSET($S1198,0,VLOOKUP('Thông tin khách hàng'!$E$10,$X$2:$Z$5,2,FALSE))</f>
        <v>0</v>
      </c>
      <c r="H1198" s="5">
        <f>F1198*HLOOKUP(B1198,Assumption!$A$10:$G$12,2,TRUE)+G1198*HLOOKUP(B1198,Assumption!$A$10:$G$12,3,TRUE)</f>
        <v>0</v>
      </c>
      <c r="I1198" s="5">
        <f t="shared" si="3"/>
        <v>0</v>
      </c>
      <c r="J1198" s="47">
        <f>VLOOKUP(D1198,Assumption!$O$3:$Q$103,IF('Thông tin khách hàng'!$B$3="Nam",2,3),FALSE)/12*P1198</f>
        <v>0</v>
      </c>
      <c r="K1198" s="5">
        <v>20000.0</v>
      </c>
      <c r="L1198" s="46">
        <f t="shared" si="4"/>
        <v>1040076215258</v>
      </c>
      <c r="M1198" s="46">
        <f t="shared" si="5"/>
        <v>184989399056315</v>
      </c>
      <c r="N1198" s="47">
        <f>HLOOKUP(ROUND(AVERAGE(M1186:M1197)/10^6,0),Assumption!$B$2:$E$3,2,TRUE)*MAX((AVERAGE(M1186:M1197)-250*10^6),0)</f>
        <v>1032738547193</v>
      </c>
      <c r="O1198" s="46">
        <f t="shared" si="6"/>
        <v>186022137603508</v>
      </c>
      <c r="P1198" s="46">
        <f>IF(A1198=1,SA,MAX(0,SA-M1197))</f>
        <v>0</v>
      </c>
      <c r="S1198" s="5">
        <v>0.0</v>
      </c>
      <c r="T1198" s="5">
        <v>0.0</v>
      </c>
      <c r="U1198" s="5">
        <v>0.0</v>
      </c>
      <c r="V1198" s="48">
        <v>1.0</v>
      </c>
    </row>
    <row r="1199" ht="15.75" customHeight="1">
      <c r="A1199" s="5">
        <v>1197.0</v>
      </c>
      <c r="B1199" s="5">
        <v>100.0</v>
      </c>
      <c r="C1199" s="5">
        <f t="shared" si="1"/>
        <v>9</v>
      </c>
      <c r="D1199" s="5">
        <f>'Thông tin khách hàng'!$B$4+B1199-1</f>
        <v>100</v>
      </c>
      <c r="E1199" s="46">
        <f t="shared" si="2"/>
        <v>186022137603508</v>
      </c>
      <c r="F1199" s="5">
        <f>TP*VLOOKUP('Thông tin khách hàng'!$E$10,$X$2:$Z$5,3,FALSE)*OFFSET($S1199,0,VLOOKUP('Thông tin khách hàng'!$E$10,$X$2:$Z$5,2,FALSE))</f>
        <v>0</v>
      </c>
      <c r="G1199" s="5">
        <f>EP*VLOOKUP('Thông tin khách hàng'!$E$10,$X$2:$Z$5,3,FALSE)*OFFSET($S1199,0,VLOOKUP('Thông tin khách hàng'!$E$10,$X$2:$Z$5,2,FALSE))</f>
        <v>0</v>
      </c>
      <c r="H1199" s="5">
        <f>F1199*HLOOKUP(B1199,Assumption!$A$10:$G$12,2,TRUE)+G1199*HLOOKUP(B1199,Assumption!$A$10:$G$12,3,TRUE)</f>
        <v>0</v>
      </c>
      <c r="I1199" s="5">
        <f t="shared" si="3"/>
        <v>0</v>
      </c>
      <c r="J1199" s="47">
        <f>VLOOKUP(D1199,Assumption!$O$3:$Q$103,IF('Thông tin khách hàng'!$B$3="Nam",2,3),FALSE)/12*P1199</f>
        <v>0</v>
      </c>
      <c r="K1199" s="5">
        <v>20000.0</v>
      </c>
      <c r="L1199" s="46">
        <f t="shared" si="4"/>
        <v>1051796211173</v>
      </c>
      <c r="M1199" s="46">
        <f t="shared" si="5"/>
        <v>187073933794681</v>
      </c>
      <c r="N1199" s="47">
        <f>HLOOKUP(ROUND(AVERAGE(M1187:M1198)/10^6,0),Assumption!$B$2:$E$3,2,TRUE)*MAX((AVERAGE(M1187:M1198)-250*10^6),0)</f>
        <v>1044375905181</v>
      </c>
      <c r="O1199" s="46">
        <f t="shared" si="6"/>
        <v>188118309699861</v>
      </c>
      <c r="P1199" s="46">
        <f>IF(A1199=1,SA,MAX(0,SA-M1198))</f>
        <v>0</v>
      </c>
      <c r="S1199" s="5">
        <v>0.0</v>
      </c>
      <c r="T1199" s="5">
        <v>0.0</v>
      </c>
      <c r="U1199" s="5">
        <v>0.0</v>
      </c>
      <c r="V1199" s="48">
        <v>1.0</v>
      </c>
    </row>
    <row r="1200" ht="15.75" customHeight="1">
      <c r="A1200" s="5">
        <v>1198.0</v>
      </c>
      <c r="B1200" s="5">
        <v>100.0</v>
      </c>
      <c r="C1200" s="5">
        <f t="shared" si="1"/>
        <v>10</v>
      </c>
      <c r="D1200" s="5">
        <f>'Thông tin khách hàng'!$B$4+B1200-1</f>
        <v>100</v>
      </c>
      <c r="E1200" s="46">
        <f t="shared" si="2"/>
        <v>188118309699861</v>
      </c>
      <c r="F1200" s="5">
        <f>TP*VLOOKUP('Thông tin khách hàng'!$E$10,$X$2:$Z$5,3,FALSE)*OFFSET($S1200,0,VLOOKUP('Thông tin khách hàng'!$E$10,$X$2:$Z$5,2,FALSE))</f>
        <v>0</v>
      </c>
      <c r="G1200" s="5">
        <f>EP*VLOOKUP('Thông tin khách hàng'!$E$10,$X$2:$Z$5,3,FALSE)*OFFSET($S1200,0,VLOOKUP('Thông tin khách hàng'!$E$10,$X$2:$Z$5,2,FALSE))</f>
        <v>0</v>
      </c>
      <c r="H1200" s="5">
        <f>F1200*HLOOKUP(B1200,Assumption!$A$10:$G$12,2,TRUE)+G1200*HLOOKUP(B1200,Assumption!$A$10:$G$12,3,TRUE)</f>
        <v>0</v>
      </c>
      <c r="I1200" s="5">
        <f t="shared" si="3"/>
        <v>0</v>
      </c>
      <c r="J1200" s="47">
        <f>VLOOKUP(D1200,Assumption!$O$3:$Q$103,IF('Thông tin khách hàng'!$B$3="Nam",2,3),FALSE)/12*P1200</f>
        <v>0</v>
      </c>
      <c r="K1200" s="5">
        <v>20000.0</v>
      </c>
      <c r="L1200" s="46">
        <f t="shared" si="4"/>
        <v>1063648272963</v>
      </c>
      <c r="M1200" s="46">
        <f t="shared" si="5"/>
        <v>189181957952824</v>
      </c>
      <c r="N1200" s="47">
        <f>HLOOKUP(ROUND(AVERAGE(M1188:M1199)/10^6,0),Assumption!$B$2:$E$3,2,TRUE)*MAX((AVERAGE(M1188:M1199)-250*10^6),0)</f>
        <v>1056144397692</v>
      </c>
      <c r="O1200" s="46">
        <f t="shared" si="6"/>
        <v>190238102350516</v>
      </c>
      <c r="P1200" s="46">
        <f>IF(A1200=1,SA,MAX(0,SA-M1199))</f>
        <v>0</v>
      </c>
      <c r="S1200" s="5">
        <v>0.0</v>
      </c>
      <c r="T1200" s="5">
        <v>0.0</v>
      </c>
      <c r="U1200" s="5">
        <v>1.0</v>
      </c>
      <c r="V1200" s="48">
        <v>1.0</v>
      </c>
    </row>
    <row r="1201" ht="15.75" customHeight="1">
      <c r="A1201" s="5">
        <v>1199.0</v>
      </c>
      <c r="B1201" s="5">
        <v>100.0</v>
      </c>
      <c r="C1201" s="5">
        <f t="shared" si="1"/>
        <v>11</v>
      </c>
      <c r="D1201" s="5">
        <f>'Thông tin khách hàng'!$B$4+B1201-1</f>
        <v>100</v>
      </c>
      <c r="E1201" s="46">
        <f t="shared" si="2"/>
        <v>190238102350516</v>
      </c>
      <c r="F1201" s="5">
        <f>TP*VLOOKUP('Thông tin khách hàng'!$E$10,$X$2:$Z$5,3,FALSE)*OFFSET($S1201,0,VLOOKUP('Thông tin khách hàng'!$E$10,$X$2:$Z$5,2,FALSE))</f>
        <v>0</v>
      </c>
      <c r="G1201" s="5">
        <f>EP*VLOOKUP('Thông tin khách hàng'!$E$10,$X$2:$Z$5,3,FALSE)*OFFSET($S1201,0,VLOOKUP('Thông tin khách hàng'!$E$10,$X$2:$Z$5,2,FALSE))</f>
        <v>0</v>
      </c>
      <c r="H1201" s="5">
        <f>F1201*HLOOKUP(B1201,Assumption!$A$10:$G$12,2,TRUE)+G1201*HLOOKUP(B1201,Assumption!$A$10:$G$12,3,TRUE)</f>
        <v>0</v>
      </c>
      <c r="I1201" s="5">
        <f t="shared" si="3"/>
        <v>0</v>
      </c>
      <c r="J1201" s="47">
        <f>VLOOKUP(D1201,Assumption!$O$3:$Q$103,IF('Thông tin khách hàng'!$B$3="Nam",2,3),FALSE)/12*P1201</f>
        <v>0</v>
      </c>
      <c r="K1201" s="5">
        <v>20000.0</v>
      </c>
      <c r="L1201" s="46">
        <f t="shared" si="4"/>
        <v>1075633888801</v>
      </c>
      <c r="M1201" s="46">
        <f t="shared" si="5"/>
        <v>191313736219317</v>
      </c>
      <c r="N1201" s="47">
        <f>HLOOKUP(ROUND(AVERAGE(M1189:M1200)/10^6,0),Assumption!$B$2:$E$3,2,TRUE)*MAX((AVERAGE(M1189:M1200)-250*10^6),0)</f>
        <v>1068045502405</v>
      </c>
      <c r="O1201" s="46">
        <f t="shared" si="6"/>
        <v>192381781721722</v>
      </c>
      <c r="P1201" s="46">
        <f>IF(A1201=1,SA,MAX(0,SA-M1200))</f>
        <v>0</v>
      </c>
      <c r="S1201" s="5">
        <v>0.0</v>
      </c>
      <c r="T1201" s="5">
        <v>0.0</v>
      </c>
      <c r="U1201" s="5">
        <v>0.0</v>
      </c>
      <c r="V1201" s="48">
        <v>1.0</v>
      </c>
    </row>
    <row r="1202" ht="15.75" customHeight="1">
      <c r="A1202" s="5">
        <v>1200.0</v>
      </c>
      <c r="B1202" s="5">
        <v>100.0</v>
      </c>
      <c r="C1202" s="5">
        <f t="shared" si="1"/>
        <v>12</v>
      </c>
      <c r="D1202" s="5">
        <f>'Thông tin khách hàng'!$B$4+B1202-1</f>
        <v>100</v>
      </c>
      <c r="E1202" s="46">
        <f t="shared" si="2"/>
        <v>192381781721722</v>
      </c>
      <c r="F1202" s="5">
        <f>TP*VLOOKUP('Thông tin khách hàng'!$E$10,$X$2:$Z$5,3,FALSE)*OFFSET($S1202,0,VLOOKUP('Thông tin khách hàng'!$E$10,$X$2:$Z$5,2,FALSE))</f>
        <v>0</v>
      </c>
      <c r="G1202" s="5">
        <f>EP*VLOOKUP('Thông tin khách hàng'!$E$10,$X$2:$Z$5,3,FALSE)*OFFSET($S1202,0,VLOOKUP('Thông tin khách hàng'!$E$10,$X$2:$Z$5,2,FALSE))</f>
        <v>0</v>
      </c>
      <c r="H1202" s="5">
        <f>F1202*HLOOKUP(B1202,Assumption!$A$10:$G$12,2,TRUE)+G1202*HLOOKUP(B1202,Assumption!$A$10:$G$12,3,TRUE)</f>
        <v>0</v>
      </c>
      <c r="I1202" s="5">
        <f t="shared" si="3"/>
        <v>0</v>
      </c>
      <c r="J1202" s="47">
        <f>VLOOKUP(D1202,Assumption!$O$3:$Q$103,IF('Thông tin khách hàng'!$B$3="Nam",2,3),FALSE)/12*P1202</f>
        <v>0</v>
      </c>
      <c r="K1202" s="5">
        <v>20000.0</v>
      </c>
      <c r="L1202" s="46">
        <f t="shared" si="4"/>
        <v>1087754563630</v>
      </c>
      <c r="M1202" s="46">
        <f t="shared" si="5"/>
        <v>193469536265352</v>
      </c>
      <c r="N1202" s="47">
        <f>HLOOKUP(ROUND(AVERAGE(M1190:M1201)/10^6,0),Assumption!$B$2:$E$3,2,TRUE)*MAX((AVERAGE(M1190:M1201)-250*10^6),0)</f>
        <v>1080080713647</v>
      </c>
      <c r="O1202" s="46">
        <f t="shared" si="6"/>
        <v>194549616978998</v>
      </c>
      <c r="P1202" s="46">
        <f>IF(A1202=1,SA,MAX(0,SA-M1201))</f>
        <v>0</v>
      </c>
      <c r="S1202" s="5">
        <v>0.0</v>
      </c>
      <c r="T1202" s="5">
        <v>0.0</v>
      </c>
      <c r="U1202" s="5">
        <v>0.0</v>
      </c>
      <c r="V1202" s="48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6.13"/>
    <col customWidth="1" min="6" max="6" width="10.88"/>
    <col customWidth="1" min="7" max="7" width="11.88"/>
    <col customWidth="1" min="8" max="9" width="14.38"/>
    <col customWidth="1" min="10" max="10" width="13.63"/>
    <col customWidth="1" min="11" max="12" width="15.88"/>
    <col customWidth="1" min="13" max="13" width="19.63"/>
    <col customWidth="1" min="14" max="14" width="15.88"/>
    <col customWidth="1" min="15" max="15" width="11.5"/>
    <col customWidth="1" min="16" max="16" width="12.25"/>
    <col customWidth="1" min="17" max="18" width="7.63"/>
    <col customWidth="1" min="19" max="19" width="8.13"/>
    <col customWidth="1" min="20" max="20" width="8.25"/>
    <col customWidth="1" min="21" max="26" width="7.63"/>
  </cols>
  <sheetData>
    <row r="1">
      <c r="E1" s="46"/>
      <c r="K1" s="26">
        <v>0.05</v>
      </c>
      <c r="L1" s="5">
        <f>(1+$K$1)^(1/12)-1</f>
        <v>0.004074123784</v>
      </c>
    </row>
    <row r="2">
      <c r="A2" s="5" t="s">
        <v>57</v>
      </c>
      <c r="B2" s="5" t="s">
        <v>29</v>
      </c>
      <c r="C2" s="5" t="s">
        <v>58</v>
      </c>
      <c r="D2" s="5" t="s">
        <v>11</v>
      </c>
      <c r="E2" s="46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45" t="s">
        <v>64</v>
      </c>
      <c r="K2" s="5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5" t="s">
        <v>70</v>
      </c>
      <c r="S2" s="5" t="s">
        <v>7</v>
      </c>
      <c r="T2" s="5" t="s">
        <v>20</v>
      </c>
      <c r="U2" s="5" t="s">
        <v>71</v>
      </c>
      <c r="V2" s="5" t="s">
        <v>31</v>
      </c>
      <c r="X2" s="5" t="s">
        <v>7</v>
      </c>
      <c r="Y2" s="5">
        <v>0.0</v>
      </c>
      <c r="Z2" s="5">
        <v>1.0</v>
      </c>
    </row>
    <row r="3">
      <c r="A3" s="5">
        <v>1.0</v>
      </c>
      <c r="B3" s="5">
        <v>1.0</v>
      </c>
      <c r="C3" s="5">
        <f t="shared" ref="C3:C1202" si="1">A3-(B3-1)*12</f>
        <v>1</v>
      </c>
      <c r="D3" s="5">
        <f>'Thông tin khách hàng'!$B$4+B3-1</f>
        <v>1</v>
      </c>
      <c r="E3" s="46">
        <f t="shared" ref="E3:E1202" si="2">IF(A3=1,0,O2)</f>
        <v>0</v>
      </c>
      <c r="F3" s="5">
        <f>TP*VLOOKUP('Thông tin khách hàng'!$E$10,$X$2:$Z$5,3,FALSE)*OFFSET($S3,0,VLOOKUP('Thông tin khách hàng'!$E$10,$X$2:$Z$5,2,FALSE))</f>
        <v>15000000</v>
      </c>
      <c r="G3" s="5">
        <f>EP*VLOOKUP('Thông tin khách hàng'!$E$10,$X$2:$Z$5,3,FALSE)*OFFSET($S3,0,VLOOKUP('Thông tin khách hàng'!$E$10,$X$2:$Z$5,2,FALSE))</f>
        <v>15000000</v>
      </c>
      <c r="H3" s="5">
        <f>F3*HLOOKUP(B3,Assumption!$A$10:$G$12,2,TRUE)+G3*HLOOKUP(B3,Assumption!$A$10:$G$12,3,TRUE)</f>
        <v>8700000</v>
      </c>
      <c r="I3" s="5">
        <f t="shared" ref="I3:I1202" si="3">F3+G3-H3</f>
        <v>21300000</v>
      </c>
      <c r="J3" s="47">
        <f>VLOOKUP(D3,Assumption!$O$3:$Q$103,IF('Thông tin khách hàng'!$B$3="Nam",2,3),FALSE)/12*P3</f>
        <v>250685.8179</v>
      </c>
      <c r="K3" s="5">
        <v>20000.0</v>
      </c>
      <c r="L3" s="46">
        <f t="shared" ref="L3:L1202" si="4">ROUND($L$1*(E3+I3-J3-K3),0)</f>
        <v>85676</v>
      </c>
      <c r="M3" s="46">
        <f t="shared" ref="M3:M1202" si="5">E3+I3-J3-K3+L3</f>
        <v>21114990.18</v>
      </c>
      <c r="N3" s="46"/>
      <c r="O3" s="46">
        <f t="shared" ref="O3:O1202" si="6">M3+N3</f>
        <v>21114990.18</v>
      </c>
      <c r="P3" s="46">
        <f>IF(A3=1,SA,MAX(0,SA-O2))</f>
        <v>1100000000</v>
      </c>
      <c r="S3" s="5">
        <v>1.0</v>
      </c>
      <c r="T3" s="5">
        <v>1.0</v>
      </c>
      <c r="U3" s="5">
        <v>1.0</v>
      </c>
      <c r="V3" s="48">
        <v>1.0</v>
      </c>
      <c r="X3" s="5" t="s">
        <v>20</v>
      </c>
      <c r="Y3" s="5">
        <v>1.0</v>
      </c>
      <c r="Z3" s="5">
        <v>0.5</v>
      </c>
    </row>
    <row r="4">
      <c r="A4" s="5">
        <v>2.0</v>
      </c>
      <c r="B4" s="5">
        <v>1.0</v>
      </c>
      <c r="C4" s="5">
        <f t="shared" si="1"/>
        <v>2</v>
      </c>
      <c r="D4" s="5">
        <f>'Thông tin khách hàng'!$B$4+B4-1</f>
        <v>1</v>
      </c>
      <c r="E4" s="46">
        <f t="shared" si="2"/>
        <v>21114990.18</v>
      </c>
      <c r="F4" s="5">
        <f>TP*VLOOKUP('Thông tin khách hàng'!$E$10,$X$2:$Z$5,3,FALSE)*OFFSET($S4,0,VLOOKUP('Thông tin khách hàng'!$E$10,$X$2:$Z$5,2,FALSE))</f>
        <v>0</v>
      </c>
      <c r="G4" s="5">
        <f>EP*VLOOKUP('Thông tin khách hàng'!$E$10,$X$2:$Z$5,3,FALSE)*OFFSET($S4,0,VLOOKUP('Thông tin khách hàng'!$E$10,$X$2:$Z$5,2,FALSE))</f>
        <v>0</v>
      </c>
      <c r="H4" s="5">
        <f>F4*HLOOKUP(B4,Assumption!$A$10:$G$12,2,TRUE)+G4*HLOOKUP(B4,Assumption!$A$10:$G$12,3,TRUE)</f>
        <v>0</v>
      </c>
      <c r="I4" s="5">
        <f t="shared" si="3"/>
        <v>0</v>
      </c>
      <c r="J4" s="47">
        <f>VLOOKUP(D4,Assumption!$O$3:$Q$103,IF('Thông tin khách hàng'!$B$3="Nam",2,3),FALSE)/12*P4</f>
        <v>245873.7919</v>
      </c>
      <c r="K4" s="5">
        <v>20000.0</v>
      </c>
      <c r="L4" s="46">
        <f t="shared" si="4"/>
        <v>84942</v>
      </c>
      <c r="M4" s="46">
        <f t="shared" si="5"/>
        <v>20934058.39</v>
      </c>
      <c r="N4" s="46"/>
      <c r="O4" s="46">
        <f t="shared" si="6"/>
        <v>20934058.39</v>
      </c>
      <c r="P4" s="46">
        <f>IF(A4=1,SA,MAX(0,SA-M3))</f>
        <v>1078885010</v>
      </c>
      <c r="S4" s="5">
        <v>0.0</v>
      </c>
      <c r="T4" s="5">
        <v>0.0</v>
      </c>
      <c r="U4" s="5">
        <v>0.0</v>
      </c>
      <c r="V4" s="48">
        <v>1.0</v>
      </c>
      <c r="X4" s="5" t="s">
        <v>24</v>
      </c>
      <c r="Y4" s="5">
        <v>2.0</v>
      </c>
      <c r="Z4" s="5">
        <v>0.25</v>
      </c>
    </row>
    <row r="5">
      <c r="A5" s="5">
        <v>3.0</v>
      </c>
      <c r="B5" s="5">
        <v>1.0</v>
      </c>
      <c r="C5" s="5">
        <f t="shared" si="1"/>
        <v>3</v>
      </c>
      <c r="D5" s="5">
        <f>'Thông tin khách hàng'!$B$4+B5-1</f>
        <v>1</v>
      </c>
      <c r="E5" s="46">
        <f t="shared" si="2"/>
        <v>20934058.39</v>
      </c>
      <c r="F5" s="5">
        <f>TP*VLOOKUP('Thông tin khách hàng'!$E$10,$X$2:$Z$5,3,FALSE)*OFFSET($S5,0,VLOOKUP('Thông tin khách hàng'!$E$10,$X$2:$Z$5,2,FALSE))</f>
        <v>0</v>
      </c>
      <c r="G5" s="5">
        <f>EP*VLOOKUP('Thông tin khách hàng'!$E$10,$X$2:$Z$5,3,FALSE)*OFFSET($S5,0,VLOOKUP('Thông tin khách hàng'!$E$10,$X$2:$Z$5,2,FALSE))</f>
        <v>0</v>
      </c>
      <c r="H5" s="5">
        <f>F5*HLOOKUP(B5,Assumption!$A$10:$G$12,2,TRUE)+G5*HLOOKUP(B5,Assumption!$A$10:$G$12,3,TRUE)</f>
        <v>0</v>
      </c>
      <c r="I5" s="5">
        <f t="shared" si="3"/>
        <v>0</v>
      </c>
      <c r="J5" s="47">
        <f>VLOOKUP(D5,Assumption!$O$3:$Q$103,IF('Thông tin khách hàng'!$B$3="Nam",2,3),FALSE)/12*P5</f>
        <v>245915.0256</v>
      </c>
      <c r="K5" s="5">
        <v>20000.0</v>
      </c>
      <c r="L5" s="46">
        <f t="shared" si="4"/>
        <v>84205</v>
      </c>
      <c r="M5" s="46">
        <f t="shared" si="5"/>
        <v>20752348.36</v>
      </c>
      <c r="N5" s="46"/>
      <c r="O5" s="46">
        <f t="shared" si="6"/>
        <v>20752348.36</v>
      </c>
      <c r="P5" s="46">
        <f>IF(A5=1,SA,MAX(0,SA-M4))</f>
        <v>1079065942</v>
      </c>
      <c r="S5" s="5">
        <v>0.0</v>
      </c>
      <c r="T5" s="5">
        <v>0.0</v>
      </c>
      <c r="U5" s="5">
        <v>0.0</v>
      </c>
      <c r="V5" s="48">
        <v>1.0</v>
      </c>
      <c r="X5" s="5" t="s">
        <v>72</v>
      </c>
      <c r="Y5" s="5">
        <v>3.0</v>
      </c>
      <c r="Z5" s="5">
        <f>1/12</f>
        <v>0.08333333333</v>
      </c>
    </row>
    <row r="6">
      <c r="A6" s="5">
        <v>4.0</v>
      </c>
      <c r="B6" s="5">
        <v>1.0</v>
      </c>
      <c r="C6" s="5">
        <f t="shared" si="1"/>
        <v>4</v>
      </c>
      <c r="D6" s="5">
        <f>'Thông tin khách hàng'!$B$4+B6-1</f>
        <v>1</v>
      </c>
      <c r="E6" s="46">
        <f t="shared" si="2"/>
        <v>20752348.36</v>
      </c>
      <c r="F6" s="5">
        <f>TP*VLOOKUP('Thông tin khách hàng'!$E$10,$X$2:$Z$5,3,FALSE)*OFFSET($S6,0,VLOOKUP('Thông tin khách hàng'!$E$10,$X$2:$Z$5,2,FALSE))</f>
        <v>0</v>
      </c>
      <c r="G6" s="5">
        <f>EP*VLOOKUP('Thông tin khách hàng'!$E$10,$X$2:$Z$5,3,FALSE)*OFFSET($S6,0,VLOOKUP('Thông tin khách hàng'!$E$10,$X$2:$Z$5,2,FALSE))</f>
        <v>0</v>
      </c>
      <c r="H6" s="5">
        <f>F6*HLOOKUP(B6,Assumption!$A$10:$G$12,2,TRUE)+G6*HLOOKUP(B6,Assumption!$A$10:$G$12,3,TRUE)</f>
        <v>0</v>
      </c>
      <c r="I6" s="5">
        <f t="shared" si="3"/>
        <v>0</v>
      </c>
      <c r="J6" s="47">
        <f>VLOOKUP(D6,Assumption!$O$3:$Q$103,IF('Thông tin khách hàng'!$B$3="Nam",2,3),FALSE)/12*P6</f>
        <v>245956.4366</v>
      </c>
      <c r="K6" s="5">
        <v>20000.0</v>
      </c>
      <c r="L6" s="46">
        <f t="shared" si="4"/>
        <v>83464</v>
      </c>
      <c r="M6" s="46">
        <f t="shared" si="5"/>
        <v>20569855.93</v>
      </c>
      <c r="N6" s="46"/>
      <c r="O6" s="46">
        <f t="shared" si="6"/>
        <v>20569855.93</v>
      </c>
      <c r="P6" s="46">
        <f>IF(A6=1,SA,MAX(0,SA-M5))</f>
        <v>1079247652</v>
      </c>
      <c r="S6" s="5">
        <v>0.0</v>
      </c>
      <c r="T6" s="5">
        <v>0.0</v>
      </c>
      <c r="U6" s="5">
        <v>1.0</v>
      </c>
      <c r="V6" s="48">
        <v>1.0</v>
      </c>
    </row>
    <row r="7">
      <c r="A7" s="5">
        <v>5.0</v>
      </c>
      <c r="B7" s="5">
        <v>1.0</v>
      </c>
      <c r="C7" s="5">
        <f t="shared" si="1"/>
        <v>5</v>
      </c>
      <c r="D7" s="5">
        <f>'Thông tin khách hàng'!$B$4+B7-1</f>
        <v>1</v>
      </c>
      <c r="E7" s="46">
        <f t="shared" si="2"/>
        <v>20569855.93</v>
      </c>
      <c r="F7" s="5">
        <f>TP*VLOOKUP('Thông tin khách hàng'!$E$10,$X$2:$Z$5,3,FALSE)*OFFSET($S7,0,VLOOKUP('Thông tin khách hàng'!$E$10,$X$2:$Z$5,2,FALSE))</f>
        <v>0</v>
      </c>
      <c r="G7" s="5">
        <f>EP*VLOOKUP('Thông tin khách hàng'!$E$10,$X$2:$Z$5,3,FALSE)*OFFSET($S7,0,VLOOKUP('Thông tin khách hàng'!$E$10,$X$2:$Z$5,2,FALSE))</f>
        <v>0</v>
      </c>
      <c r="H7" s="5">
        <f>F7*HLOOKUP(B7,Assumption!$A$10:$G$12,2,TRUE)+G7*HLOOKUP(B7,Assumption!$A$10:$G$12,3,TRUE)</f>
        <v>0</v>
      </c>
      <c r="I7" s="5">
        <f t="shared" si="3"/>
        <v>0</v>
      </c>
      <c r="J7" s="47">
        <f>VLOOKUP(D7,Assumption!$O$3:$Q$103,IF('Thông tin khách hàng'!$B$3="Nam",2,3),FALSE)/12*P7</f>
        <v>245998.0259</v>
      </c>
      <c r="K7" s="5">
        <v>20000.0</v>
      </c>
      <c r="L7" s="46">
        <f t="shared" si="4"/>
        <v>82720</v>
      </c>
      <c r="M7" s="46">
        <f t="shared" si="5"/>
        <v>20386577.9</v>
      </c>
      <c r="N7" s="46"/>
      <c r="O7" s="46">
        <f t="shared" si="6"/>
        <v>20386577.9</v>
      </c>
      <c r="P7" s="46">
        <f>IF(A7=1,SA,MAX(0,SA-M6))</f>
        <v>1079430144</v>
      </c>
      <c r="S7" s="5">
        <v>0.0</v>
      </c>
      <c r="T7" s="5">
        <v>0.0</v>
      </c>
      <c r="U7" s="5">
        <v>0.0</v>
      </c>
      <c r="V7" s="48">
        <v>1.0</v>
      </c>
    </row>
    <row r="8">
      <c r="A8" s="5">
        <v>6.0</v>
      </c>
      <c r="B8" s="5">
        <v>1.0</v>
      </c>
      <c r="C8" s="5">
        <f t="shared" si="1"/>
        <v>6</v>
      </c>
      <c r="D8" s="5">
        <f>'Thông tin khách hàng'!$B$4+B8-1</f>
        <v>1</v>
      </c>
      <c r="E8" s="46">
        <f t="shared" si="2"/>
        <v>20386577.9</v>
      </c>
      <c r="F8" s="5">
        <f>TP*VLOOKUP('Thông tin khách hàng'!$E$10,$X$2:$Z$5,3,FALSE)*OFFSET($S8,0,VLOOKUP('Thông tin khách hàng'!$E$10,$X$2:$Z$5,2,FALSE))</f>
        <v>0</v>
      </c>
      <c r="G8" s="5">
        <f>EP*VLOOKUP('Thông tin khách hàng'!$E$10,$X$2:$Z$5,3,FALSE)*OFFSET($S8,0,VLOOKUP('Thông tin khách hàng'!$E$10,$X$2:$Z$5,2,FALSE))</f>
        <v>0</v>
      </c>
      <c r="H8" s="5">
        <f>F8*HLOOKUP(B8,Assumption!$A$10:$G$12,2,TRUE)+G8*HLOOKUP(B8,Assumption!$A$10:$G$12,3,TRUE)</f>
        <v>0</v>
      </c>
      <c r="I8" s="5">
        <f t="shared" si="3"/>
        <v>0</v>
      </c>
      <c r="J8" s="47">
        <f>VLOOKUP(D8,Assumption!$O$3:$Q$103,IF('Thông tin khách hàng'!$B$3="Nam",2,3),FALSE)/12*P8</f>
        <v>246039.7943</v>
      </c>
      <c r="K8" s="5">
        <v>20000.0</v>
      </c>
      <c r="L8" s="46">
        <f t="shared" si="4"/>
        <v>81974</v>
      </c>
      <c r="M8" s="46">
        <f t="shared" si="5"/>
        <v>20202512.11</v>
      </c>
      <c r="N8" s="46"/>
      <c r="O8" s="46">
        <f t="shared" si="6"/>
        <v>20202512.11</v>
      </c>
      <c r="P8" s="46">
        <f>IF(A8=1,SA,MAX(0,SA-M7))</f>
        <v>1079613422</v>
      </c>
      <c r="S8" s="5">
        <v>0.0</v>
      </c>
      <c r="T8" s="5">
        <v>0.0</v>
      </c>
      <c r="U8" s="5">
        <v>0.0</v>
      </c>
      <c r="V8" s="48">
        <v>1.0</v>
      </c>
    </row>
    <row r="9">
      <c r="A9" s="5">
        <v>7.0</v>
      </c>
      <c r="B9" s="5">
        <v>1.0</v>
      </c>
      <c r="C9" s="5">
        <f t="shared" si="1"/>
        <v>7</v>
      </c>
      <c r="D9" s="5">
        <f>'Thông tin khách hàng'!$B$4+B9-1</f>
        <v>1</v>
      </c>
      <c r="E9" s="46">
        <f t="shared" si="2"/>
        <v>20202512.11</v>
      </c>
      <c r="F9" s="5">
        <f>TP*VLOOKUP('Thông tin khách hàng'!$E$10,$X$2:$Z$5,3,FALSE)*OFFSET($S9,0,VLOOKUP('Thông tin khách hàng'!$E$10,$X$2:$Z$5,2,FALSE))</f>
        <v>15000000</v>
      </c>
      <c r="G9" s="5">
        <f>EP*VLOOKUP('Thông tin khách hàng'!$E$10,$X$2:$Z$5,3,FALSE)*OFFSET($S9,0,VLOOKUP('Thông tin khách hàng'!$E$10,$X$2:$Z$5,2,FALSE))</f>
        <v>15000000</v>
      </c>
      <c r="H9" s="5">
        <f>F9*HLOOKUP(B9,Assumption!$A$10:$G$12,2,TRUE)+G9*HLOOKUP(B9,Assumption!$A$10:$G$12,3,TRUE)</f>
        <v>8700000</v>
      </c>
      <c r="I9" s="5">
        <f t="shared" si="3"/>
        <v>21300000</v>
      </c>
      <c r="J9" s="47">
        <f>VLOOKUP(D9,Assumption!$O$3:$Q$103,IF('Thông tin khách hàng'!$B$3="Nam",2,3),FALSE)/12*P9</f>
        <v>246081.7422</v>
      </c>
      <c r="K9" s="5">
        <v>20000.0</v>
      </c>
      <c r="L9" s="46">
        <f t="shared" si="4"/>
        <v>168002</v>
      </c>
      <c r="M9" s="46">
        <f t="shared" si="5"/>
        <v>41404432.37</v>
      </c>
      <c r="N9" s="46"/>
      <c r="O9" s="46">
        <f t="shared" si="6"/>
        <v>41404432.37</v>
      </c>
      <c r="P9" s="46">
        <f>IF(A9=1,SA,MAX(0,SA-M8))</f>
        <v>1079797488</v>
      </c>
      <c r="S9" s="5">
        <v>0.0</v>
      </c>
      <c r="T9" s="5">
        <v>1.0</v>
      </c>
      <c r="U9" s="5">
        <v>1.0</v>
      </c>
      <c r="V9" s="48">
        <v>1.0</v>
      </c>
    </row>
    <row r="10">
      <c r="A10" s="5">
        <v>8.0</v>
      </c>
      <c r="B10" s="5">
        <v>1.0</v>
      </c>
      <c r="C10" s="5">
        <f t="shared" si="1"/>
        <v>8</v>
      </c>
      <c r="D10" s="5">
        <f>'Thông tin khách hàng'!$B$4+B10-1</f>
        <v>1</v>
      </c>
      <c r="E10" s="46">
        <f t="shared" si="2"/>
        <v>41404432.37</v>
      </c>
      <c r="F10" s="5">
        <f>TP*VLOOKUP('Thông tin khách hàng'!$E$10,$X$2:$Z$5,3,FALSE)*OFFSET($S10,0,VLOOKUP('Thông tin khách hàng'!$E$10,$X$2:$Z$5,2,FALSE))</f>
        <v>0</v>
      </c>
      <c r="G10" s="5">
        <f>EP*VLOOKUP('Thông tin khách hàng'!$E$10,$X$2:$Z$5,3,FALSE)*OFFSET($S10,0,VLOOKUP('Thông tin khách hàng'!$E$10,$X$2:$Z$5,2,FALSE))</f>
        <v>0</v>
      </c>
      <c r="H10" s="5">
        <f>F10*HLOOKUP(B10,Assumption!$A$10:$G$12,2,TRUE)+G10*HLOOKUP(B10,Assumption!$A$10:$G$12,3,TRUE)</f>
        <v>0</v>
      </c>
      <c r="I10" s="5">
        <f t="shared" si="3"/>
        <v>0</v>
      </c>
      <c r="J10" s="47">
        <f>VLOOKUP(D10,Assumption!$O$3:$Q$103,IF('Thông tin khách hàng'!$B$3="Nam",2,3),FALSE)/12*P10</f>
        <v>241249.9052</v>
      </c>
      <c r="K10" s="5">
        <v>20000.0</v>
      </c>
      <c r="L10" s="46">
        <f t="shared" si="4"/>
        <v>167622</v>
      </c>
      <c r="M10" s="46">
        <f t="shared" si="5"/>
        <v>41310804.46</v>
      </c>
      <c r="N10" s="46"/>
      <c r="O10" s="46">
        <f t="shared" si="6"/>
        <v>41310804.46</v>
      </c>
      <c r="P10" s="46">
        <f>IF(A10=1,SA,MAX(0,SA-M9))</f>
        <v>1058595568</v>
      </c>
      <c r="S10" s="5">
        <v>0.0</v>
      </c>
      <c r="T10" s="5">
        <v>0.0</v>
      </c>
      <c r="U10" s="5">
        <v>0.0</v>
      </c>
      <c r="V10" s="48">
        <v>1.0</v>
      </c>
    </row>
    <row r="11">
      <c r="A11" s="5">
        <v>9.0</v>
      </c>
      <c r="B11" s="5">
        <v>1.0</v>
      </c>
      <c r="C11" s="5">
        <f t="shared" si="1"/>
        <v>9</v>
      </c>
      <c r="D11" s="5">
        <f>'Thông tin khách hàng'!$B$4+B11-1</f>
        <v>1</v>
      </c>
      <c r="E11" s="46">
        <f t="shared" si="2"/>
        <v>41310804.46</v>
      </c>
      <c r="F11" s="5">
        <f>TP*VLOOKUP('Thông tin khách hàng'!$E$10,$X$2:$Z$5,3,FALSE)*OFFSET($S11,0,VLOOKUP('Thông tin khách hàng'!$E$10,$X$2:$Z$5,2,FALSE))</f>
        <v>0</v>
      </c>
      <c r="G11" s="5">
        <f>EP*VLOOKUP('Thông tin khách hàng'!$E$10,$X$2:$Z$5,3,FALSE)*OFFSET($S11,0,VLOOKUP('Thông tin khách hàng'!$E$10,$X$2:$Z$5,2,FALSE))</f>
        <v>0</v>
      </c>
      <c r="H11" s="5">
        <f>F11*HLOOKUP(B11,Assumption!$A$10:$G$12,2,TRUE)+G11*HLOOKUP(B11,Assumption!$A$10:$G$12,3,TRUE)</f>
        <v>0</v>
      </c>
      <c r="I11" s="5">
        <f t="shared" si="3"/>
        <v>0</v>
      </c>
      <c r="J11" s="47">
        <f>VLOOKUP(D11,Assumption!$O$3:$Q$103,IF('Thông tin khách hàng'!$B$3="Nam",2,3),FALSE)/12*P11</f>
        <v>241271.2426</v>
      </c>
      <c r="K11" s="5">
        <v>20000.0</v>
      </c>
      <c r="L11" s="46">
        <f t="shared" si="4"/>
        <v>167241</v>
      </c>
      <c r="M11" s="46">
        <f t="shared" si="5"/>
        <v>41216774.22</v>
      </c>
      <c r="N11" s="46"/>
      <c r="O11" s="46">
        <f t="shared" si="6"/>
        <v>41216774.22</v>
      </c>
      <c r="P11" s="46">
        <f>IF(A11=1,SA,MAX(0,SA-M10))</f>
        <v>1058689196</v>
      </c>
      <c r="S11" s="5">
        <v>0.0</v>
      </c>
      <c r="T11" s="5">
        <v>0.0</v>
      </c>
      <c r="U11" s="5">
        <v>0.0</v>
      </c>
      <c r="V11" s="48">
        <v>1.0</v>
      </c>
    </row>
    <row r="12">
      <c r="A12" s="5">
        <v>10.0</v>
      </c>
      <c r="B12" s="5">
        <v>1.0</v>
      </c>
      <c r="C12" s="5">
        <f t="shared" si="1"/>
        <v>10</v>
      </c>
      <c r="D12" s="5">
        <f>'Thông tin khách hàng'!$B$4+B12-1</f>
        <v>1</v>
      </c>
      <c r="E12" s="46">
        <f t="shared" si="2"/>
        <v>41216774.22</v>
      </c>
      <c r="F12" s="5">
        <f>TP*VLOOKUP('Thông tin khách hàng'!$E$10,$X$2:$Z$5,3,FALSE)*OFFSET($S12,0,VLOOKUP('Thông tin khách hàng'!$E$10,$X$2:$Z$5,2,FALSE))</f>
        <v>0</v>
      </c>
      <c r="G12" s="5">
        <f>EP*VLOOKUP('Thông tin khách hàng'!$E$10,$X$2:$Z$5,3,FALSE)*OFFSET($S12,0,VLOOKUP('Thông tin khách hàng'!$E$10,$X$2:$Z$5,2,FALSE))</f>
        <v>0</v>
      </c>
      <c r="H12" s="5">
        <f>F12*HLOOKUP(B12,Assumption!$A$10:$G$12,2,TRUE)+G12*HLOOKUP(B12,Assumption!$A$10:$G$12,3,TRUE)</f>
        <v>0</v>
      </c>
      <c r="I12" s="5">
        <f t="shared" si="3"/>
        <v>0</v>
      </c>
      <c r="J12" s="47">
        <f>VLOOKUP(D12,Assumption!$O$3:$Q$103,IF('Thông tin khách hàng'!$B$3="Nam",2,3),FALSE)/12*P12</f>
        <v>241292.6717</v>
      </c>
      <c r="K12" s="5">
        <v>20000.0</v>
      </c>
      <c r="L12" s="46">
        <f t="shared" si="4"/>
        <v>166858</v>
      </c>
      <c r="M12" s="46">
        <f t="shared" si="5"/>
        <v>41122339.55</v>
      </c>
      <c r="N12" s="46"/>
      <c r="O12" s="46">
        <f t="shared" si="6"/>
        <v>41122339.55</v>
      </c>
      <c r="P12" s="46">
        <f>IF(A12=1,SA,MAX(0,SA-M11))</f>
        <v>1058783226</v>
      </c>
      <c r="S12" s="5">
        <v>0.0</v>
      </c>
      <c r="T12" s="5">
        <v>0.0</v>
      </c>
      <c r="U12" s="5">
        <v>1.0</v>
      </c>
      <c r="V12" s="48">
        <v>1.0</v>
      </c>
    </row>
    <row r="13">
      <c r="A13" s="5">
        <v>11.0</v>
      </c>
      <c r="B13" s="5">
        <v>1.0</v>
      </c>
      <c r="C13" s="5">
        <f t="shared" si="1"/>
        <v>11</v>
      </c>
      <c r="D13" s="5">
        <f>'Thông tin khách hàng'!$B$4+B13-1</f>
        <v>1</v>
      </c>
      <c r="E13" s="46">
        <f t="shared" si="2"/>
        <v>41122339.55</v>
      </c>
      <c r="F13" s="5">
        <f>TP*VLOOKUP('Thông tin khách hàng'!$E$10,$X$2:$Z$5,3,FALSE)*OFFSET($S13,0,VLOOKUP('Thông tin khách hàng'!$E$10,$X$2:$Z$5,2,FALSE))</f>
        <v>0</v>
      </c>
      <c r="G13" s="5">
        <f>EP*VLOOKUP('Thông tin khách hàng'!$E$10,$X$2:$Z$5,3,FALSE)*OFFSET($S13,0,VLOOKUP('Thông tin khách hàng'!$E$10,$X$2:$Z$5,2,FALSE))</f>
        <v>0</v>
      </c>
      <c r="H13" s="5">
        <f>F13*HLOOKUP(B13,Assumption!$A$10:$G$12,2,TRUE)+G13*HLOOKUP(B13,Assumption!$A$10:$G$12,3,TRUE)</f>
        <v>0</v>
      </c>
      <c r="I13" s="5">
        <f t="shared" si="3"/>
        <v>0</v>
      </c>
      <c r="J13" s="47">
        <f>VLOOKUP(D13,Assumption!$O$3:$Q$103,IF('Thông tin khách hàng'!$B$3="Nam",2,3),FALSE)/12*P13</f>
        <v>241314.193</v>
      </c>
      <c r="K13" s="5">
        <v>20000.0</v>
      </c>
      <c r="L13" s="46">
        <f t="shared" si="4"/>
        <v>166473</v>
      </c>
      <c r="M13" s="46">
        <f t="shared" si="5"/>
        <v>41027498.35</v>
      </c>
      <c r="N13" s="46"/>
      <c r="O13" s="46">
        <f t="shared" si="6"/>
        <v>41027498.35</v>
      </c>
      <c r="P13" s="46">
        <f>IF(A13=1,SA,MAX(0,SA-M12))</f>
        <v>1058877660</v>
      </c>
      <c r="S13" s="5">
        <v>0.0</v>
      </c>
      <c r="T13" s="5">
        <v>0.0</v>
      </c>
      <c r="U13" s="5">
        <v>0.0</v>
      </c>
      <c r="V13" s="48">
        <v>1.0</v>
      </c>
    </row>
    <row r="14">
      <c r="A14" s="5">
        <v>12.0</v>
      </c>
      <c r="B14" s="5">
        <v>1.0</v>
      </c>
      <c r="C14" s="5">
        <f t="shared" si="1"/>
        <v>12</v>
      </c>
      <c r="D14" s="5">
        <f>'Thông tin khách hàng'!$B$4+B14-1</f>
        <v>1</v>
      </c>
      <c r="E14" s="46">
        <f t="shared" si="2"/>
        <v>41027498.35</v>
      </c>
      <c r="F14" s="5">
        <f>TP*VLOOKUP('Thông tin khách hàng'!$E$10,$X$2:$Z$5,3,FALSE)*OFFSET($S14,0,VLOOKUP('Thông tin khách hàng'!$E$10,$X$2:$Z$5,2,FALSE))</f>
        <v>0</v>
      </c>
      <c r="G14" s="5">
        <f>EP*VLOOKUP('Thông tin khách hàng'!$E$10,$X$2:$Z$5,3,FALSE)*OFFSET($S14,0,VLOOKUP('Thông tin khách hàng'!$E$10,$X$2:$Z$5,2,FALSE))</f>
        <v>0</v>
      </c>
      <c r="H14" s="5">
        <f>F14*HLOOKUP(B14,Assumption!$A$10:$G$12,2,TRUE)+G14*HLOOKUP(B14,Assumption!$A$10:$G$12,3,TRUE)</f>
        <v>0</v>
      </c>
      <c r="I14" s="5">
        <f t="shared" si="3"/>
        <v>0</v>
      </c>
      <c r="J14" s="47">
        <f>VLOOKUP(D14,Assumption!$O$3:$Q$103,IF('Thông tin khách hàng'!$B$3="Nam",2,3),FALSE)/12*P14</f>
        <v>241335.807</v>
      </c>
      <c r="K14" s="5">
        <v>20000.0</v>
      </c>
      <c r="L14" s="46">
        <f t="shared" si="4"/>
        <v>166086</v>
      </c>
      <c r="M14" s="46">
        <f t="shared" si="5"/>
        <v>40932248.55</v>
      </c>
      <c r="N14" s="46"/>
      <c r="O14" s="46">
        <f t="shared" si="6"/>
        <v>40932248.55</v>
      </c>
      <c r="P14" s="46">
        <f>IF(A14=1,SA,MAX(0,SA-M13))</f>
        <v>1058972502</v>
      </c>
      <c r="S14" s="5">
        <v>0.0</v>
      </c>
      <c r="T14" s="5">
        <v>0.0</v>
      </c>
      <c r="U14" s="5">
        <v>0.0</v>
      </c>
      <c r="V14" s="48">
        <v>1.0</v>
      </c>
    </row>
    <row r="15">
      <c r="A15" s="5">
        <v>13.0</v>
      </c>
      <c r="B15" s="5">
        <v>2.0</v>
      </c>
      <c r="C15" s="5">
        <f t="shared" si="1"/>
        <v>1</v>
      </c>
      <c r="D15" s="5">
        <f>'Thông tin khách hàng'!$B$4+B15-1</f>
        <v>2</v>
      </c>
      <c r="E15" s="46">
        <f t="shared" si="2"/>
        <v>40932248.55</v>
      </c>
      <c r="F15" s="5">
        <f>TP*VLOOKUP('Thông tin khách hàng'!$E$10,$X$2:$Z$5,3,FALSE)*OFFSET($S15,0,VLOOKUP('Thông tin khách hàng'!$E$10,$X$2:$Z$5,2,FALSE))</f>
        <v>15000000</v>
      </c>
      <c r="G15" s="5">
        <f>EP*VLOOKUP('Thông tin khách hàng'!$E$10,$X$2:$Z$5,3,FALSE)*OFFSET($S15,0,VLOOKUP('Thông tin khách hàng'!$E$10,$X$2:$Z$5,2,FALSE))</f>
        <v>15000000</v>
      </c>
      <c r="H15" s="5">
        <f>F15*HLOOKUP(B15,Assumption!$A$10:$G$12,2,TRUE)+G15*HLOOKUP(B15,Assumption!$A$10:$G$12,3,TRUE)</f>
        <v>4650000</v>
      </c>
      <c r="I15" s="5">
        <f t="shared" si="3"/>
        <v>25350000</v>
      </c>
      <c r="J15" s="47">
        <f>VLOOKUP(D15,Assumption!$O$3:$Q$103,IF('Thông tin khách hàng'!$B$3="Nam",2,3),FALSE)/12*P15</f>
        <v>241357.5141</v>
      </c>
      <c r="K15" s="5">
        <v>20000.0</v>
      </c>
      <c r="L15" s="46">
        <f t="shared" si="4"/>
        <v>268977</v>
      </c>
      <c r="M15" s="46">
        <f t="shared" si="5"/>
        <v>66289868.03</v>
      </c>
      <c r="N15" s="46">
        <f>HLOOKUP(ROUND(AVERAGE(M3:M14)/10^6,0),Assumption!$B$2:$E$3,2,TRUE)*M15</f>
        <v>0</v>
      </c>
      <c r="O15" s="46">
        <f t="shared" si="6"/>
        <v>66289868.03</v>
      </c>
      <c r="P15" s="46">
        <f>IF(A15=1,SA,MAX(0,SA-M14))</f>
        <v>1059067751</v>
      </c>
      <c r="S15" s="5">
        <v>1.0</v>
      </c>
      <c r="T15" s="5">
        <v>1.0</v>
      </c>
      <c r="U15" s="5">
        <v>1.0</v>
      </c>
      <c r="V15" s="48">
        <v>1.0</v>
      </c>
    </row>
    <row r="16">
      <c r="A16" s="5">
        <v>14.0</v>
      </c>
      <c r="B16" s="5">
        <v>2.0</v>
      </c>
      <c r="C16" s="5">
        <f t="shared" si="1"/>
        <v>2</v>
      </c>
      <c r="D16" s="5">
        <f>'Thông tin khách hàng'!$B$4+B16-1</f>
        <v>2</v>
      </c>
      <c r="E16" s="46">
        <f t="shared" si="2"/>
        <v>66289868.03</v>
      </c>
      <c r="F16" s="5">
        <f>TP*VLOOKUP('Thông tin khách hàng'!$E$10,$X$2:$Z$5,3,FALSE)*OFFSET($S16,0,VLOOKUP('Thông tin khách hàng'!$E$10,$X$2:$Z$5,2,FALSE))</f>
        <v>0</v>
      </c>
      <c r="G16" s="5">
        <f>EP*VLOOKUP('Thông tin khách hàng'!$E$10,$X$2:$Z$5,3,FALSE)*OFFSET($S16,0,VLOOKUP('Thông tin khách hàng'!$E$10,$X$2:$Z$5,2,FALSE))</f>
        <v>0</v>
      </c>
      <c r="H16" s="5">
        <f>F16*HLOOKUP(B16,Assumption!$A$10:$G$12,2,TRUE)+G16*HLOOKUP(B16,Assumption!$A$10:$G$12,3,TRUE)</f>
        <v>0</v>
      </c>
      <c r="I16" s="5">
        <f t="shared" si="3"/>
        <v>0</v>
      </c>
      <c r="J16" s="47">
        <f>VLOOKUP(D16,Assumption!$O$3:$Q$103,IF('Thông tin khách hàng'!$B$3="Nam",2,3),FALSE)/12*P16</f>
        <v>235578.609</v>
      </c>
      <c r="K16" s="5">
        <v>20000.0</v>
      </c>
      <c r="L16" s="46">
        <f t="shared" si="4"/>
        <v>269032</v>
      </c>
      <c r="M16" s="46">
        <f t="shared" si="5"/>
        <v>66303321.42</v>
      </c>
      <c r="N16" s="46">
        <f>HLOOKUP(ROUND(AVERAGE(M4:M15)/10^6,0),Assumption!$B$2:$E$3,2,TRUE)*M16</f>
        <v>0</v>
      </c>
      <c r="O16" s="46">
        <f t="shared" si="6"/>
        <v>66303321.42</v>
      </c>
      <c r="P16" s="46">
        <f>IF(A16=1,SA,MAX(0,SA-M15))</f>
        <v>1033710132</v>
      </c>
      <c r="S16" s="5">
        <v>0.0</v>
      </c>
      <c r="T16" s="5">
        <v>0.0</v>
      </c>
      <c r="U16" s="5">
        <v>0.0</v>
      </c>
      <c r="V16" s="48">
        <v>1.0</v>
      </c>
    </row>
    <row r="17">
      <c r="A17" s="5">
        <v>15.0</v>
      </c>
      <c r="B17" s="5">
        <v>2.0</v>
      </c>
      <c r="C17" s="5">
        <f t="shared" si="1"/>
        <v>3</v>
      </c>
      <c r="D17" s="5">
        <f>'Thông tin khách hàng'!$B$4+B17-1</f>
        <v>2</v>
      </c>
      <c r="E17" s="46">
        <f t="shared" si="2"/>
        <v>66303321.42</v>
      </c>
      <c r="F17" s="5">
        <f>TP*VLOOKUP('Thông tin khách hàng'!$E$10,$X$2:$Z$5,3,FALSE)*OFFSET($S17,0,VLOOKUP('Thông tin khách hàng'!$E$10,$X$2:$Z$5,2,FALSE))</f>
        <v>0</v>
      </c>
      <c r="G17" s="5">
        <f>EP*VLOOKUP('Thông tin khách hàng'!$E$10,$X$2:$Z$5,3,FALSE)*OFFSET($S17,0,VLOOKUP('Thông tin khách hàng'!$E$10,$X$2:$Z$5,2,FALSE))</f>
        <v>0</v>
      </c>
      <c r="H17" s="5">
        <f>F17*HLOOKUP(B17,Assumption!$A$10:$G$12,2,TRUE)+G17*HLOOKUP(B17,Assumption!$A$10:$G$12,3,TRUE)</f>
        <v>0</v>
      </c>
      <c r="I17" s="5">
        <f t="shared" si="3"/>
        <v>0</v>
      </c>
      <c r="J17" s="47">
        <f>VLOOKUP(D17,Assumption!$O$3:$Q$103,IF('Thông tin khách hàng'!$B$3="Nam",2,3),FALSE)/12*P17</f>
        <v>235575.543</v>
      </c>
      <c r="K17" s="5">
        <v>20000.0</v>
      </c>
      <c r="L17" s="46">
        <f t="shared" si="4"/>
        <v>269087</v>
      </c>
      <c r="M17" s="46">
        <f t="shared" si="5"/>
        <v>66316832.88</v>
      </c>
      <c r="N17" s="46">
        <f>HLOOKUP(ROUND(AVERAGE(M5:M16)/10^6,0),Assumption!$B$2:$E$3,2,TRUE)*M17</f>
        <v>0</v>
      </c>
      <c r="O17" s="46">
        <f t="shared" si="6"/>
        <v>66316832.88</v>
      </c>
      <c r="P17" s="46">
        <f>IF(A17=1,SA,MAX(0,SA-M16))</f>
        <v>1033696679</v>
      </c>
      <c r="S17" s="5">
        <v>0.0</v>
      </c>
      <c r="T17" s="5">
        <v>0.0</v>
      </c>
      <c r="U17" s="5">
        <v>0.0</v>
      </c>
      <c r="V17" s="48">
        <v>1.0</v>
      </c>
    </row>
    <row r="18">
      <c r="A18" s="5">
        <v>16.0</v>
      </c>
      <c r="B18" s="5">
        <v>2.0</v>
      </c>
      <c r="C18" s="5">
        <f t="shared" si="1"/>
        <v>4</v>
      </c>
      <c r="D18" s="5">
        <f>'Thông tin khách hàng'!$B$4+B18-1</f>
        <v>2</v>
      </c>
      <c r="E18" s="46">
        <f t="shared" si="2"/>
        <v>66316832.88</v>
      </c>
      <c r="F18" s="5">
        <f>TP*VLOOKUP('Thông tin khách hàng'!$E$10,$X$2:$Z$5,3,FALSE)*OFFSET($S18,0,VLOOKUP('Thông tin khách hàng'!$E$10,$X$2:$Z$5,2,FALSE))</f>
        <v>0</v>
      </c>
      <c r="G18" s="5">
        <f>EP*VLOOKUP('Thông tin khách hàng'!$E$10,$X$2:$Z$5,3,FALSE)*OFFSET($S18,0,VLOOKUP('Thông tin khách hàng'!$E$10,$X$2:$Z$5,2,FALSE))</f>
        <v>0</v>
      </c>
      <c r="H18" s="5">
        <f>F18*HLOOKUP(B18,Assumption!$A$10:$G$12,2,TRUE)+G18*HLOOKUP(B18,Assumption!$A$10:$G$12,3,TRUE)</f>
        <v>0</v>
      </c>
      <c r="I18" s="5">
        <f t="shared" si="3"/>
        <v>0</v>
      </c>
      <c r="J18" s="47">
        <f>VLOOKUP(D18,Assumption!$O$3:$Q$103,IF('Thông tin khách hàng'!$B$3="Nam",2,3),FALSE)/12*P18</f>
        <v>235572.4638</v>
      </c>
      <c r="K18" s="5">
        <v>20000.0</v>
      </c>
      <c r="L18" s="46">
        <f t="shared" si="4"/>
        <v>269142</v>
      </c>
      <c r="M18" s="46">
        <f t="shared" si="5"/>
        <v>66330402.42</v>
      </c>
      <c r="N18" s="46">
        <f>HLOOKUP(ROUND(AVERAGE(M6:M17)/10^6,0),Assumption!$B$2:$E$3,2,TRUE)*M18</f>
        <v>0</v>
      </c>
      <c r="O18" s="46">
        <f t="shared" si="6"/>
        <v>66330402.42</v>
      </c>
      <c r="P18" s="46">
        <f>IF(A18=1,SA,MAX(0,SA-M17))</f>
        <v>1033683167</v>
      </c>
      <c r="S18" s="5">
        <v>0.0</v>
      </c>
      <c r="T18" s="5">
        <v>0.0</v>
      </c>
      <c r="U18" s="5">
        <v>1.0</v>
      </c>
      <c r="V18" s="48">
        <v>1.0</v>
      </c>
    </row>
    <row r="19">
      <c r="A19" s="5">
        <v>17.0</v>
      </c>
      <c r="B19" s="5">
        <v>2.0</v>
      </c>
      <c r="C19" s="5">
        <f t="shared" si="1"/>
        <v>5</v>
      </c>
      <c r="D19" s="5">
        <f>'Thông tin khách hàng'!$B$4+B19-1</f>
        <v>2</v>
      </c>
      <c r="E19" s="46">
        <f t="shared" si="2"/>
        <v>66330402.42</v>
      </c>
      <c r="F19" s="5">
        <f>TP*VLOOKUP('Thông tin khách hàng'!$E$10,$X$2:$Z$5,3,FALSE)*OFFSET($S19,0,VLOOKUP('Thông tin khách hàng'!$E$10,$X$2:$Z$5,2,FALSE))</f>
        <v>0</v>
      </c>
      <c r="G19" s="5">
        <f>EP*VLOOKUP('Thông tin khách hàng'!$E$10,$X$2:$Z$5,3,FALSE)*OFFSET($S19,0,VLOOKUP('Thông tin khách hàng'!$E$10,$X$2:$Z$5,2,FALSE))</f>
        <v>0</v>
      </c>
      <c r="H19" s="5">
        <f>F19*HLOOKUP(B19,Assumption!$A$10:$G$12,2,TRUE)+G19*HLOOKUP(B19,Assumption!$A$10:$G$12,3,TRUE)</f>
        <v>0</v>
      </c>
      <c r="I19" s="5">
        <f t="shared" si="3"/>
        <v>0</v>
      </c>
      <c r="J19" s="47">
        <f>VLOOKUP(D19,Assumption!$O$3:$Q$103,IF('Thông tin khách hàng'!$B$3="Nam",2,3),FALSE)/12*P19</f>
        <v>235569.3714</v>
      </c>
      <c r="K19" s="5">
        <v>20000.0</v>
      </c>
      <c r="L19" s="46">
        <f t="shared" si="4"/>
        <v>269197</v>
      </c>
      <c r="M19" s="46">
        <f t="shared" si="5"/>
        <v>66344030.04</v>
      </c>
      <c r="N19" s="46">
        <f>HLOOKUP(ROUND(AVERAGE(M7:M18)/10^6,0),Assumption!$B$2:$E$3,2,TRUE)*M19</f>
        <v>0</v>
      </c>
      <c r="O19" s="46">
        <f t="shared" si="6"/>
        <v>66344030.04</v>
      </c>
      <c r="P19" s="46">
        <f>IF(A19=1,SA,MAX(0,SA-M18))</f>
        <v>1033669598</v>
      </c>
      <c r="S19" s="5">
        <v>0.0</v>
      </c>
      <c r="T19" s="5">
        <v>0.0</v>
      </c>
      <c r="U19" s="5">
        <v>0.0</v>
      </c>
      <c r="V19" s="48">
        <v>1.0</v>
      </c>
    </row>
    <row r="20">
      <c r="A20" s="5">
        <v>18.0</v>
      </c>
      <c r="B20" s="5">
        <v>2.0</v>
      </c>
      <c r="C20" s="5">
        <f t="shared" si="1"/>
        <v>6</v>
      </c>
      <c r="D20" s="5">
        <f>'Thông tin khách hàng'!$B$4+B20-1</f>
        <v>2</v>
      </c>
      <c r="E20" s="46">
        <f t="shared" si="2"/>
        <v>66344030.04</v>
      </c>
      <c r="F20" s="5">
        <f>TP*VLOOKUP('Thông tin khách hàng'!$E$10,$X$2:$Z$5,3,FALSE)*OFFSET($S20,0,VLOOKUP('Thông tin khách hàng'!$E$10,$X$2:$Z$5,2,FALSE))</f>
        <v>0</v>
      </c>
      <c r="G20" s="5">
        <f>EP*VLOOKUP('Thông tin khách hàng'!$E$10,$X$2:$Z$5,3,FALSE)*OFFSET($S20,0,VLOOKUP('Thông tin khách hàng'!$E$10,$X$2:$Z$5,2,FALSE))</f>
        <v>0</v>
      </c>
      <c r="H20" s="5">
        <f>F20*HLOOKUP(B20,Assumption!$A$10:$G$12,2,TRUE)+G20*HLOOKUP(B20,Assumption!$A$10:$G$12,3,TRUE)</f>
        <v>0</v>
      </c>
      <c r="I20" s="5">
        <f t="shared" si="3"/>
        <v>0</v>
      </c>
      <c r="J20" s="47">
        <f>VLOOKUP(D20,Assumption!$O$3:$Q$103,IF('Thông tin khách hàng'!$B$3="Nam",2,3),FALSE)/12*P20</f>
        <v>235566.2657</v>
      </c>
      <c r="K20" s="5">
        <v>20000.0</v>
      </c>
      <c r="L20" s="46">
        <f t="shared" si="4"/>
        <v>269253</v>
      </c>
      <c r="M20" s="46">
        <f t="shared" si="5"/>
        <v>66357716.78</v>
      </c>
      <c r="N20" s="46">
        <f>HLOOKUP(ROUND(AVERAGE(M8:M19)/10^6,0),Assumption!$B$2:$E$3,2,TRUE)*M20</f>
        <v>0</v>
      </c>
      <c r="O20" s="46">
        <f t="shared" si="6"/>
        <v>66357716.78</v>
      </c>
      <c r="P20" s="46">
        <f>IF(A20=1,SA,MAX(0,SA-M19))</f>
        <v>1033655970</v>
      </c>
      <c r="S20" s="5">
        <v>0.0</v>
      </c>
      <c r="T20" s="5">
        <v>0.0</v>
      </c>
      <c r="U20" s="5">
        <v>0.0</v>
      </c>
      <c r="V20" s="48">
        <v>1.0</v>
      </c>
    </row>
    <row r="21" ht="15.75" customHeight="1">
      <c r="A21" s="5">
        <v>19.0</v>
      </c>
      <c r="B21" s="5">
        <v>2.0</v>
      </c>
      <c r="C21" s="5">
        <f t="shared" si="1"/>
        <v>7</v>
      </c>
      <c r="D21" s="5">
        <f>'Thông tin khách hàng'!$B$4+B21-1</f>
        <v>2</v>
      </c>
      <c r="E21" s="46">
        <f t="shared" si="2"/>
        <v>66357716.78</v>
      </c>
      <c r="F21" s="5">
        <f>TP*VLOOKUP('Thông tin khách hàng'!$E$10,$X$2:$Z$5,3,FALSE)*OFFSET($S21,0,VLOOKUP('Thông tin khách hàng'!$E$10,$X$2:$Z$5,2,FALSE))</f>
        <v>15000000</v>
      </c>
      <c r="G21" s="5">
        <f>EP*VLOOKUP('Thông tin khách hàng'!$E$10,$X$2:$Z$5,3,FALSE)*OFFSET($S21,0,VLOOKUP('Thông tin khách hàng'!$E$10,$X$2:$Z$5,2,FALSE))</f>
        <v>15000000</v>
      </c>
      <c r="H21" s="5">
        <f>F21*HLOOKUP(B21,Assumption!$A$10:$G$12,2,TRUE)+G21*HLOOKUP(B21,Assumption!$A$10:$G$12,3,TRUE)</f>
        <v>4650000</v>
      </c>
      <c r="I21" s="5">
        <f t="shared" si="3"/>
        <v>25350000</v>
      </c>
      <c r="J21" s="47">
        <f>VLOOKUP(D21,Assumption!$O$3:$Q$103,IF('Thông tin khách hàng'!$B$3="Nam",2,3),FALSE)/12*P21</f>
        <v>235563.1465</v>
      </c>
      <c r="K21" s="5">
        <v>20000.0</v>
      </c>
      <c r="L21" s="46">
        <f t="shared" si="4"/>
        <v>372587</v>
      </c>
      <c r="M21" s="46">
        <f t="shared" si="5"/>
        <v>91824740.63</v>
      </c>
      <c r="N21" s="46">
        <f>HLOOKUP(ROUND(AVERAGE(M9:M20)/10^6,0),Assumption!$B$2:$E$3,2,TRUE)*M21</f>
        <v>0</v>
      </c>
      <c r="O21" s="46">
        <f t="shared" si="6"/>
        <v>91824740.63</v>
      </c>
      <c r="P21" s="46">
        <f>IF(A21=1,SA,MAX(0,SA-M20))</f>
        <v>1033642283</v>
      </c>
      <c r="S21" s="5">
        <v>0.0</v>
      </c>
      <c r="T21" s="5">
        <v>1.0</v>
      </c>
      <c r="U21" s="5">
        <v>1.0</v>
      </c>
      <c r="V21" s="48">
        <v>1.0</v>
      </c>
    </row>
    <row r="22" ht="15.75" customHeight="1">
      <c r="A22" s="5">
        <v>20.0</v>
      </c>
      <c r="B22" s="5">
        <v>2.0</v>
      </c>
      <c r="C22" s="5">
        <f t="shared" si="1"/>
        <v>8</v>
      </c>
      <c r="D22" s="5">
        <f>'Thông tin khách hàng'!$B$4+B22-1</f>
        <v>2</v>
      </c>
      <c r="E22" s="46">
        <f t="shared" si="2"/>
        <v>91824740.63</v>
      </c>
      <c r="F22" s="5">
        <f>TP*VLOOKUP('Thông tin khách hàng'!$E$10,$X$2:$Z$5,3,FALSE)*OFFSET($S22,0,VLOOKUP('Thông tin khách hàng'!$E$10,$X$2:$Z$5,2,FALSE))</f>
        <v>0</v>
      </c>
      <c r="G22" s="5">
        <f>EP*VLOOKUP('Thông tin khách hàng'!$E$10,$X$2:$Z$5,3,FALSE)*OFFSET($S22,0,VLOOKUP('Thông tin khách hàng'!$E$10,$X$2:$Z$5,2,FALSE))</f>
        <v>0</v>
      </c>
      <c r="H22" s="5">
        <f>F22*HLOOKUP(B22,Assumption!$A$10:$G$12,2,TRUE)+G22*HLOOKUP(B22,Assumption!$A$10:$G$12,3,TRUE)</f>
        <v>0</v>
      </c>
      <c r="I22" s="5">
        <f t="shared" si="3"/>
        <v>0</v>
      </c>
      <c r="J22" s="47">
        <f>VLOOKUP(D22,Assumption!$O$3:$Q$103,IF('Thông tin khách hàng'!$B$3="Nam",2,3),FALSE)/12*P22</f>
        <v>229759.3086</v>
      </c>
      <c r="K22" s="5">
        <v>20000.0</v>
      </c>
      <c r="L22" s="46">
        <f t="shared" si="4"/>
        <v>373088</v>
      </c>
      <c r="M22" s="46">
        <f t="shared" si="5"/>
        <v>91948069.32</v>
      </c>
      <c r="N22" s="46">
        <f>HLOOKUP(ROUND(AVERAGE(M10:M21)/10^6,0),Assumption!$B$2:$E$3,2,TRUE)*M22</f>
        <v>0</v>
      </c>
      <c r="O22" s="46">
        <f t="shared" si="6"/>
        <v>91948069.32</v>
      </c>
      <c r="P22" s="46">
        <f>IF(A22=1,SA,MAX(0,SA-M21))</f>
        <v>1008175259</v>
      </c>
      <c r="S22" s="5">
        <v>0.0</v>
      </c>
      <c r="T22" s="5">
        <v>0.0</v>
      </c>
      <c r="U22" s="5">
        <v>0.0</v>
      </c>
      <c r="V22" s="48">
        <v>1.0</v>
      </c>
    </row>
    <row r="23" ht="15.75" customHeight="1">
      <c r="A23" s="5">
        <v>21.0</v>
      </c>
      <c r="B23" s="5">
        <v>2.0</v>
      </c>
      <c r="C23" s="5">
        <f t="shared" si="1"/>
        <v>9</v>
      </c>
      <c r="D23" s="5">
        <f>'Thông tin khách hàng'!$B$4+B23-1</f>
        <v>2</v>
      </c>
      <c r="E23" s="46">
        <f t="shared" si="2"/>
        <v>91948069.32</v>
      </c>
      <c r="F23" s="5">
        <f>TP*VLOOKUP('Thông tin khách hàng'!$E$10,$X$2:$Z$5,3,FALSE)*OFFSET($S23,0,VLOOKUP('Thông tin khách hàng'!$E$10,$X$2:$Z$5,2,FALSE))</f>
        <v>0</v>
      </c>
      <c r="G23" s="5">
        <f>EP*VLOOKUP('Thông tin khách hàng'!$E$10,$X$2:$Z$5,3,FALSE)*OFFSET($S23,0,VLOOKUP('Thông tin khách hàng'!$E$10,$X$2:$Z$5,2,FALSE))</f>
        <v>0</v>
      </c>
      <c r="H23" s="5">
        <f>F23*HLOOKUP(B23,Assumption!$A$10:$G$12,2,TRUE)+G23*HLOOKUP(B23,Assumption!$A$10:$G$12,3,TRUE)</f>
        <v>0</v>
      </c>
      <c r="I23" s="5">
        <f t="shared" si="3"/>
        <v>0</v>
      </c>
      <c r="J23" s="47">
        <f>VLOOKUP(D23,Assumption!$O$3:$Q$103,IF('Thông tin khách hàng'!$B$3="Nam",2,3),FALSE)/12*P23</f>
        <v>229731.2025</v>
      </c>
      <c r="K23" s="5">
        <v>20000.0</v>
      </c>
      <c r="L23" s="46">
        <f t="shared" si="4"/>
        <v>373590</v>
      </c>
      <c r="M23" s="46">
        <f t="shared" si="5"/>
        <v>92071928.12</v>
      </c>
      <c r="N23" s="46">
        <f>HLOOKUP(ROUND(AVERAGE(M11:M22)/10^6,0),Assumption!$B$2:$E$3,2,TRUE)*M23</f>
        <v>0</v>
      </c>
      <c r="O23" s="46">
        <f t="shared" si="6"/>
        <v>92071928.12</v>
      </c>
      <c r="P23" s="46">
        <f>IF(A23=1,SA,MAX(0,SA-M22))</f>
        <v>1008051931</v>
      </c>
      <c r="S23" s="5">
        <v>0.0</v>
      </c>
      <c r="T23" s="5">
        <v>0.0</v>
      </c>
      <c r="U23" s="5">
        <v>0.0</v>
      </c>
      <c r="V23" s="48">
        <v>1.0</v>
      </c>
    </row>
    <row r="24" ht="15.75" customHeight="1">
      <c r="A24" s="5">
        <v>22.0</v>
      </c>
      <c r="B24" s="5">
        <v>2.0</v>
      </c>
      <c r="C24" s="5">
        <f t="shared" si="1"/>
        <v>10</v>
      </c>
      <c r="D24" s="5">
        <f>'Thông tin khách hàng'!$B$4+B24-1</f>
        <v>2</v>
      </c>
      <c r="E24" s="46">
        <f t="shared" si="2"/>
        <v>92071928.12</v>
      </c>
      <c r="F24" s="5">
        <f>TP*VLOOKUP('Thông tin khách hàng'!$E$10,$X$2:$Z$5,3,FALSE)*OFFSET($S24,0,VLOOKUP('Thông tin khách hàng'!$E$10,$X$2:$Z$5,2,FALSE))</f>
        <v>0</v>
      </c>
      <c r="G24" s="5">
        <f>EP*VLOOKUP('Thông tin khách hàng'!$E$10,$X$2:$Z$5,3,FALSE)*OFFSET($S24,0,VLOOKUP('Thông tin khách hàng'!$E$10,$X$2:$Z$5,2,FALSE))</f>
        <v>0</v>
      </c>
      <c r="H24" s="5">
        <f>F24*HLOOKUP(B24,Assumption!$A$10:$G$12,2,TRUE)+G24*HLOOKUP(B24,Assumption!$A$10:$G$12,3,TRUE)</f>
        <v>0</v>
      </c>
      <c r="I24" s="5">
        <f t="shared" si="3"/>
        <v>0</v>
      </c>
      <c r="J24" s="47">
        <f>VLOOKUP(D24,Assumption!$O$3:$Q$103,IF('Thông tin khách hàng'!$B$3="Nam",2,3),FALSE)/12*P24</f>
        <v>229702.9755</v>
      </c>
      <c r="K24" s="5">
        <v>20000.0</v>
      </c>
      <c r="L24" s="46">
        <f t="shared" si="4"/>
        <v>374095</v>
      </c>
      <c r="M24" s="46">
        <f t="shared" si="5"/>
        <v>92196320.15</v>
      </c>
      <c r="N24" s="46">
        <f>HLOOKUP(ROUND(AVERAGE(M12:M23)/10^6,0),Assumption!$B$2:$E$3,2,TRUE)*M24</f>
        <v>0</v>
      </c>
      <c r="O24" s="46">
        <f t="shared" si="6"/>
        <v>92196320.15</v>
      </c>
      <c r="P24" s="46">
        <f>IF(A24=1,SA,MAX(0,SA-M23))</f>
        <v>1007928072</v>
      </c>
      <c r="S24" s="5">
        <v>0.0</v>
      </c>
      <c r="T24" s="5">
        <v>0.0</v>
      </c>
      <c r="U24" s="5">
        <v>1.0</v>
      </c>
      <c r="V24" s="48">
        <v>1.0</v>
      </c>
    </row>
    <row r="25" ht="15.75" customHeight="1">
      <c r="A25" s="5">
        <v>23.0</v>
      </c>
      <c r="B25" s="5">
        <v>2.0</v>
      </c>
      <c r="C25" s="5">
        <f t="shared" si="1"/>
        <v>11</v>
      </c>
      <c r="D25" s="5">
        <f>'Thông tin khách hàng'!$B$4+B25-1</f>
        <v>2</v>
      </c>
      <c r="E25" s="46">
        <f t="shared" si="2"/>
        <v>92196320.15</v>
      </c>
      <c r="F25" s="5">
        <f>TP*VLOOKUP('Thông tin khách hàng'!$E$10,$X$2:$Z$5,3,FALSE)*OFFSET($S25,0,VLOOKUP('Thông tin khách hàng'!$E$10,$X$2:$Z$5,2,FALSE))</f>
        <v>0</v>
      </c>
      <c r="G25" s="5">
        <f>EP*VLOOKUP('Thông tin khách hàng'!$E$10,$X$2:$Z$5,3,FALSE)*OFFSET($S25,0,VLOOKUP('Thông tin khách hàng'!$E$10,$X$2:$Z$5,2,FALSE))</f>
        <v>0</v>
      </c>
      <c r="H25" s="5">
        <f>F25*HLOOKUP(B25,Assumption!$A$10:$G$12,2,TRUE)+G25*HLOOKUP(B25,Assumption!$A$10:$G$12,3,TRUE)</f>
        <v>0</v>
      </c>
      <c r="I25" s="5">
        <f t="shared" si="3"/>
        <v>0</v>
      </c>
      <c r="J25" s="47">
        <f>VLOOKUP(D25,Assumption!$O$3:$Q$103,IF('Thông tin khách hàng'!$B$3="Nam",2,3),FALSE)/12*P25</f>
        <v>229674.627</v>
      </c>
      <c r="K25" s="5">
        <v>20000.0</v>
      </c>
      <c r="L25" s="46">
        <f t="shared" si="4"/>
        <v>374602</v>
      </c>
      <c r="M25" s="46">
        <f t="shared" si="5"/>
        <v>92321247.52</v>
      </c>
      <c r="N25" s="46">
        <f>HLOOKUP(ROUND(AVERAGE(M13:M24)/10^6,0),Assumption!$B$2:$E$3,2,TRUE)*M25</f>
        <v>0</v>
      </c>
      <c r="O25" s="46">
        <f t="shared" si="6"/>
        <v>92321247.52</v>
      </c>
      <c r="P25" s="46">
        <f>IF(A25=1,SA,MAX(0,SA-M24))</f>
        <v>1007803680</v>
      </c>
      <c r="S25" s="5">
        <v>0.0</v>
      </c>
      <c r="T25" s="5">
        <v>0.0</v>
      </c>
      <c r="U25" s="5">
        <v>0.0</v>
      </c>
      <c r="V25" s="48">
        <v>1.0</v>
      </c>
    </row>
    <row r="26" ht="15.75" customHeight="1">
      <c r="A26" s="5">
        <v>24.0</v>
      </c>
      <c r="B26" s="5">
        <v>2.0</v>
      </c>
      <c r="C26" s="5">
        <f t="shared" si="1"/>
        <v>12</v>
      </c>
      <c r="D26" s="5">
        <f>'Thông tin khách hàng'!$B$4+B26-1</f>
        <v>2</v>
      </c>
      <c r="E26" s="46">
        <f t="shared" si="2"/>
        <v>92321247.52</v>
      </c>
      <c r="F26" s="5">
        <f>TP*VLOOKUP('Thông tin khách hàng'!$E$10,$X$2:$Z$5,3,FALSE)*OFFSET($S26,0,VLOOKUP('Thông tin khách hàng'!$E$10,$X$2:$Z$5,2,FALSE))</f>
        <v>0</v>
      </c>
      <c r="G26" s="5">
        <f>EP*VLOOKUP('Thông tin khách hàng'!$E$10,$X$2:$Z$5,3,FALSE)*OFFSET($S26,0,VLOOKUP('Thông tin khách hàng'!$E$10,$X$2:$Z$5,2,FALSE))</f>
        <v>0</v>
      </c>
      <c r="H26" s="5">
        <f>F26*HLOOKUP(B26,Assumption!$A$10:$G$12,2,TRUE)+G26*HLOOKUP(B26,Assumption!$A$10:$G$12,3,TRUE)</f>
        <v>0</v>
      </c>
      <c r="I26" s="5">
        <f t="shared" si="3"/>
        <v>0</v>
      </c>
      <c r="J26" s="47">
        <f>VLOOKUP(D26,Assumption!$O$3:$Q$103,IF('Thông tin khách hàng'!$B$3="Nam",2,3),FALSE)/12*P26</f>
        <v>229646.1566</v>
      </c>
      <c r="K26" s="5">
        <v>20000.0</v>
      </c>
      <c r="L26" s="46">
        <f t="shared" si="4"/>
        <v>375111</v>
      </c>
      <c r="M26" s="46">
        <f t="shared" si="5"/>
        <v>92446712.36</v>
      </c>
      <c r="N26" s="46">
        <f>HLOOKUP(ROUND(AVERAGE(M14:M25)/10^6,0),Assumption!$B$2:$E$3,2,TRUE)*M26</f>
        <v>0</v>
      </c>
      <c r="O26" s="46">
        <f t="shared" si="6"/>
        <v>92446712.36</v>
      </c>
      <c r="P26" s="46">
        <f>IF(A26=1,SA,MAX(0,SA-M25))</f>
        <v>1007678752</v>
      </c>
      <c r="S26" s="5">
        <v>0.0</v>
      </c>
      <c r="T26" s="5">
        <v>0.0</v>
      </c>
      <c r="U26" s="5">
        <v>0.0</v>
      </c>
      <c r="V26" s="48">
        <v>1.0</v>
      </c>
    </row>
    <row r="27" ht="15.75" customHeight="1">
      <c r="A27" s="5">
        <v>25.0</v>
      </c>
      <c r="B27" s="5">
        <v>3.0</v>
      </c>
      <c r="C27" s="5">
        <f t="shared" si="1"/>
        <v>1</v>
      </c>
      <c r="D27" s="5">
        <f>'Thông tin khách hàng'!$B$4+B27-1</f>
        <v>3</v>
      </c>
      <c r="E27" s="46">
        <f t="shared" si="2"/>
        <v>92446712.36</v>
      </c>
      <c r="F27" s="5">
        <f>TP*VLOOKUP('Thông tin khách hàng'!$E$10,$X$2:$Z$5,3,FALSE)*OFFSET($S27,0,VLOOKUP('Thông tin khách hàng'!$E$10,$X$2:$Z$5,2,FALSE))</f>
        <v>15000000</v>
      </c>
      <c r="G27" s="5">
        <f>EP*VLOOKUP('Thông tin khách hàng'!$E$10,$X$2:$Z$5,3,FALSE)*OFFSET($S27,0,VLOOKUP('Thông tin khách hàng'!$E$10,$X$2:$Z$5,2,FALSE))</f>
        <v>15000000</v>
      </c>
      <c r="H27" s="5">
        <f>F27*HLOOKUP(B27,Assumption!$A$10:$G$12,2,TRUE)+G27*HLOOKUP(B27,Assumption!$A$10:$G$12,3,TRUE)</f>
        <v>3900000</v>
      </c>
      <c r="I27" s="5">
        <f t="shared" si="3"/>
        <v>26100000</v>
      </c>
      <c r="J27" s="47">
        <f>VLOOKUP(D27,Assumption!$O$3:$Q$103,IF('Thông tin khách hàng'!$B$3="Nam",2,3),FALSE)/12*P27</f>
        <v>229617.5636</v>
      </c>
      <c r="K27" s="5">
        <v>20000.0</v>
      </c>
      <c r="L27" s="46">
        <f t="shared" si="4"/>
        <v>481957</v>
      </c>
      <c r="M27" s="46">
        <f t="shared" si="5"/>
        <v>118779051.8</v>
      </c>
      <c r="N27" s="46">
        <f>HLOOKUP(ROUND(AVERAGE(M15:M26)/10^6,0),Assumption!$B$2:$E$3,2,TRUE)*M27</f>
        <v>0</v>
      </c>
      <c r="O27" s="46">
        <f t="shared" si="6"/>
        <v>118779051.8</v>
      </c>
      <c r="P27" s="46">
        <f>IF(A27=1,SA,MAX(0,SA-M26))</f>
        <v>1007553288</v>
      </c>
      <c r="S27" s="5">
        <v>1.0</v>
      </c>
      <c r="T27" s="5">
        <v>1.0</v>
      </c>
      <c r="U27" s="5">
        <v>1.0</v>
      </c>
      <c r="V27" s="48">
        <v>1.0</v>
      </c>
    </row>
    <row r="28" ht="15.75" customHeight="1">
      <c r="A28" s="5">
        <v>26.0</v>
      </c>
      <c r="B28" s="5">
        <v>3.0</v>
      </c>
      <c r="C28" s="5">
        <f t="shared" si="1"/>
        <v>2</v>
      </c>
      <c r="D28" s="5">
        <f>'Thông tin khách hàng'!$B$4+B28-1</f>
        <v>3</v>
      </c>
      <c r="E28" s="46">
        <f t="shared" si="2"/>
        <v>118779051.8</v>
      </c>
      <c r="F28" s="5">
        <f>TP*VLOOKUP('Thông tin khách hàng'!$E$10,$X$2:$Z$5,3,FALSE)*OFFSET($S28,0,VLOOKUP('Thông tin khách hàng'!$E$10,$X$2:$Z$5,2,FALSE))</f>
        <v>0</v>
      </c>
      <c r="G28" s="5">
        <f>EP*VLOOKUP('Thông tin khách hàng'!$E$10,$X$2:$Z$5,3,FALSE)*OFFSET($S28,0,VLOOKUP('Thông tin khách hàng'!$E$10,$X$2:$Z$5,2,FALSE))</f>
        <v>0</v>
      </c>
      <c r="H28" s="5">
        <f>F28*HLOOKUP(B28,Assumption!$A$10:$G$12,2,TRUE)+G28*HLOOKUP(B28,Assumption!$A$10:$G$12,3,TRUE)</f>
        <v>0</v>
      </c>
      <c r="I28" s="5">
        <f t="shared" si="3"/>
        <v>0</v>
      </c>
      <c r="J28" s="47">
        <f>VLOOKUP(D28,Assumption!$O$3:$Q$103,IF('Thông tin khách hàng'!$B$3="Nam",2,3),FALSE)/12*P28</f>
        <v>223616.5236</v>
      </c>
      <c r="K28" s="5">
        <v>20000.0</v>
      </c>
      <c r="L28" s="46">
        <f t="shared" si="4"/>
        <v>482928</v>
      </c>
      <c r="M28" s="46">
        <f t="shared" si="5"/>
        <v>119018363.3</v>
      </c>
      <c r="N28" s="46">
        <f>HLOOKUP(ROUND(AVERAGE(M16:M27)/10^6,0),Assumption!$B$2:$E$3,2,TRUE)*M28</f>
        <v>0</v>
      </c>
      <c r="O28" s="46">
        <f t="shared" si="6"/>
        <v>119018363.3</v>
      </c>
      <c r="P28" s="46">
        <f>IF(A28=1,SA,MAX(0,SA-M27))</f>
        <v>981220948.2</v>
      </c>
      <c r="S28" s="5">
        <v>0.0</v>
      </c>
      <c r="T28" s="5">
        <v>0.0</v>
      </c>
      <c r="U28" s="5">
        <v>0.0</v>
      </c>
      <c r="V28" s="48">
        <v>1.0</v>
      </c>
    </row>
    <row r="29" ht="15.75" customHeight="1">
      <c r="A29" s="5">
        <v>27.0</v>
      </c>
      <c r="B29" s="5">
        <v>3.0</v>
      </c>
      <c r="C29" s="5">
        <f t="shared" si="1"/>
        <v>3</v>
      </c>
      <c r="D29" s="5">
        <f>'Thông tin khách hàng'!$B$4+B29-1</f>
        <v>3</v>
      </c>
      <c r="E29" s="46">
        <f t="shared" si="2"/>
        <v>119018363.3</v>
      </c>
      <c r="F29" s="5">
        <f>TP*VLOOKUP('Thông tin khách hàng'!$E$10,$X$2:$Z$5,3,FALSE)*OFFSET($S29,0,VLOOKUP('Thông tin khách hàng'!$E$10,$X$2:$Z$5,2,FALSE))</f>
        <v>0</v>
      </c>
      <c r="G29" s="5">
        <f>EP*VLOOKUP('Thông tin khách hàng'!$E$10,$X$2:$Z$5,3,FALSE)*OFFSET($S29,0,VLOOKUP('Thông tin khách hàng'!$E$10,$X$2:$Z$5,2,FALSE))</f>
        <v>0</v>
      </c>
      <c r="H29" s="5">
        <f>F29*HLOOKUP(B29,Assumption!$A$10:$G$12,2,TRUE)+G29*HLOOKUP(B29,Assumption!$A$10:$G$12,3,TRUE)</f>
        <v>0</v>
      </c>
      <c r="I29" s="5">
        <f t="shared" si="3"/>
        <v>0</v>
      </c>
      <c r="J29" s="47">
        <f>VLOOKUP(D29,Assumption!$O$3:$Q$103,IF('Thông tin khách hàng'!$B$3="Nam",2,3),FALSE)/12*P29</f>
        <v>223561.9854</v>
      </c>
      <c r="K29" s="5">
        <v>20000.0</v>
      </c>
      <c r="L29" s="46">
        <f t="shared" si="4"/>
        <v>483903</v>
      </c>
      <c r="M29" s="46">
        <f t="shared" si="5"/>
        <v>119258704.3</v>
      </c>
      <c r="N29" s="46">
        <f>HLOOKUP(ROUND(AVERAGE(M17:M28)/10^6,0),Assumption!$B$2:$E$3,2,TRUE)*M29</f>
        <v>0</v>
      </c>
      <c r="O29" s="46">
        <f t="shared" si="6"/>
        <v>119258704.3</v>
      </c>
      <c r="P29" s="46">
        <f>IF(A29=1,SA,MAX(0,SA-M28))</f>
        <v>980981636.7</v>
      </c>
      <c r="S29" s="5">
        <v>0.0</v>
      </c>
      <c r="T29" s="5">
        <v>0.0</v>
      </c>
      <c r="U29" s="5">
        <v>0.0</v>
      </c>
      <c r="V29" s="48">
        <v>1.0</v>
      </c>
    </row>
    <row r="30" ht="15.75" customHeight="1">
      <c r="A30" s="5">
        <v>28.0</v>
      </c>
      <c r="B30" s="5">
        <v>3.0</v>
      </c>
      <c r="C30" s="5">
        <f t="shared" si="1"/>
        <v>4</v>
      </c>
      <c r="D30" s="5">
        <f>'Thông tin khách hàng'!$B$4+B30-1</f>
        <v>3</v>
      </c>
      <c r="E30" s="46">
        <f t="shared" si="2"/>
        <v>119258704.3</v>
      </c>
      <c r="F30" s="5">
        <f>TP*VLOOKUP('Thông tin khách hàng'!$E$10,$X$2:$Z$5,3,FALSE)*OFFSET($S30,0,VLOOKUP('Thông tin khách hàng'!$E$10,$X$2:$Z$5,2,FALSE))</f>
        <v>0</v>
      </c>
      <c r="G30" s="5">
        <f>EP*VLOOKUP('Thông tin khách hàng'!$E$10,$X$2:$Z$5,3,FALSE)*OFFSET($S30,0,VLOOKUP('Thông tin khách hàng'!$E$10,$X$2:$Z$5,2,FALSE))</f>
        <v>0</v>
      </c>
      <c r="H30" s="5">
        <f>F30*HLOOKUP(B30,Assumption!$A$10:$G$12,2,TRUE)+G30*HLOOKUP(B30,Assumption!$A$10:$G$12,3,TRUE)</f>
        <v>0</v>
      </c>
      <c r="I30" s="5">
        <f t="shared" si="3"/>
        <v>0</v>
      </c>
      <c r="J30" s="47">
        <f>VLOOKUP(D30,Assumption!$O$3:$Q$103,IF('Thông tin khách hàng'!$B$3="Nam",2,3),FALSE)/12*P30</f>
        <v>223507.2126</v>
      </c>
      <c r="K30" s="5">
        <v>20000.0</v>
      </c>
      <c r="L30" s="46">
        <f t="shared" si="4"/>
        <v>484883</v>
      </c>
      <c r="M30" s="46">
        <f t="shared" si="5"/>
        <v>119500080.1</v>
      </c>
      <c r="N30" s="46">
        <f>HLOOKUP(ROUND(AVERAGE(M18:M29)/10^6,0),Assumption!$B$2:$E$3,2,TRUE)*M30</f>
        <v>0</v>
      </c>
      <c r="O30" s="46">
        <f t="shared" si="6"/>
        <v>119500080.1</v>
      </c>
      <c r="P30" s="46">
        <f>IF(A30=1,SA,MAX(0,SA-M29))</f>
        <v>980741295.7</v>
      </c>
      <c r="S30" s="5">
        <v>0.0</v>
      </c>
      <c r="T30" s="5">
        <v>0.0</v>
      </c>
      <c r="U30" s="5">
        <v>1.0</v>
      </c>
      <c r="V30" s="48">
        <v>1.0</v>
      </c>
    </row>
    <row r="31" ht="15.75" customHeight="1">
      <c r="A31" s="5">
        <v>29.0</v>
      </c>
      <c r="B31" s="5">
        <v>3.0</v>
      </c>
      <c r="C31" s="5">
        <f t="shared" si="1"/>
        <v>5</v>
      </c>
      <c r="D31" s="5">
        <f>'Thông tin khách hàng'!$B$4+B31-1</f>
        <v>3</v>
      </c>
      <c r="E31" s="46">
        <f t="shared" si="2"/>
        <v>119500080.1</v>
      </c>
      <c r="F31" s="5">
        <f>TP*VLOOKUP('Thông tin khách hàng'!$E$10,$X$2:$Z$5,3,FALSE)*OFFSET($S31,0,VLOOKUP('Thông tin khách hàng'!$E$10,$X$2:$Z$5,2,FALSE))</f>
        <v>0</v>
      </c>
      <c r="G31" s="5">
        <f>EP*VLOOKUP('Thông tin khách hàng'!$E$10,$X$2:$Z$5,3,FALSE)*OFFSET($S31,0,VLOOKUP('Thông tin khách hàng'!$E$10,$X$2:$Z$5,2,FALSE))</f>
        <v>0</v>
      </c>
      <c r="H31" s="5">
        <f>F31*HLOOKUP(B31,Assumption!$A$10:$G$12,2,TRUE)+G31*HLOOKUP(B31,Assumption!$A$10:$G$12,3,TRUE)</f>
        <v>0</v>
      </c>
      <c r="I31" s="5">
        <f t="shared" si="3"/>
        <v>0</v>
      </c>
      <c r="J31" s="47">
        <f>VLOOKUP(D31,Assumption!$O$3:$Q$103,IF('Thông tin khách hàng'!$B$3="Nam",2,3),FALSE)/12*P31</f>
        <v>223452.204</v>
      </c>
      <c r="K31" s="5">
        <v>20000.0</v>
      </c>
      <c r="L31" s="46">
        <f t="shared" si="4"/>
        <v>485866</v>
      </c>
      <c r="M31" s="46">
        <f t="shared" si="5"/>
        <v>119742493.9</v>
      </c>
      <c r="N31" s="46">
        <f>HLOOKUP(ROUND(AVERAGE(M19:M30)/10^6,0),Assumption!$B$2:$E$3,2,TRUE)*M31</f>
        <v>0</v>
      </c>
      <c r="O31" s="46">
        <f t="shared" si="6"/>
        <v>119742493.9</v>
      </c>
      <c r="P31" s="46">
        <f>IF(A31=1,SA,MAX(0,SA-M30))</f>
        <v>980499919.9</v>
      </c>
      <c r="S31" s="5">
        <v>0.0</v>
      </c>
      <c r="T31" s="5">
        <v>0.0</v>
      </c>
      <c r="U31" s="5">
        <v>0.0</v>
      </c>
      <c r="V31" s="48">
        <v>1.0</v>
      </c>
    </row>
    <row r="32" ht="15.75" customHeight="1">
      <c r="A32" s="5">
        <v>30.0</v>
      </c>
      <c r="B32" s="5">
        <v>3.0</v>
      </c>
      <c r="C32" s="5">
        <f t="shared" si="1"/>
        <v>6</v>
      </c>
      <c r="D32" s="5">
        <f>'Thông tin khách hàng'!$B$4+B32-1</f>
        <v>3</v>
      </c>
      <c r="E32" s="46">
        <f t="shared" si="2"/>
        <v>119742493.9</v>
      </c>
      <c r="F32" s="5">
        <f>TP*VLOOKUP('Thông tin khách hàng'!$E$10,$X$2:$Z$5,3,FALSE)*OFFSET($S32,0,VLOOKUP('Thông tin khách hàng'!$E$10,$X$2:$Z$5,2,FALSE))</f>
        <v>0</v>
      </c>
      <c r="G32" s="5">
        <f>EP*VLOOKUP('Thông tin khách hàng'!$E$10,$X$2:$Z$5,3,FALSE)*OFFSET($S32,0,VLOOKUP('Thông tin khách hàng'!$E$10,$X$2:$Z$5,2,FALSE))</f>
        <v>0</v>
      </c>
      <c r="H32" s="5">
        <f>F32*HLOOKUP(B32,Assumption!$A$10:$G$12,2,TRUE)+G32*HLOOKUP(B32,Assumption!$A$10:$G$12,3,TRUE)</f>
        <v>0</v>
      </c>
      <c r="I32" s="5">
        <f t="shared" si="3"/>
        <v>0</v>
      </c>
      <c r="J32" s="47">
        <f>VLOOKUP(D32,Assumption!$O$3:$Q$103,IF('Thông tin khách hàng'!$B$3="Nam",2,3),FALSE)/12*P32</f>
        <v>223396.9588</v>
      </c>
      <c r="K32" s="5">
        <v>20000.0</v>
      </c>
      <c r="L32" s="46">
        <f t="shared" si="4"/>
        <v>486854</v>
      </c>
      <c r="M32" s="46">
        <f t="shared" si="5"/>
        <v>119985950.9</v>
      </c>
      <c r="N32" s="46">
        <f>HLOOKUP(ROUND(AVERAGE(M20:M31)/10^6,0),Assumption!$B$2:$E$3,2,TRUE)*M32</f>
        <v>0</v>
      </c>
      <c r="O32" s="46">
        <f t="shared" si="6"/>
        <v>119985950.9</v>
      </c>
      <c r="P32" s="46">
        <f>IF(A32=1,SA,MAX(0,SA-M31))</f>
        <v>980257506.1</v>
      </c>
      <c r="S32" s="5">
        <v>0.0</v>
      </c>
      <c r="T32" s="5">
        <v>0.0</v>
      </c>
      <c r="U32" s="5">
        <v>0.0</v>
      </c>
      <c r="V32" s="48">
        <v>1.0</v>
      </c>
    </row>
    <row r="33" ht="15.75" customHeight="1">
      <c r="A33" s="5">
        <v>31.0</v>
      </c>
      <c r="B33" s="5">
        <v>3.0</v>
      </c>
      <c r="C33" s="5">
        <f t="shared" si="1"/>
        <v>7</v>
      </c>
      <c r="D33" s="5">
        <f>'Thông tin khách hàng'!$B$4+B33-1</f>
        <v>3</v>
      </c>
      <c r="E33" s="46">
        <f t="shared" si="2"/>
        <v>119985950.9</v>
      </c>
      <c r="F33" s="5">
        <f>TP*VLOOKUP('Thông tin khách hàng'!$E$10,$X$2:$Z$5,3,FALSE)*OFFSET($S33,0,VLOOKUP('Thông tin khách hàng'!$E$10,$X$2:$Z$5,2,FALSE))</f>
        <v>15000000</v>
      </c>
      <c r="G33" s="5">
        <f>EP*VLOOKUP('Thông tin khách hàng'!$E$10,$X$2:$Z$5,3,FALSE)*OFFSET($S33,0,VLOOKUP('Thông tin khách hàng'!$E$10,$X$2:$Z$5,2,FALSE))</f>
        <v>15000000</v>
      </c>
      <c r="H33" s="5">
        <f>F33*HLOOKUP(B33,Assumption!$A$10:$G$12,2,TRUE)+G33*HLOOKUP(B33,Assumption!$A$10:$G$12,3,TRUE)</f>
        <v>3900000</v>
      </c>
      <c r="I33" s="5">
        <f t="shared" si="3"/>
        <v>26100000</v>
      </c>
      <c r="J33" s="47">
        <f>VLOOKUP(D33,Assumption!$O$3:$Q$103,IF('Thông tin khách hàng'!$B$3="Nam",2,3),FALSE)/12*P33</f>
        <v>223341.4758</v>
      </c>
      <c r="K33" s="5">
        <v>20000.0</v>
      </c>
      <c r="L33" s="46">
        <f t="shared" si="4"/>
        <v>594181</v>
      </c>
      <c r="M33" s="46">
        <f t="shared" si="5"/>
        <v>146436790.4</v>
      </c>
      <c r="N33" s="46">
        <f>HLOOKUP(ROUND(AVERAGE(M21:M32)/10^6,0),Assumption!$B$2:$E$3,2,TRUE)*M33</f>
        <v>0</v>
      </c>
      <c r="O33" s="46">
        <f t="shared" si="6"/>
        <v>146436790.4</v>
      </c>
      <c r="P33" s="46">
        <f>IF(A33=1,SA,MAX(0,SA-M32))</f>
        <v>980014049.1</v>
      </c>
      <c r="S33" s="5">
        <v>0.0</v>
      </c>
      <c r="T33" s="5">
        <v>1.0</v>
      </c>
      <c r="U33" s="5">
        <v>1.0</v>
      </c>
      <c r="V33" s="48">
        <v>1.0</v>
      </c>
    </row>
    <row r="34" ht="15.75" customHeight="1">
      <c r="A34" s="5">
        <v>32.0</v>
      </c>
      <c r="B34" s="5">
        <v>3.0</v>
      </c>
      <c r="C34" s="5">
        <f t="shared" si="1"/>
        <v>8</v>
      </c>
      <c r="D34" s="5">
        <f>'Thông tin khách hàng'!$B$4+B34-1</f>
        <v>3</v>
      </c>
      <c r="E34" s="46">
        <f t="shared" si="2"/>
        <v>146436790.4</v>
      </c>
      <c r="F34" s="5">
        <f>TP*VLOOKUP('Thông tin khách hàng'!$E$10,$X$2:$Z$5,3,FALSE)*OFFSET($S34,0,VLOOKUP('Thông tin khách hàng'!$E$10,$X$2:$Z$5,2,FALSE))</f>
        <v>0</v>
      </c>
      <c r="G34" s="5">
        <f>EP*VLOOKUP('Thông tin khách hàng'!$E$10,$X$2:$Z$5,3,FALSE)*OFFSET($S34,0,VLOOKUP('Thông tin khách hàng'!$E$10,$X$2:$Z$5,2,FALSE))</f>
        <v>0</v>
      </c>
      <c r="H34" s="5">
        <f>F34*HLOOKUP(B34,Assumption!$A$10:$G$12,2,TRUE)+G34*HLOOKUP(B34,Assumption!$A$10:$G$12,3,TRUE)</f>
        <v>0</v>
      </c>
      <c r="I34" s="5">
        <f t="shared" si="3"/>
        <v>0</v>
      </c>
      <c r="J34" s="47">
        <f>VLOOKUP(D34,Assumption!$O$3:$Q$103,IF('Thông tin khách hàng'!$B$3="Nam",2,3),FALSE)/12*P34</f>
        <v>217313.4301</v>
      </c>
      <c r="K34" s="5">
        <v>20000.0</v>
      </c>
      <c r="L34" s="46">
        <f t="shared" si="4"/>
        <v>595635</v>
      </c>
      <c r="M34" s="46">
        <f t="shared" si="5"/>
        <v>146795112</v>
      </c>
      <c r="N34" s="46">
        <f>HLOOKUP(ROUND(AVERAGE(M22:M33)/10^6,0),Assumption!$B$2:$E$3,2,TRUE)*M34</f>
        <v>0</v>
      </c>
      <c r="O34" s="46">
        <f t="shared" si="6"/>
        <v>146795112</v>
      </c>
      <c r="P34" s="46">
        <f>IF(A34=1,SA,MAX(0,SA-M33))</f>
        <v>953563209.6</v>
      </c>
      <c r="S34" s="5">
        <v>0.0</v>
      </c>
      <c r="T34" s="5">
        <v>0.0</v>
      </c>
      <c r="U34" s="5">
        <v>0.0</v>
      </c>
      <c r="V34" s="48">
        <v>1.0</v>
      </c>
    </row>
    <row r="35" ht="15.75" customHeight="1">
      <c r="A35" s="5">
        <v>33.0</v>
      </c>
      <c r="B35" s="5">
        <v>3.0</v>
      </c>
      <c r="C35" s="5">
        <f t="shared" si="1"/>
        <v>9</v>
      </c>
      <c r="D35" s="5">
        <f>'Thông tin khách hàng'!$B$4+B35-1</f>
        <v>3</v>
      </c>
      <c r="E35" s="46">
        <f t="shared" si="2"/>
        <v>146795112</v>
      </c>
      <c r="F35" s="5">
        <f>TP*VLOOKUP('Thông tin khách hàng'!$E$10,$X$2:$Z$5,3,FALSE)*OFFSET($S35,0,VLOOKUP('Thông tin khách hàng'!$E$10,$X$2:$Z$5,2,FALSE))</f>
        <v>0</v>
      </c>
      <c r="G35" s="5">
        <f>EP*VLOOKUP('Thông tin khách hàng'!$E$10,$X$2:$Z$5,3,FALSE)*OFFSET($S35,0,VLOOKUP('Thông tin khách hàng'!$E$10,$X$2:$Z$5,2,FALSE))</f>
        <v>0</v>
      </c>
      <c r="H35" s="5">
        <f>F35*HLOOKUP(B35,Assumption!$A$10:$G$12,2,TRUE)+G35*HLOOKUP(B35,Assumption!$A$10:$G$12,3,TRUE)</f>
        <v>0</v>
      </c>
      <c r="I35" s="5">
        <f t="shared" si="3"/>
        <v>0</v>
      </c>
      <c r="J35" s="47">
        <f>VLOOKUP(D35,Assumption!$O$3:$Q$103,IF('Thông tin khách hàng'!$B$3="Nam",2,3),FALSE)/12*P35</f>
        <v>217231.77</v>
      </c>
      <c r="K35" s="5">
        <v>20000.0</v>
      </c>
      <c r="L35" s="46">
        <f t="shared" si="4"/>
        <v>597095</v>
      </c>
      <c r="M35" s="46">
        <f t="shared" si="5"/>
        <v>147154975.2</v>
      </c>
      <c r="N35" s="46">
        <f>HLOOKUP(ROUND(AVERAGE(M23:M34)/10^6,0),Assumption!$B$2:$E$3,2,TRUE)*M35</f>
        <v>0</v>
      </c>
      <c r="O35" s="46">
        <f t="shared" si="6"/>
        <v>147154975.2</v>
      </c>
      <c r="P35" s="46">
        <f>IF(A35=1,SA,MAX(0,SA-M34))</f>
        <v>953204888</v>
      </c>
      <c r="S35" s="5">
        <v>0.0</v>
      </c>
      <c r="T35" s="5">
        <v>0.0</v>
      </c>
      <c r="U35" s="5">
        <v>0.0</v>
      </c>
      <c r="V35" s="48">
        <v>1.0</v>
      </c>
    </row>
    <row r="36" ht="15.75" customHeight="1">
      <c r="A36" s="5">
        <v>34.0</v>
      </c>
      <c r="B36" s="5">
        <v>3.0</v>
      </c>
      <c r="C36" s="5">
        <f t="shared" si="1"/>
        <v>10</v>
      </c>
      <c r="D36" s="5">
        <f>'Thông tin khách hàng'!$B$4+B36-1</f>
        <v>3</v>
      </c>
      <c r="E36" s="46">
        <f t="shared" si="2"/>
        <v>147154975.2</v>
      </c>
      <c r="F36" s="5">
        <f>TP*VLOOKUP('Thông tin khách hàng'!$E$10,$X$2:$Z$5,3,FALSE)*OFFSET($S36,0,VLOOKUP('Thông tin khách hàng'!$E$10,$X$2:$Z$5,2,FALSE))</f>
        <v>0</v>
      </c>
      <c r="G36" s="5">
        <f>EP*VLOOKUP('Thông tin khách hàng'!$E$10,$X$2:$Z$5,3,FALSE)*OFFSET($S36,0,VLOOKUP('Thông tin khách hàng'!$E$10,$X$2:$Z$5,2,FALSE))</f>
        <v>0</v>
      </c>
      <c r="H36" s="5">
        <f>F36*HLOOKUP(B36,Assumption!$A$10:$G$12,2,TRUE)+G36*HLOOKUP(B36,Assumption!$A$10:$G$12,3,TRUE)</f>
        <v>0</v>
      </c>
      <c r="I36" s="5">
        <f t="shared" si="3"/>
        <v>0</v>
      </c>
      <c r="J36" s="47">
        <f>VLOOKUP(D36,Assumption!$O$3:$Q$103,IF('Thông tin khách hàng'!$B$3="Nam",2,3),FALSE)/12*P36</f>
        <v>217149.7585</v>
      </c>
      <c r="K36" s="5">
        <v>20000.0</v>
      </c>
      <c r="L36" s="46">
        <f t="shared" si="4"/>
        <v>598561</v>
      </c>
      <c r="M36" s="46">
        <f t="shared" si="5"/>
        <v>147516386.5</v>
      </c>
      <c r="N36" s="46">
        <f>HLOOKUP(ROUND(AVERAGE(M24:M35)/10^6,0),Assumption!$B$2:$E$3,2,TRUE)*M36</f>
        <v>0</v>
      </c>
      <c r="O36" s="46">
        <f t="shared" si="6"/>
        <v>147516386.5</v>
      </c>
      <c r="P36" s="46">
        <f>IF(A36=1,SA,MAX(0,SA-M35))</f>
        <v>952845024.8</v>
      </c>
      <c r="S36" s="5">
        <v>0.0</v>
      </c>
      <c r="T36" s="5">
        <v>0.0</v>
      </c>
      <c r="U36" s="5">
        <v>1.0</v>
      </c>
      <c r="V36" s="48">
        <v>1.0</v>
      </c>
    </row>
    <row r="37" ht="15.75" customHeight="1">
      <c r="A37" s="5">
        <v>35.0</v>
      </c>
      <c r="B37" s="5">
        <v>3.0</v>
      </c>
      <c r="C37" s="5">
        <f t="shared" si="1"/>
        <v>11</v>
      </c>
      <c r="D37" s="5">
        <f>'Thông tin khách hàng'!$B$4+B37-1</f>
        <v>3</v>
      </c>
      <c r="E37" s="46">
        <f t="shared" si="2"/>
        <v>147516386.5</v>
      </c>
      <c r="F37" s="5">
        <f>TP*VLOOKUP('Thông tin khách hàng'!$E$10,$X$2:$Z$5,3,FALSE)*OFFSET($S37,0,VLOOKUP('Thông tin khách hàng'!$E$10,$X$2:$Z$5,2,FALSE))</f>
        <v>0</v>
      </c>
      <c r="G37" s="5">
        <f>EP*VLOOKUP('Thông tin khách hàng'!$E$10,$X$2:$Z$5,3,FALSE)*OFFSET($S37,0,VLOOKUP('Thông tin khách hàng'!$E$10,$X$2:$Z$5,2,FALSE))</f>
        <v>0</v>
      </c>
      <c r="H37" s="5">
        <f>F37*HLOOKUP(B37,Assumption!$A$10:$G$12,2,TRUE)+G37*HLOOKUP(B37,Assumption!$A$10:$G$12,3,TRUE)</f>
        <v>0</v>
      </c>
      <c r="I37" s="5">
        <f t="shared" si="3"/>
        <v>0</v>
      </c>
      <c r="J37" s="47">
        <f>VLOOKUP(D37,Assumption!$O$3:$Q$103,IF('Thông tin khách hàng'!$B$3="Nam",2,3),FALSE)/12*P37</f>
        <v>217067.3942</v>
      </c>
      <c r="K37" s="5">
        <v>20000.0</v>
      </c>
      <c r="L37" s="46">
        <f t="shared" si="4"/>
        <v>600034</v>
      </c>
      <c r="M37" s="46">
        <f t="shared" si="5"/>
        <v>147879353.1</v>
      </c>
      <c r="N37" s="46">
        <f>HLOOKUP(ROUND(AVERAGE(M25:M36)/10^6,0),Assumption!$B$2:$E$3,2,TRUE)*M37</f>
        <v>0</v>
      </c>
      <c r="O37" s="46">
        <f t="shared" si="6"/>
        <v>147879353.1</v>
      </c>
      <c r="P37" s="46">
        <f>IF(A37=1,SA,MAX(0,SA-M36))</f>
        <v>952483613.5</v>
      </c>
      <c r="S37" s="5">
        <v>0.0</v>
      </c>
      <c r="T37" s="5">
        <v>0.0</v>
      </c>
      <c r="U37" s="5">
        <v>0.0</v>
      </c>
      <c r="V37" s="48">
        <v>1.0</v>
      </c>
    </row>
    <row r="38" ht="15.75" customHeight="1">
      <c r="A38" s="5">
        <v>36.0</v>
      </c>
      <c r="B38" s="5">
        <v>3.0</v>
      </c>
      <c r="C38" s="5">
        <f t="shared" si="1"/>
        <v>12</v>
      </c>
      <c r="D38" s="5">
        <f>'Thông tin khách hàng'!$B$4+B38-1</f>
        <v>3</v>
      </c>
      <c r="E38" s="46">
        <f t="shared" si="2"/>
        <v>147879353.1</v>
      </c>
      <c r="F38" s="5">
        <f>TP*VLOOKUP('Thông tin khách hàng'!$E$10,$X$2:$Z$5,3,FALSE)*OFFSET($S38,0,VLOOKUP('Thông tin khách hàng'!$E$10,$X$2:$Z$5,2,FALSE))</f>
        <v>0</v>
      </c>
      <c r="G38" s="5">
        <f>EP*VLOOKUP('Thông tin khách hàng'!$E$10,$X$2:$Z$5,3,FALSE)*OFFSET($S38,0,VLOOKUP('Thông tin khách hàng'!$E$10,$X$2:$Z$5,2,FALSE))</f>
        <v>0</v>
      </c>
      <c r="H38" s="5">
        <f>F38*HLOOKUP(B38,Assumption!$A$10:$G$12,2,TRUE)+G38*HLOOKUP(B38,Assumption!$A$10:$G$12,3,TRUE)</f>
        <v>0</v>
      </c>
      <c r="I38" s="5">
        <f t="shared" si="3"/>
        <v>0</v>
      </c>
      <c r="J38" s="47">
        <f>VLOOKUP(D38,Assumption!$O$3:$Q$103,IF('Thông tin khách hàng'!$B$3="Nam",2,3),FALSE)/12*P38</f>
        <v>216984.6755</v>
      </c>
      <c r="K38" s="5">
        <v>20000.0</v>
      </c>
      <c r="L38" s="46">
        <f t="shared" si="4"/>
        <v>601513</v>
      </c>
      <c r="M38" s="46">
        <f t="shared" si="5"/>
        <v>148243881.4</v>
      </c>
      <c r="N38" s="46">
        <f>HLOOKUP(ROUND(AVERAGE(M26:M37)/10^6,0),Assumption!$B$2:$E$3,2,TRUE)*M38</f>
        <v>0</v>
      </c>
      <c r="O38" s="46">
        <f t="shared" si="6"/>
        <v>148243881.4</v>
      </c>
      <c r="P38" s="46">
        <f>IF(A38=1,SA,MAX(0,SA-M37))</f>
        <v>952120646.9</v>
      </c>
      <c r="S38" s="5">
        <v>0.0</v>
      </c>
      <c r="T38" s="5">
        <v>0.0</v>
      </c>
      <c r="U38" s="5">
        <v>0.0</v>
      </c>
      <c r="V38" s="48">
        <v>1.0</v>
      </c>
    </row>
    <row r="39" ht="15.75" customHeight="1">
      <c r="A39" s="5">
        <v>37.0</v>
      </c>
      <c r="B39" s="5">
        <v>4.0</v>
      </c>
      <c r="C39" s="5">
        <f t="shared" si="1"/>
        <v>1</v>
      </c>
      <c r="D39" s="5">
        <f>'Thông tin khách hàng'!$B$4+B39-1</f>
        <v>4</v>
      </c>
      <c r="E39" s="46">
        <f t="shared" si="2"/>
        <v>148243881.4</v>
      </c>
      <c r="F39" s="5">
        <f>TP*VLOOKUP('Thông tin khách hàng'!$E$10,$X$2:$Z$5,3,FALSE)*OFFSET($S39,0,VLOOKUP('Thông tin khách hàng'!$E$10,$X$2:$Z$5,2,FALSE))</f>
        <v>15000000</v>
      </c>
      <c r="G39" s="5">
        <f>EP*VLOOKUP('Thông tin khách hàng'!$E$10,$X$2:$Z$5,3,FALSE)*OFFSET($S39,0,VLOOKUP('Thông tin khách hàng'!$E$10,$X$2:$Z$5,2,FALSE))</f>
        <v>15000000</v>
      </c>
      <c r="H39" s="5">
        <f>F39*HLOOKUP(B39,Assumption!$A$10:$G$12,2,TRUE)+G39*HLOOKUP(B39,Assumption!$A$10:$G$12,3,TRUE)</f>
        <v>3150000</v>
      </c>
      <c r="I39" s="5">
        <f t="shared" si="3"/>
        <v>26850000</v>
      </c>
      <c r="J39" s="47">
        <f>VLOOKUP(D39,Assumption!$O$3:$Q$103,IF('Thông tin khách hàng'!$B$3="Nam",2,3),FALSE)/12*P39</f>
        <v>216901.6009</v>
      </c>
      <c r="K39" s="5">
        <v>20000.0</v>
      </c>
      <c r="L39" s="46">
        <f t="shared" si="4"/>
        <v>712389</v>
      </c>
      <c r="M39" s="46">
        <f t="shared" si="5"/>
        <v>175569368.8</v>
      </c>
      <c r="N39" s="46">
        <f>HLOOKUP(ROUND(AVERAGE(M27:M38)/10^6,0),Assumption!$B$2:$E$3,2,TRUE)*M39</f>
        <v>0</v>
      </c>
      <c r="O39" s="46">
        <f t="shared" si="6"/>
        <v>175569368.8</v>
      </c>
      <c r="P39" s="46">
        <f>IF(A39=1,SA,MAX(0,SA-M38))</f>
        <v>951756118.6</v>
      </c>
      <c r="S39" s="5">
        <v>1.0</v>
      </c>
      <c r="T39" s="5">
        <v>1.0</v>
      </c>
      <c r="U39" s="5">
        <v>1.0</v>
      </c>
      <c r="V39" s="48">
        <v>1.0</v>
      </c>
    </row>
    <row r="40" ht="15.75" customHeight="1">
      <c r="A40" s="5">
        <v>38.0</v>
      </c>
      <c r="B40" s="5">
        <v>4.0</v>
      </c>
      <c r="C40" s="5">
        <f t="shared" si="1"/>
        <v>2</v>
      </c>
      <c r="D40" s="5">
        <f>'Thông tin khách hàng'!$B$4+B40-1</f>
        <v>4</v>
      </c>
      <c r="E40" s="46">
        <f t="shared" si="2"/>
        <v>175569368.8</v>
      </c>
      <c r="F40" s="5">
        <f>TP*VLOOKUP('Thông tin khách hàng'!$E$10,$X$2:$Z$5,3,FALSE)*OFFSET($S40,0,VLOOKUP('Thông tin khách hàng'!$E$10,$X$2:$Z$5,2,FALSE))</f>
        <v>0</v>
      </c>
      <c r="G40" s="5">
        <f>EP*VLOOKUP('Thông tin khách hàng'!$E$10,$X$2:$Z$5,3,FALSE)*OFFSET($S40,0,VLOOKUP('Thông tin khách hàng'!$E$10,$X$2:$Z$5,2,FALSE))</f>
        <v>0</v>
      </c>
      <c r="H40" s="5">
        <f>F40*HLOOKUP(B40,Assumption!$A$10:$G$12,2,TRUE)+G40*HLOOKUP(B40,Assumption!$A$10:$G$12,3,TRUE)</f>
        <v>0</v>
      </c>
      <c r="I40" s="5">
        <f t="shared" si="3"/>
        <v>0</v>
      </c>
      <c r="J40" s="47">
        <f>VLOOKUP(D40,Assumption!$O$3:$Q$103,IF('Thông tin khách hàng'!$B$3="Nam",2,3),FALSE)/12*P40</f>
        <v>210674.2262</v>
      </c>
      <c r="K40" s="5">
        <v>20000.0</v>
      </c>
      <c r="L40" s="46">
        <f t="shared" si="4"/>
        <v>714352</v>
      </c>
      <c r="M40" s="46">
        <f t="shared" si="5"/>
        <v>176053046.6</v>
      </c>
      <c r="N40" s="46">
        <f>HLOOKUP(ROUND(AVERAGE(M28:M39)/10^6,0),Assumption!$B$2:$E$3,2,TRUE)*M40</f>
        <v>0</v>
      </c>
      <c r="O40" s="46">
        <f t="shared" si="6"/>
        <v>176053046.6</v>
      </c>
      <c r="P40" s="46">
        <f>IF(A40=1,SA,MAX(0,SA-M39))</f>
        <v>924430631.2</v>
      </c>
      <c r="S40" s="5">
        <v>0.0</v>
      </c>
      <c r="T40" s="5">
        <v>0.0</v>
      </c>
      <c r="U40" s="5">
        <v>0.0</v>
      </c>
      <c r="V40" s="48">
        <v>1.0</v>
      </c>
    </row>
    <row r="41" ht="15.75" customHeight="1">
      <c r="A41" s="5">
        <v>39.0</v>
      </c>
      <c r="B41" s="5">
        <v>4.0</v>
      </c>
      <c r="C41" s="5">
        <f t="shared" si="1"/>
        <v>3</v>
      </c>
      <c r="D41" s="5">
        <f>'Thông tin khách hàng'!$B$4+B41-1</f>
        <v>4</v>
      </c>
      <c r="E41" s="46">
        <f t="shared" si="2"/>
        <v>176053046.6</v>
      </c>
      <c r="F41" s="5">
        <f>TP*VLOOKUP('Thông tin khách hàng'!$E$10,$X$2:$Z$5,3,FALSE)*OFFSET($S41,0,VLOOKUP('Thông tin khách hàng'!$E$10,$X$2:$Z$5,2,FALSE))</f>
        <v>0</v>
      </c>
      <c r="G41" s="5">
        <f>EP*VLOOKUP('Thông tin khách hàng'!$E$10,$X$2:$Z$5,3,FALSE)*OFFSET($S41,0,VLOOKUP('Thông tin khách hàng'!$E$10,$X$2:$Z$5,2,FALSE))</f>
        <v>0</v>
      </c>
      <c r="H41" s="5">
        <f>F41*HLOOKUP(B41,Assumption!$A$10:$G$12,2,TRUE)+G41*HLOOKUP(B41,Assumption!$A$10:$G$12,3,TRUE)</f>
        <v>0</v>
      </c>
      <c r="I41" s="5">
        <f t="shared" si="3"/>
        <v>0</v>
      </c>
      <c r="J41" s="47">
        <f>VLOOKUP(D41,Assumption!$O$3:$Q$103,IF('Thông tin khách hàng'!$B$3="Nam",2,3),FALSE)/12*P41</f>
        <v>210563.9979</v>
      </c>
      <c r="K41" s="5">
        <v>20000.0</v>
      </c>
      <c r="L41" s="46">
        <f t="shared" si="4"/>
        <v>716323</v>
      </c>
      <c r="M41" s="46">
        <f t="shared" si="5"/>
        <v>176538805.6</v>
      </c>
      <c r="N41" s="46">
        <f>HLOOKUP(ROUND(AVERAGE(M29:M40)/10^6,0),Assumption!$B$2:$E$3,2,TRUE)*M41</f>
        <v>0</v>
      </c>
      <c r="O41" s="46">
        <f t="shared" si="6"/>
        <v>176538805.6</v>
      </c>
      <c r="P41" s="46">
        <f>IF(A41=1,SA,MAX(0,SA-M40))</f>
        <v>923946953.4</v>
      </c>
      <c r="S41" s="5">
        <v>0.0</v>
      </c>
      <c r="T41" s="5">
        <v>0.0</v>
      </c>
      <c r="U41" s="5">
        <v>0.0</v>
      </c>
      <c r="V41" s="48">
        <v>1.0</v>
      </c>
    </row>
    <row r="42" ht="15.75" customHeight="1">
      <c r="A42" s="5">
        <v>40.0</v>
      </c>
      <c r="B42" s="5">
        <v>4.0</v>
      </c>
      <c r="C42" s="5">
        <f t="shared" si="1"/>
        <v>4</v>
      </c>
      <c r="D42" s="5">
        <f>'Thông tin khách hàng'!$B$4+B42-1</f>
        <v>4</v>
      </c>
      <c r="E42" s="46">
        <f t="shared" si="2"/>
        <v>176538805.6</v>
      </c>
      <c r="F42" s="5">
        <f>TP*VLOOKUP('Thông tin khách hàng'!$E$10,$X$2:$Z$5,3,FALSE)*OFFSET($S42,0,VLOOKUP('Thông tin khách hàng'!$E$10,$X$2:$Z$5,2,FALSE))</f>
        <v>0</v>
      </c>
      <c r="G42" s="5">
        <f>EP*VLOOKUP('Thông tin khách hàng'!$E$10,$X$2:$Z$5,3,FALSE)*OFFSET($S42,0,VLOOKUP('Thông tin khách hàng'!$E$10,$X$2:$Z$5,2,FALSE))</f>
        <v>0</v>
      </c>
      <c r="H42" s="5">
        <f>F42*HLOOKUP(B42,Assumption!$A$10:$G$12,2,TRUE)+G42*HLOOKUP(B42,Assumption!$A$10:$G$12,3,TRUE)</f>
        <v>0</v>
      </c>
      <c r="I42" s="5">
        <f t="shared" si="3"/>
        <v>0</v>
      </c>
      <c r="J42" s="47">
        <f>VLOOKUP(D42,Assumption!$O$3:$Q$103,IF('Thông tin khách hàng'!$B$3="Nam",2,3),FALSE)/12*P42</f>
        <v>210453.2953</v>
      </c>
      <c r="K42" s="5">
        <v>20000.0</v>
      </c>
      <c r="L42" s="46">
        <f t="shared" si="4"/>
        <v>718302</v>
      </c>
      <c r="M42" s="46">
        <f t="shared" si="5"/>
        <v>177026654.3</v>
      </c>
      <c r="N42" s="46">
        <f>HLOOKUP(ROUND(AVERAGE(M30:M41)/10^6,0),Assumption!$B$2:$E$3,2,TRUE)*M42</f>
        <v>0</v>
      </c>
      <c r="O42" s="46">
        <f t="shared" si="6"/>
        <v>177026654.3</v>
      </c>
      <c r="P42" s="46">
        <f>IF(A42=1,SA,MAX(0,SA-M41))</f>
        <v>923461194.4</v>
      </c>
      <c r="S42" s="5">
        <v>0.0</v>
      </c>
      <c r="T42" s="5">
        <v>0.0</v>
      </c>
      <c r="U42" s="5">
        <v>1.0</v>
      </c>
      <c r="V42" s="48">
        <v>1.0</v>
      </c>
    </row>
    <row r="43" ht="15.75" customHeight="1">
      <c r="A43" s="5">
        <v>41.0</v>
      </c>
      <c r="B43" s="5">
        <v>4.0</v>
      </c>
      <c r="C43" s="5">
        <f t="shared" si="1"/>
        <v>5</v>
      </c>
      <c r="D43" s="5">
        <f>'Thông tin khách hàng'!$B$4+B43-1</f>
        <v>4</v>
      </c>
      <c r="E43" s="46">
        <f t="shared" si="2"/>
        <v>177026654.3</v>
      </c>
      <c r="F43" s="5">
        <f>TP*VLOOKUP('Thông tin khách hàng'!$E$10,$X$2:$Z$5,3,FALSE)*OFFSET($S43,0,VLOOKUP('Thông tin khách hàng'!$E$10,$X$2:$Z$5,2,FALSE))</f>
        <v>0</v>
      </c>
      <c r="G43" s="5">
        <f>EP*VLOOKUP('Thông tin khách hàng'!$E$10,$X$2:$Z$5,3,FALSE)*OFFSET($S43,0,VLOOKUP('Thông tin khách hàng'!$E$10,$X$2:$Z$5,2,FALSE))</f>
        <v>0</v>
      </c>
      <c r="H43" s="5">
        <f>F43*HLOOKUP(B43,Assumption!$A$10:$G$12,2,TRUE)+G43*HLOOKUP(B43,Assumption!$A$10:$G$12,3,TRUE)</f>
        <v>0</v>
      </c>
      <c r="I43" s="5">
        <f t="shared" si="3"/>
        <v>0</v>
      </c>
      <c r="J43" s="47">
        <f>VLOOKUP(D43,Assumption!$O$3:$Q$103,IF('Thông tin khách hàng'!$B$3="Nam",2,3),FALSE)/12*P43</f>
        <v>210342.1164</v>
      </c>
      <c r="K43" s="5">
        <v>20000.0</v>
      </c>
      <c r="L43" s="46">
        <f t="shared" si="4"/>
        <v>720290</v>
      </c>
      <c r="M43" s="46">
        <f t="shared" si="5"/>
        <v>177516602.2</v>
      </c>
      <c r="N43" s="46">
        <f>HLOOKUP(ROUND(AVERAGE(M31:M42)/10^6,0),Assumption!$B$2:$E$3,2,TRUE)*M43</f>
        <v>0</v>
      </c>
      <c r="O43" s="46">
        <f t="shared" si="6"/>
        <v>177516602.2</v>
      </c>
      <c r="P43" s="46">
        <f>IF(A43=1,SA,MAX(0,SA-M42))</f>
        <v>922973345.7</v>
      </c>
      <c r="S43" s="5">
        <v>0.0</v>
      </c>
      <c r="T43" s="5">
        <v>0.0</v>
      </c>
      <c r="U43" s="5">
        <v>0.0</v>
      </c>
      <c r="V43" s="48">
        <v>1.0</v>
      </c>
    </row>
    <row r="44" ht="15.75" customHeight="1">
      <c r="A44" s="5">
        <v>42.0</v>
      </c>
      <c r="B44" s="5">
        <v>4.0</v>
      </c>
      <c r="C44" s="5">
        <f t="shared" si="1"/>
        <v>6</v>
      </c>
      <c r="D44" s="5">
        <f>'Thông tin khách hàng'!$B$4+B44-1</f>
        <v>4</v>
      </c>
      <c r="E44" s="46">
        <f t="shared" si="2"/>
        <v>177516602.2</v>
      </c>
      <c r="F44" s="5">
        <f>TP*VLOOKUP('Thông tin khách hàng'!$E$10,$X$2:$Z$5,3,FALSE)*OFFSET($S44,0,VLOOKUP('Thông tin khách hàng'!$E$10,$X$2:$Z$5,2,FALSE))</f>
        <v>0</v>
      </c>
      <c r="G44" s="5">
        <f>EP*VLOOKUP('Thông tin khách hàng'!$E$10,$X$2:$Z$5,3,FALSE)*OFFSET($S44,0,VLOOKUP('Thông tin khách hàng'!$E$10,$X$2:$Z$5,2,FALSE))</f>
        <v>0</v>
      </c>
      <c r="H44" s="5">
        <f>F44*HLOOKUP(B44,Assumption!$A$10:$G$12,2,TRUE)+G44*HLOOKUP(B44,Assumption!$A$10:$G$12,3,TRUE)</f>
        <v>0</v>
      </c>
      <c r="I44" s="5">
        <f t="shared" si="3"/>
        <v>0</v>
      </c>
      <c r="J44" s="47">
        <f>VLOOKUP(D44,Assumption!$O$3:$Q$103,IF('Thông tin khách hàng'!$B$3="Nam",2,3),FALSE)/12*P44</f>
        <v>210230.4592</v>
      </c>
      <c r="K44" s="5">
        <v>20000.0</v>
      </c>
      <c r="L44" s="46">
        <f t="shared" si="4"/>
        <v>722287</v>
      </c>
      <c r="M44" s="46">
        <f t="shared" si="5"/>
        <v>178008658.7</v>
      </c>
      <c r="N44" s="46">
        <f>HLOOKUP(ROUND(AVERAGE(M32:M43)/10^6,0),Assumption!$B$2:$E$3,2,TRUE)*M44</f>
        <v>0</v>
      </c>
      <c r="O44" s="46">
        <f t="shared" si="6"/>
        <v>178008658.7</v>
      </c>
      <c r="P44" s="46">
        <f>IF(A44=1,SA,MAX(0,SA-M43))</f>
        <v>922483397.8</v>
      </c>
      <c r="S44" s="5">
        <v>0.0</v>
      </c>
      <c r="T44" s="5">
        <v>0.0</v>
      </c>
      <c r="U44" s="5">
        <v>0.0</v>
      </c>
      <c r="V44" s="48">
        <v>1.0</v>
      </c>
    </row>
    <row r="45" ht="15.75" customHeight="1">
      <c r="A45" s="5">
        <v>43.0</v>
      </c>
      <c r="B45" s="5">
        <v>4.0</v>
      </c>
      <c r="C45" s="5">
        <f t="shared" si="1"/>
        <v>7</v>
      </c>
      <c r="D45" s="5">
        <f>'Thông tin khách hàng'!$B$4+B45-1</f>
        <v>4</v>
      </c>
      <c r="E45" s="46">
        <f t="shared" si="2"/>
        <v>178008658.7</v>
      </c>
      <c r="F45" s="5">
        <f>TP*VLOOKUP('Thông tin khách hàng'!$E$10,$X$2:$Z$5,3,FALSE)*OFFSET($S45,0,VLOOKUP('Thông tin khách hàng'!$E$10,$X$2:$Z$5,2,FALSE))</f>
        <v>15000000</v>
      </c>
      <c r="G45" s="5">
        <f>EP*VLOOKUP('Thông tin khách hàng'!$E$10,$X$2:$Z$5,3,FALSE)*OFFSET($S45,0,VLOOKUP('Thông tin khách hàng'!$E$10,$X$2:$Z$5,2,FALSE))</f>
        <v>15000000</v>
      </c>
      <c r="H45" s="5">
        <f>F45*HLOOKUP(B45,Assumption!$A$10:$G$12,2,TRUE)+G45*HLOOKUP(B45,Assumption!$A$10:$G$12,3,TRUE)</f>
        <v>3150000</v>
      </c>
      <c r="I45" s="5">
        <f t="shared" si="3"/>
        <v>26850000</v>
      </c>
      <c r="J45" s="47">
        <f>VLOOKUP(D45,Assumption!$O$3:$Q$103,IF('Thông tin khách hàng'!$B$3="Nam",2,3),FALSE)/12*P45</f>
        <v>210118.3213</v>
      </c>
      <c r="K45" s="5">
        <v>20000.0</v>
      </c>
      <c r="L45" s="46">
        <f t="shared" si="4"/>
        <v>833682</v>
      </c>
      <c r="M45" s="46">
        <f t="shared" si="5"/>
        <v>205462222.4</v>
      </c>
      <c r="N45" s="46">
        <f>HLOOKUP(ROUND(AVERAGE(M33:M44)/10^6,0),Assumption!$B$2:$E$3,2,TRUE)*M45</f>
        <v>0</v>
      </c>
      <c r="O45" s="46">
        <f t="shared" si="6"/>
        <v>205462222.4</v>
      </c>
      <c r="P45" s="46">
        <f>IF(A45=1,SA,MAX(0,SA-M44))</f>
        <v>921991341.3</v>
      </c>
      <c r="S45" s="5">
        <v>0.0</v>
      </c>
      <c r="T45" s="5">
        <v>1.0</v>
      </c>
      <c r="U45" s="5">
        <v>1.0</v>
      </c>
      <c r="V45" s="48">
        <v>1.0</v>
      </c>
    </row>
    <row r="46" ht="15.75" customHeight="1">
      <c r="A46" s="5">
        <v>44.0</v>
      </c>
      <c r="B46" s="5">
        <v>4.0</v>
      </c>
      <c r="C46" s="5">
        <f t="shared" si="1"/>
        <v>8</v>
      </c>
      <c r="D46" s="5">
        <f>'Thông tin khách hàng'!$B$4+B46-1</f>
        <v>4</v>
      </c>
      <c r="E46" s="46">
        <f t="shared" si="2"/>
        <v>205462222.4</v>
      </c>
      <c r="F46" s="5">
        <f>TP*VLOOKUP('Thông tin khách hàng'!$E$10,$X$2:$Z$5,3,FALSE)*OFFSET($S46,0,VLOOKUP('Thông tin khách hàng'!$E$10,$X$2:$Z$5,2,FALSE))</f>
        <v>0</v>
      </c>
      <c r="G46" s="5">
        <f>EP*VLOOKUP('Thông tin khách hàng'!$E$10,$X$2:$Z$5,3,FALSE)*OFFSET($S46,0,VLOOKUP('Thông tin khách hàng'!$E$10,$X$2:$Z$5,2,FALSE))</f>
        <v>0</v>
      </c>
      <c r="H46" s="5">
        <f>F46*HLOOKUP(B46,Assumption!$A$10:$G$12,2,TRUE)+G46*HLOOKUP(B46,Assumption!$A$10:$G$12,3,TRUE)</f>
        <v>0</v>
      </c>
      <c r="I46" s="5">
        <f t="shared" si="3"/>
        <v>0</v>
      </c>
      <c r="J46" s="47">
        <f>VLOOKUP(D46,Assumption!$O$3:$Q$103,IF('Thông tin khách hàng'!$B$3="Nam",2,3),FALSE)/12*P46</f>
        <v>203861.7585</v>
      </c>
      <c r="K46" s="5">
        <v>20000.0</v>
      </c>
      <c r="L46" s="46">
        <f t="shared" si="4"/>
        <v>836166</v>
      </c>
      <c r="M46" s="46">
        <f t="shared" si="5"/>
        <v>206074526.6</v>
      </c>
      <c r="N46" s="46">
        <f>HLOOKUP(ROUND(AVERAGE(M34:M45)/10^6,0),Assumption!$B$2:$E$3,2,TRUE)*M46</f>
        <v>0</v>
      </c>
      <c r="O46" s="46">
        <f t="shared" si="6"/>
        <v>206074526.6</v>
      </c>
      <c r="P46" s="46">
        <f>IF(A46=1,SA,MAX(0,SA-M45))</f>
        <v>894537777.6</v>
      </c>
      <c r="S46" s="5">
        <v>0.0</v>
      </c>
      <c r="T46" s="5">
        <v>0.0</v>
      </c>
      <c r="U46" s="5">
        <v>0.0</v>
      </c>
      <c r="V46" s="48">
        <v>1.0</v>
      </c>
    </row>
    <row r="47" ht="15.75" customHeight="1">
      <c r="A47" s="5">
        <v>45.0</v>
      </c>
      <c r="B47" s="5">
        <v>4.0</v>
      </c>
      <c r="C47" s="5">
        <f t="shared" si="1"/>
        <v>9</v>
      </c>
      <c r="D47" s="5">
        <f>'Thông tin khách hàng'!$B$4+B47-1</f>
        <v>4</v>
      </c>
      <c r="E47" s="46">
        <f t="shared" si="2"/>
        <v>206074526.6</v>
      </c>
      <c r="F47" s="5">
        <f>TP*VLOOKUP('Thông tin khách hàng'!$E$10,$X$2:$Z$5,3,FALSE)*OFFSET($S47,0,VLOOKUP('Thông tin khách hàng'!$E$10,$X$2:$Z$5,2,FALSE))</f>
        <v>0</v>
      </c>
      <c r="G47" s="5">
        <f>EP*VLOOKUP('Thông tin khách hàng'!$E$10,$X$2:$Z$5,3,FALSE)*OFFSET($S47,0,VLOOKUP('Thông tin khách hàng'!$E$10,$X$2:$Z$5,2,FALSE))</f>
        <v>0</v>
      </c>
      <c r="H47" s="5">
        <f>F47*HLOOKUP(B47,Assumption!$A$10:$G$12,2,TRUE)+G47*HLOOKUP(B47,Assumption!$A$10:$G$12,3,TRUE)</f>
        <v>0</v>
      </c>
      <c r="I47" s="5">
        <f t="shared" si="3"/>
        <v>0</v>
      </c>
      <c r="J47" s="47">
        <f>VLOOKUP(D47,Assumption!$O$3:$Q$103,IF('Thông tin khách hàng'!$B$3="Nam",2,3),FALSE)/12*P47</f>
        <v>203722.2167</v>
      </c>
      <c r="K47" s="5">
        <v>20000.0</v>
      </c>
      <c r="L47" s="46">
        <f t="shared" si="4"/>
        <v>838662</v>
      </c>
      <c r="M47" s="46">
        <f t="shared" si="5"/>
        <v>206689466.4</v>
      </c>
      <c r="N47" s="46">
        <f>HLOOKUP(ROUND(AVERAGE(M35:M46)/10^6,0),Assumption!$B$2:$E$3,2,TRUE)*M47</f>
        <v>0</v>
      </c>
      <c r="O47" s="46">
        <f t="shared" si="6"/>
        <v>206689466.4</v>
      </c>
      <c r="P47" s="46">
        <f>IF(A47=1,SA,MAX(0,SA-M46))</f>
        <v>893925473.4</v>
      </c>
      <c r="S47" s="5">
        <v>0.0</v>
      </c>
      <c r="T47" s="5">
        <v>0.0</v>
      </c>
      <c r="U47" s="5">
        <v>0.0</v>
      </c>
      <c r="V47" s="48">
        <v>1.0</v>
      </c>
    </row>
    <row r="48" ht="15.75" customHeight="1">
      <c r="A48" s="5">
        <v>46.0</v>
      </c>
      <c r="B48" s="5">
        <v>4.0</v>
      </c>
      <c r="C48" s="5">
        <f t="shared" si="1"/>
        <v>10</v>
      </c>
      <c r="D48" s="5">
        <f>'Thông tin khách hàng'!$B$4+B48-1</f>
        <v>4</v>
      </c>
      <c r="E48" s="46">
        <f t="shared" si="2"/>
        <v>206689466.4</v>
      </c>
      <c r="F48" s="5">
        <f>TP*VLOOKUP('Thông tin khách hàng'!$E$10,$X$2:$Z$5,3,FALSE)*OFFSET($S48,0,VLOOKUP('Thông tin khách hàng'!$E$10,$X$2:$Z$5,2,FALSE))</f>
        <v>0</v>
      </c>
      <c r="G48" s="5">
        <f>EP*VLOOKUP('Thông tin khách hàng'!$E$10,$X$2:$Z$5,3,FALSE)*OFFSET($S48,0,VLOOKUP('Thông tin khách hàng'!$E$10,$X$2:$Z$5,2,FALSE))</f>
        <v>0</v>
      </c>
      <c r="H48" s="5">
        <f>F48*HLOOKUP(B48,Assumption!$A$10:$G$12,2,TRUE)+G48*HLOOKUP(B48,Assumption!$A$10:$G$12,3,TRUE)</f>
        <v>0</v>
      </c>
      <c r="I48" s="5">
        <f t="shared" si="3"/>
        <v>0</v>
      </c>
      <c r="J48" s="47">
        <f>VLOOKUP(D48,Assumption!$O$3:$Q$103,IF('Thông tin khách hàng'!$B$3="Nam",2,3),FALSE)/12*P48</f>
        <v>203582.0743</v>
      </c>
      <c r="K48" s="5">
        <v>20000.0</v>
      </c>
      <c r="L48" s="46">
        <f t="shared" si="4"/>
        <v>841168</v>
      </c>
      <c r="M48" s="46">
        <f t="shared" si="5"/>
        <v>207307052.3</v>
      </c>
      <c r="N48" s="46">
        <f>HLOOKUP(ROUND(AVERAGE(M36:M47)/10^6,0),Assumption!$B$2:$E$3,2,TRUE)*M48</f>
        <v>0</v>
      </c>
      <c r="O48" s="46">
        <f t="shared" si="6"/>
        <v>207307052.3</v>
      </c>
      <c r="P48" s="46">
        <f>IF(A48=1,SA,MAX(0,SA-M47))</f>
        <v>893310533.6</v>
      </c>
      <c r="S48" s="5">
        <v>0.0</v>
      </c>
      <c r="T48" s="5">
        <v>0.0</v>
      </c>
      <c r="U48" s="5">
        <v>1.0</v>
      </c>
      <c r="V48" s="48">
        <v>1.0</v>
      </c>
    </row>
    <row r="49" ht="15.75" customHeight="1">
      <c r="A49" s="5">
        <v>47.0</v>
      </c>
      <c r="B49" s="5">
        <v>4.0</v>
      </c>
      <c r="C49" s="5">
        <f t="shared" si="1"/>
        <v>11</v>
      </c>
      <c r="D49" s="5">
        <f>'Thông tin khách hàng'!$B$4+B49-1</f>
        <v>4</v>
      </c>
      <c r="E49" s="46">
        <f t="shared" si="2"/>
        <v>207307052.3</v>
      </c>
      <c r="F49" s="5">
        <f>TP*VLOOKUP('Thông tin khách hàng'!$E$10,$X$2:$Z$5,3,FALSE)*OFFSET($S49,0,VLOOKUP('Thông tin khách hàng'!$E$10,$X$2:$Z$5,2,FALSE))</f>
        <v>0</v>
      </c>
      <c r="G49" s="5">
        <f>EP*VLOOKUP('Thông tin khách hàng'!$E$10,$X$2:$Z$5,3,FALSE)*OFFSET($S49,0,VLOOKUP('Thông tin khách hàng'!$E$10,$X$2:$Z$5,2,FALSE))</f>
        <v>0</v>
      </c>
      <c r="H49" s="5">
        <f>F49*HLOOKUP(B49,Assumption!$A$10:$G$12,2,TRUE)+G49*HLOOKUP(B49,Assumption!$A$10:$G$12,3,TRUE)</f>
        <v>0</v>
      </c>
      <c r="I49" s="5">
        <f t="shared" si="3"/>
        <v>0</v>
      </c>
      <c r="J49" s="47">
        <f>VLOOKUP(D49,Assumption!$O$3:$Q$103,IF('Thông tin khách hàng'!$B$3="Nam",2,3),FALSE)/12*P49</f>
        <v>203441.3288</v>
      </c>
      <c r="K49" s="5">
        <v>20000.0</v>
      </c>
      <c r="L49" s="46">
        <f t="shared" si="4"/>
        <v>843684</v>
      </c>
      <c r="M49" s="46">
        <f t="shared" si="5"/>
        <v>207927295</v>
      </c>
      <c r="N49" s="46">
        <f>HLOOKUP(ROUND(AVERAGE(M37:M48)/10^6,0),Assumption!$B$2:$E$3,2,TRUE)*M49</f>
        <v>0</v>
      </c>
      <c r="O49" s="46">
        <f t="shared" si="6"/>
        <v>207927295</v>
      </c>
      <c r="P49" s="46">
        <f>IF(A49=1,SA,MAX(0,SA-M48))</f>
        <v>892692947.7</v>
      </c>
      <c r="S49" s="5">
        <v>0.0</v>
      </c>
      <c r="T49" s="5">
        <v>0.0</v>
      </c>
      <c r="U49" s="5">
        <v>0.0</v>
      </c>
      <c r="V49" s="48">
        <v>1.0</v>
      </c>
    </row>
    <row r="50" ht="15.75" customHeight="1">
      <c r="A50" s="5">
        <v>48.0</v>
      </c>
      <c r="B50" s="5">
        <v>4.0</v>
      </c>
      <c r="C50" s="5">
        <f t="shared" si="1"/>
        <v>12</v>
      </c>
      <c r="D50" s="5">
        <f>'Thông tin khách hàng'!$B$4+B50-1</f>
        <v>4</v>
      </c>
      <c r="E50" s="46">
        <f t="shared" si="2"/>
        <v>207927295</v>
      </c>
      <c r="F50" s="5">
        <f>TP*VLOOKUP('Thông tin khách hàng'!$E$10,$X$2:$Z$5,3,FALSE)*OFFSET($S50,0,VLOOKUP('Thông tin khách hàng'!$E$10,$X$2:$Z$5,2,FALSE))</f>
        <v>0</v>
      </c>
      <c r="G50" s="5">
        <f>EP*VLOOKUP('Thông tin khách hàng'!$E$10,$X$2:$Z$5,3,FALSE)*OFFSET($S50,0,VLOOKUP('Thông tin khách hàng'!$E$10,$X$2:$Z$5,2,FALSE))</f>
        <v>0</v>
      </c>
      <c r="H50" s="5">
        <f>F50*HLOOKUP(B50,Assumption!$A$10:$G$12,2,TRUE)+G50*HLOOKUP(B50,Assumption!$A$10:$G$12,3,TRUE)</f>
        <v>0</v>
      </c>
      <c r="I50" s="5">
        <f t="shared" si="3"/>
        <v>0</v>
      </c>
      <c r="J50" s="47">
        <f>VLOOKUP(D50,Assumption!$O$3:$Q$103,IF('Thông tin khách hàng'!$B$3="Nam",2,3),FALSE)/12*P50</f>
        <v>203299.9779</v>
      </c>
      <c r="K50" s="5">
        <v>20000.0</v>
      </c>
      <c r="L50" s="46">
        <f t="shared" si="4"/>
        <v>846212</v>
      </c>
      <c r="M50" s="46">
        <f t="shared" si="5"/>
        <v>208550207</v>
      </c>
      <c r="N50" s="46">
        <f>HLOOKUP(ROUND(AVERAGE(M38:M49)/10^6,0),Assumption!$B$2:$E$3,2,TRUE)*M50</f>
        <v>0</v>
      </c>
      <c r="O50" s="46">
        <f t="shared" si="6"/>
        <v>208550207</v>
      </c>
      <c r="P50" s="46">
        <f>IF(A50=1,SA,MAX(0,SA-M49))</f>
        <v>892072705</v>
      </c>
      <c r="S50" s="5">
        <v>0.0</v>
      </c>
      <c r="T50" s="5">
        <v>0.0</v>
      </c>
      <c r="U50" s="5">
        <v>0.0</v>
      </c>
      <c r="V50" s="48">
        <v>1.0</v>
      </c>
    </row>
    <row r="51" ht="15.75" customHeight="1">
      <c r="A51" s="5">
        <v>49.0</v>
      </c>
      <c r="B51" s="5">
        <v>5.0</v>
      </c>
      <c r="C51" s="5">
        <f t="shared" si="1"/>
        <v>1</v>
      </c>
      <c r="D51" s="5">
        <f>'Thông tin khách hàng'!$B$4+B51-1</f>
        <v>5</v>
      </c>
      <c r="E51" s="46">
        <f t="shared" si="2"/>
        <v>208550207</v>
      </c>
      <c r="F51" s="5">
        <f>TP*VLOOKUP('Thông tin khách hàng'!$E$10,$X$2:$Z$5,3,FALSE)*OFFSET($S51,0,VLOOKUP('Thông tin khách hàng'!$E$10,$X$2:$Z$5,2,FALSE))</f>
        <v>15000000</v>
      </c>
      <c r="G51" s="5">
        <f>EP*VLOOKUP('Thông tin khách hàng'!$E$10,$X$2:$Z$5,3,FALSE)*OFFSET($S51,0,VLOOKUP('Thông tin khách hàng'!$E$10,$X$2:$Z$5,2,FALSE))</f>
        <v>15000000</v>
      </c>
      <c r="H51" s="5">
        <f>F51*HLOOKUP(B51,Assumption!$A$10:$G$12,2,TRUE)+G51*HLOOKUP(B51,Assumption!$A$10:$G$12,3,TRUE)</f>
        <v>2250000</v>
      </c>
      <c r="I51" s="5">
        <f t="shared" si="3"/>
        <v>27750000</v>
      </c>
      <c r="J51" s="47">
        <f>VLOOKUP(D51,Assumption!$O$3:$Q$103,IF('Thông tin khách hàng'!$B$3="Nam",2,3),FALSE)/12*P51</f>
        <v>203158.0186</v>
      </c>
      <c r="K51" s="5">
        <v>20000.0</v>
      </c>
      <c r="L51" s="46">
        <f t="shared" si="4"/>
        <v>961807</v>
      </c>
      <c r="M51" s="46">
        <f t="shared" si="5"/>
        <v>237038856</v>
      </c>
      <c r="N51" s="46">
        <f>HLOOKUP(ROUND(AVERAGE(M39:M50)/10^6,0),Assumption!$B$2:$E$3,2,TRUE)*M51</f>
        <v>0</v>
      </c>
      <c r="O51" s="46">
        <f t="shared" si="6"/>
        <v>237038856</v>
      </c>
      <c r="P51" s="46">
        <f>IF(A51=1,SA,MAX(0,SA-M50))</f>
        <v>891449793</v>
      </c>
      <c r="S51" s="5">
        <v>1.0</v>
      </c>
      <c r="T51" s="5">
        <v>1.0</v>
      </c>
      <c r="U51" s="5">
        <v>1.0</v>
      </c>
      <c r="V51" s="48">
        <v>1.0</v>
      </c>
    </row>
    <row r="52" ht="15.75" customHeight="1">
      <c r="A52" s="5">
        <v>50.0</v>
      </c>
      <c r="B52" s="5">
        <v>5.0</v>
      </c>
      <c r="C52" s="5">
        <f t="shared" si="1"/>
        <v>2</v>
      </c>
      <c r="D52" s="5">
        <f>'Thông tin khách hàng'!$B$4+B52-1</f>
        <v>5</v>
      </c>
      <c r="E52" s="46">
        <f t="shared" si="2"/>
        <v>237038856</v>
      </c>
      <c r="F52" s="5">
        <f>TP*VLOOKUP('Thông tin khách hàng'!$E$10,$X$2:$Z$5,3,FALSE)*OFFSET($S52,0,VLOOKUP('Thông tin khách hàng'!$E$10,$X$2:$Z$5,2,FALSE))</f>
        <v>0</v>
      </c>
      <c r="G52" s="5">
        <f>EP*VLOOKUP('Thông tin khách hàng'!$E$10,$X$2:$Z$5,3,FALSE)*OFFSET($S52,0,VLOOKUP('Thông tin khách hàng'!$E$10,$X$2:$Z$5,2,FALSE))</f>
        <v>0</v>
      </c>
      <c r="H52" s="5">
        <f>F52*HLOOKUP(B52,Assumption!$A$10:$G$12,2,TRUE)+G52*HLOOKUP(B52,Assumption!$A$10:$G$12,3,TRUE)</f>
        <v>0</v>
      </c>
      <c r="I52" s="5">
        <f t="shared" si="3"/>
        <v>0</v>
      </c>
      <c r="J52" s="47">
        <f>VLOOKUP(D52,Assumption!$O$3:$Q$103,IF('Thông tin khách hàng'!$B$3="Nam",2,3),FALSE)/12*P52</f>
        <v>196665.5638</v>
      </c>
      <c r="K52" s="5">
        <v>20000.0</v>
      </c>
      <c r="L52" s="46">
        <f t="shared" si="4"/>
        <v>964843</v>
      </c>
      <c r="M52" s="46">
        <f t="shared" si="5"/>
        <v>237787033.5</v>
      </c>
      <c r="N52" s="46">
        <f>HLOOKUP(ROUND(AVERAGE(M40:M51)/10^6,0),Assumption!$B$2:$E$3,2,TRUE)*M52</f>
        <v>0</v>
      </c>
      <c r="O52" s="46">
        <f t="shared" si="6"/>
        <v>237787033.5</v>
      </c>
      <c r="P52" s="46">
        <f>IF(A52=1,SA,MAX(0,SA-M51))</f>
        <v>862961144</v>
      </c>
      <c r="S52" s="5">
        <v>0.0</v>
      </c>
      <c r="T52" s="5">
        <v>0.0</v>
      </c>
      <c r="U52" s="5">
        <v>0.0</v>
      </c>
      <c r="V52" s="48">
        <v>1.0</v>
      </c>
    </row>
    <row r="53" ht="15.75" customHeight="1">
      <c r="A53" s="5">
        <v>51.0</v>
      </c>
      <c r="B53" s="5">
        <v>5.0</v>
      </c>
      <c r="C53" s="5">
        <f t="shared" si="1"/>
        <v>3</v>
      </c>
      <c r="D53" s="5">
        <f>'Thông tin khách hàng'!$B$4+B53-1</f>
        <v>5</v>
      </c>
      <c r="E53" s="46">
        <f t="shared" si="2"/>
        <v>237787033.5</v>
      </c>
      <c r="F53" s="5">
        <f>TP*VLOOKUP('Thông tin khách hàng'!$E$10,$X$2:$Z$5,3,FALSE)*OFFSET($S53,0,VLOOKUP('Thông tin khách hàng'!$E$10,$X$2:$Z$5,2,FALSE))</f>
        <v>0</v>
      </c>
      <c r="G53" s="5">
        <f>EP*VLOOKUP('Thông tin khách hàng'!$E$10,$X$2:$Z$5,3,FALSE)*OFFSET($S53,0,VLOOKUP('Thông tin khách hàng'!$E$10,$X$2:$Z$5,2,FALSE))</f>
        <v>0</v>
      </c>
      <c r="H53" s="5">
        <f>F53*HLOOKUP(B53,Assumption!$A$10:$G$12,2,TRUE)+G53*HLOOKUP(B53,Assumption!$A$10:$G$12,3,TRUE)</f>
        <v>0</v>
      </c>
      <c r="I53" s="5">
        <f t="shared" si="3"/>
        <v>0</v>
      </c>
      <c r="J53" s="47">
        <f>VLOOKUP(D53,Assumption!$O$3:$Q$103,IF('Thông tin khách hàng'!$B$3="Nam",2,3),FALSE)/12*P53</f>
        <v>196495.057</v>
      </c>
      <c r="K53" s="5">
        <v>20000.0</v>
      </c>
      <c r="L53" s="46">
        <f t="shared" si="4"/>
        <v>967892</v>
      </c>
      <c r="M53" s="46">
        <f t="shared" si="5"/>
        <v>238538430.4</v>
      </c>
      <c r="N53" s="46">
        <f>HLOOKUP(ROUND(AVERAGE(M41:M52)/10^6,0),Assumption!$B$2:$E$3,2,TRUE)*M53</f>
        <v>0</v>
      </c>
      <c r="O53" s="46">
        <f t="shared" si="6"/>
        <v>238538430.4</v>
      </c>
      <c r="P53" s="46">
        <f>IF(A53=1,SA,MAX(0,SA-M52))</f>
        <v>862212966.5</v>
      </c>
      <c r="S53" s="5">
        <v>0.0</v>
      </c>
      <c r="T53" s="5">
        <v>0.0</v>
      </c>
      <c r="U53" s="5">
        <v>0.0</v>
      </c>
      <c r="V53" s="48">
        <v>1.0</v>
      </c>
    </row>
    <row r="54" ht="15.75" customHeight="1">
      <c r="A54" s="5">
        <v>52.0</v>
      </c>
      <c r="B54" s="5">
        <v>5.0</v>
      </c>
      <c r="C54" s="5">
        <f t="shared" si="1"/>
        <v>4</v>
      </c>
      <c r="D54" s="5">
        <f>'Thông tin khách hàng'!$B$4+B54-1</f>
        <v>5</v>
      </c>
      <c r="E54" s="46">
        <f t="shared" si="2"/>
        <v>238538430.4</v>
      </c>
      <c r="F54" s="5">
        <f>TP*VLOOKUP('Thông tin khách hàng'!$E$10,$X$2:$Z$5,3,FALSE)*OFFSET($S54,0,VLOOKUP('Thông tin khách hàng'!$E$10,$X$2:$Z$5,2,FALSE))</f>
        <v>0</v>
      </c>
      <c r="G54" s="5">
        <f>EP*VLOOKUP('Thông tin khách hàng'!$E$10,$X$2:$Z$5,3,FALSE)*OFFSET($S54,0,VLOOKUP('Thông tin khách hàng'!$E$10,$X$2:$Z$5,2,FALSE))</f>
        <v>0</v>
      </c>
      <c r="H54" s="5">
        <f>F54*HLOOKUP(B54,Assumption!$A$10:$G$12,2,TRUE)+G54*HLOOKUP(B54,Assumption!$A$10:$G$12,3,TRUE)</f>
        <v>0</v>
      </c>
      <c r="I54" s="5">
        <f t="shared" si="3"/>
        <v>0</v>
      </c>
      <c r="J54" s="47">
        <f>VLOOKUP(D54,Assumption!$O$3:$Q$103,IF('Thông tin khách hàng'!$B$3="Nam",2,3),FALSE)/12*P54</f>
        <v>196323.8165</v>
      </c>
      <c r="K54" s="5">
        <v>20000.0</v>
      </c>
      <c r="L54" s="46">
        <f t="shared" si="4"/>
        <v>970954</v>
      </c>
      <c r="M54" s="46">
        <f t="shared" si="5"/>
        <v>239293060.6</v>
      </c>
      <c r="N54" s="46">
        <f>HLOOKUP(ROUND(AVERAGE(M42:M53)/10^6,0),Assumption!$B$2:$E$3,2,TRUE)*M54</f>
        <v>0</v>
      </c>
      <c r="O54" s="46">
        <f t="shared" si="6"/>
        <v>239293060.6</v>
      </c>
      <c r="P54" s="46">
        <f>IF(A54=1,SA,MAX(0,SA-M53))</f>
        <v>861461569.6</v>
      </c>
      <c r="S54" s="5">
        <v>0.0</v>
      </c>
      <c r="T54" s="5">
        <v>0.0</v>
      </c>
      <c r="U54" s="5">
        <v>1.0</v>
      </c>
      <c r="V54" s="48">
        <v>1.0</v>
      </c>
    </row>
    <row r="55" ht="15.75" customHeight="1">
      <c r="A55" s="5">
        <v>53.0</v>
      </c>
      <c r="B55" s="5">
        <v>5.0</v>
      </c>
      <c r="C55" s="5">
        <f t="shared" si="1"/>
        <v>5</v>
      </c>
      <c r="D55" s="5">
        <f>'Thông tin khách hàng'!$B$4+B55-1</f>
        <v>5</v>
      </c>
      <c r="E55" s="46">
        <f t="shared" si="2"/>
        <v>239293060.6</v>
      </c>
      <c r="F55" s="5">
        <f>TP*VLOOKUP('Thông tin khách hàng'!$E$10,$X$2:$Z$5,3,FALSE)*OFFSET($S55,0,VLOOKUP('Thông tin khách hàng'!$E$10,$X$2:$Z$5,2,FALSE))</f>
        <v>0</v>
      </c>
      <c r="G55" s="5">
        <f>EP*VLOOKUP('Thông tin khách hàng'!$E$10,$X$2:$Z$5,3,FALSE)*OFFSET($S55,0,VLOOKUP('Thông tin khách hàng'!$E$10,$X$2:$Z$5,2,FALSE))</f>
        <v>0</v>
      </c>
      <c r="H55" s="5">
        <f>F55*HLOOKUP(B55,Assumption!$A$10:$G$12,2,TRUE)+G55*HLOOKUP(B55,Assumption!$A$10:$G$12,3,TRUE)</f>
        <v>0</v>
      </c>
      <c r="I55" s="5">
        <f t="shared" si="3"/>
        <v>0</v>
      </c>
      <c r="J55" s="47">
        <f>VLOOKUP(D55,Assumption!$O$3:$Q$103,IF('Thông tin khách hàng'!$B$3="Nam",2,3),FALSE)/12*P55</f>
        <v>196151.8391</v>
      </c>
      <c r="K55" s="5">
        <v>20000.0</v>
      </c>
      <c r="L55" s="46">
        <f t="shared" si="4"/>
        <v>974029</v>
      </c>
      <c r="M55" s="46">
        <f t="shared" si="5"/>
        <v>240050937.7</v>
      </c>
      <c r="N55" s="46">
        <f>HLOOKUP(ROUND(AVERAGE(M43:M54)/10^6,0),Assumption!$B$2:$E$3,2,TRUE)*M55</f>
        <v>0</v>
      </c>
      <c r="O55" s="46">
        <f t="shared" si="6"/>
        <v>240050937.7</v>
      </c>
      <c r="P55" s="46">
        <f>IF(A55=1,SA,MAX(0,SA-M54))</f>
        <v>860706939.4</v>
      </c>
      <c r="S55" s="5">
        <v>0.0</v>
      </c>
      <c r="T55" s="5">
        <v>0.0</v>
      </c>
      <c r="U55" s="5">
        <v>0.0</v>
      </c>
      <c r="V55" s="48">
        <v>1.0</v>
      </c>
    </row>
    <row r="56" ht="15.75" customHeight="1">
      <c r="A56" s="5">
        <v>54.0</v>
      </c>
      <c r="B56" s="5">
        <v>5.0</v>
      </c>
      <c r="C56" s="5">
        <f t="shared" si="1"/>
        <v>6</v>
      </c>
      <c r="D56" s="5">
        <f>'Thông tin khách hàng'!$B$4+B56-1</f>
        <v>5</v>
      </c>
      <c r="E56" s="46">
        <f t="shared" si="2"/>
        <v>240050937.7</v>
      </c>
      <c r="F56" s="5">
        <f>TP*VLOOKUP('Thông tin khách hàng'!$E$10,$X$2:$Z$5,3,FALSE)*OFFSET($S56,0,VLOOKUP('Thông tin khách hàng'!$E$10,$X$2:$Z$5,2,FALSE))</f>
        <v>0</v>
      </c>
      <c r="G56" s="5">
        <f>EP*VLOOKUP('Thông tin khách hàng'!$E$10,$X$2:$Z$5,3,FALSE)*OFFSET($S56,0,VLOOKUP('Thông tin khách hàng'!$E$10,$X$2:$Z$5,2,FALSE))</f>
        <v>0</v>
      </c>
      <c r="H56" s="5">
        <f>F56*HLOOKUP(B56,Assumption!$A$10:$G$12,2,TRUE)+G56*HLOOKUP(B56,Assumption!$A$10:$G$12,3,TRUE)</f>
        <v>0</v>
      </c>
      <c r="I56" s="5">
        <f t="shared" si="3"/>
        <v>0</v>
      </c>
      <c r="J56" s="47">
        <f>VLOOKUP(D56,Assumption!$O$3:$Q$103,IF('Thông tin khách hàng'!$B$3="Nam",2,3),FALSE)/12*P56</f>
        <v>195979.1218</v>
      </c>
      <c r="K56" s="5">
        <v>20000.0</v>
      </c>
      <c r="L56" s="46">
        <f t="shared" si="4"/>
        <v>977117</v>
      </c>
      <c r="M56" s="46">
        <f t="shared" si="5"/>
        <v>240812075.6</v>
      </c>
      <c r="N56" s="46">
        <f>HLOOKUP(ROUND(AVERAGE(M44:M55)/10^6,0),Assumption!$B$2:$E$3,2,TRUE)*M56</f>
        <v>0</v>
      </c>
      <c r="O56" s="46">
        <f t="shared" si="6"/>
        <v>240812075.6</v>
      </c>
      <c r="P56" s="46">
        <f>IF(A56=1,SA,MAX(0,SA-M55))</f>
        <v>859949062.3</v>
      </c>
      <c r="S56" s="5">
        <v>0.0</v>
      </c>
      <c r="T56" s="5">
        <v>0.0</v>
      </c>
      <c r="U56" s="5">
        <v>0.0</v>
      </c>
      <c r="V56" s="48">
        <v>1.0</v>
      </c>
    </row>
    <row r="57" ht="15.75" customHeight="1">
      <c r="A57" s="5">
        <v>55.0</v>
      </c>
      <c r="B57" s="5">
        <v>5.0</v>
      </c>
      <c r="C57" s="5">
        <f t="shared" si="1"/>
        <v>7</v>
      </c>
      <c r="D57" s="5">
        <f>'Thông tin khách hàng'!$B$4+B57-1</f>
        <v>5</v>
      </c>
      <c r="E57" s="46">
        <f t="shared" si="2"/>
        <v>240812075.6</v>
      </c>
      <c r="F57" s="5">
        <f>TP*VLOOKUP('Thông tin khách hàng'!$E$10,$X$2:$Z$5,3,FALSE)*OFFSET($S57,0,VLOOKUP('Thông tin khách hàng'!$E$10,$X$2:$Z$5,2,FALSE))</f>
        <v>15000000</v>
      </c>
      <c r="G57" s="5">
        <f>EP*VLOOKUP('Thông tin khách hàng'!$E$10,$X$2:$Z$5,3,FALSE)*OFFSET($S57,0,VLOOKUP('Thông tin khách hàng'!$E$10,$X$2:$Z$5,2,FALSE))</f>
        <v>15000000</v>
      </c>
      <c r="H57" s="5">
        <f>F57*HLOOKUP(B57,Assumption!$A$10:$G$12,2,TRUE)+G57*HLOOKUP(B57,Assumption!$A$10:$G$12,3,TRUE)</f>
        <v>2250000</v>
      </c>
      <c r="I57" s="5">
        <f t="shared" si="3"/>
        <v>27750000</v>
      </c>
      <c r="J57" s="47">
        <f>VLOOKUP(D57,Assumption!$O$3:$Q$103,IF('Thông tin khách hàng'!$B$3="Nam",2,3),FALSE)/12*P57</f>
        <v>195805.6614</v>
      </c>
      <c r="K57" s="5">
        <v>20000.0</v>
      </c>
      <c r="L57" s="46">
        <f t="shared" si="4"/>
        <v>1093276</v>
      </c>
      <c r="M57" s="46">
        <f t="shared" si="5"/>
        <v>269439546</v>
      </c>
      <c r="N57" s="47">
        <f>HLOOKUP(ROUND(AVERAGE(M45:M56)/10^6,0),Assumption!$B$2:$E$3,2,TRUE)*MAX((AVERAGE(M45:M56)-250*10^6),0)</f>
        <v>0</v>
      </c>
      <c r="O57" s="46">
        <f t="shared" si="6"/>
        <v>269439546</v>
      </c>
      <c r="P57" s="46">
        <f>IF(A57=1,SA,MAX(0,SA-M56))</f>
        <v>859187924.4</v>
      </c>
      <c r="S57" s="5">
        <v>0.0</v>
      </c>
      <c r="T57" s="5">
        <v>1.0</v>
      </c>
      <c r="U57" s="5">
        <v>1.0</v>
      </c>
      <c r="V57" s="48">
        <v>1.0</v>
      </c>
    </row>
    <row r="58" ht="15.75" customHeight="1">
      <c r="A58" s="5">
        <v>56.0</v>
      </c>
      <c r="B58" s="5">
        <v>5.0</v>
      </c>
      <c r="C58" s="5">
        <f t="shared" si="1"/>
        <v>8</v>
      </c>
      <c r="D58" s="5">
        <f>'Thông tin khách hàng'!$B$4+B58-1</f>
        <v>5</v>
      </c>
      <c r="E58" s="46">
        <f t="shared" si="2"/>
        <v>269439546</v>
      </c>
      <c r="F58" s="5">
        <f>TP*VLOOKUP('Thông tin khách hàng'!$E$10,$X$2:$Z$5,3,FALSE)*OFFSET($S58,0,VLOOKUP('Thông tin khách hàng'!$E$10,$X$2:$Z$5,2,FALSE))</f>
        <v>0</v>
      </c>
      <c r="G58" s="5">
        <f>EP*VLOOKUP('Thông tin khách hàng'!$E$10,$X$2:$Z$5,3,FALSE)*OFFSET($S58,0,VLOOKUP('Thông tin khách hàng'!$E$10,$X$2:$Z$5,2,FALSE))</f>
        <v>0</v>
      </c>
      <c r="H58" s="5">
        <f>F58*HLOOKUP(B58,Assumption!$A$10:$G$12,2,TRUE)+G58*HLOOKUP(B58,Assumption!$A$10:$G$12,3,TRUE)</f>
        <v>0</v>
      </c>
      <c r="I58" s="5">
        <f t="shared" si="3"/>
        <v>0</v>
      </c>
      <c r="J58" s="47">
        <f>VLOOKUP(D58,Assumption!$O$3:$Q$103,IF('Thông tin khách hàng'!$B$3="Nam",2,3),FALSE)/12*P58</f>
        <v>189281.5697</v>
      </c>
      <c r="K58" s="5">
        <v>20000.0</v>
      </c>
      <c r="L58" s="46">
        <f t="shared" si="4"/>
        <v>1096877</v>
      </c>
      <c r="M58" s="46">
        <f t="shared" si="5"/>
        <v>270327141.4</v>
      </c>
      <c r="N58" s="47">
        <f>HLOOKUP(ROUND(AVERAGE(M46:M57)/10^6,0),Assumption!$B$2:$E$3,2,TRUE)*MAX((AVERAGE(M46:M57)-250*10^6),0)</f>
        <v>0</v>
      </c>
      <c r="O58" s="46">
        <f t="shared" si="6"/>
        <v>270327141.4</v>
      </c>
      <c r="P58" s="46">
        <f>IF(A58=1,SA,MAX(0,SA-M57))</f>
        <v>830560454</v>
      </c>
      <c r="S58" s="5">
        <v>0.0</v>
      </c>
      <c r="T58" s="5">
        <v>0.0</v>
      </c>
      <c r="U58" s="5">
        <v>0.0</v>
      </c>
      <c r="V58" s="48">
        <v>1.0</v>
      </c>
    </row>
    <row r="59" ht="15.75" customHeight="1">
      <c r="A59" s="5">
        <v>57.0</v>
      </c>
      <c r="B59" s="5">
        <v>5.0</v>
      </c>
      <c r="C59" s="5">
        <f t="shared" si="1"/>
        <v>9</v>
      </c>
      <c r="D59" s="5">
        <f>'Thông tin khách hàng'!$B$4+B59-1</f>
        <v>5</v>
      </c>
      <c r="E59" s="46">
        <f t="shared" si="2"/>
        <v>270327141.4</v>
      </c>
      <c r="F59" s="5">
        <f>TP*VLOOKUP('Thông tin khách hàng'!$E$10,$X$2:$Z$5,3,FALSE)*OFFSET($S59,0,VLOOKUP('Thông tin khách hàng'!$E$10,$X$2:$Z$5,2,FALSE))</f>
        <v>0</v>
      </c>
      <c r="G59" s="5">
        <f>EP*VLOOKUP('Thông tin khách hàng'!$E$10,$X$2:$Z$5,3,FALSE)*OFFSET($S59,0,VLOOKUP('Thông tin khách hàng'!$E$10,$X$2:$Z$5,2,FALSE))</f>
        <v>0</v>
      </c>
      <c r="H59" s="5">
        <f>F59*HLOOKUP(B59,Assumption!$A$10:$G$12,2,TRUE)+G59*HLOOKUP(B59,Assumption!$A$10:$G$12,3,TRUE)</f>
        <v>0</v>
      </c>
      <c r="I59" s="5">
        <f t="shared" si="3"/>
        <v>0</v>
      </c>
      <c r="J59" s="47">
        <f>VLOOKUP(D59,Assumption!$O$3:$Q$103,IF('Thông tin khách hàng'!$B$3="Nam",2,3),FALSE)/12*P59</f>
        <v>189079.2901</v>
      </c>
      <c r="K59" s="5">
        <v>20000.0</v>
      </c>
      <c r="L59" s="46">
        <f t="shared" si="4"/>
        <v>1100494</v>
      </c>
      <c r="M59" s="46">
        <f t="shared" si="5"/>
        <v>271218556.1</v>
      </c>
      <c r="N59" s="47">
        <f>HLOOKUP(ROUND(AVERAGE(M47:M58)/10^6,0),Assumption!$B$2:$E$3,2,TRUE)*MAX((AVERAGE(M47:M58)-250*10^6),0)</f>
        <v>0</v>
      </c>
      <c r="O59" s="46">
        <f t="shared" si="6"/>
        <v>271218556.1</v>
      </c>
      <c r="P59" s="46">
        <f>IF(A59=1,SA,MAX(0,SA-M58))</f>
        <v>829672858.6</v>
      </c>
      <c r="S59" s="5">
        <v>0.0</v>
      </c>
      <c r="T59" s="5">
        <v>0.0</v>
      </c>
      <c r="U59" s="5">
        <v>0.0</v>
      </c>
      <c r="V59" s="48">
        <v>1.0</v>
      </c>
    </row>
    <row r="60" ht="15.75" customHeight="1">
      <c r="A60" s="5">
        <v>58.0</v>
      </c>
      <c r="B60" s="5">
        <v>5.0</v>
      </c>
      <c r="C60" s="5">
        <f t="shared" si="1"/>
        <v>10</v>
      </c>
      <c r="D60" s="5">
        <f>'Thông tin khách hàng'!$B$4+B60-1</f>
        <v>5</v>
      </c>
      <c r="E60" s="46">
        <f t="shared" si="2"/>
        <v>271218556.1</v>
      </c>
      <c r="F60" s="5">
        <f>TP*VLOOKUP('Thông tin khách hàng'!$E$10,$X$2:$Z$5,3,FALSE)*OFFSET($S60,0,VLOOKUP('Thông tin khách hàng'!$E$10,$X$2:$Z$5,2,FALSE))</f>
        <v>0</v>
      </c>
      <c r="G60" s="5">
        <f>EP*VLOOKUP('Thông tin khách hàng'!$E$10,$X$2:$Z$5,3,FALSE)*OFFSET($S60,0,VLOOKUP('Thông tin khách hàng'!$E$10,$X$2:$Z$5,2,FALSE))</f>
        <v>0</v>
      </c>
      <c r="H60" s="5">
        <f>F60*HLOOKUP(B60,Assumption!$A$10:$G$12,2,TRUE)+G60*HLOOKUP(B60,Assumption!$A$10:$G$12,3,TRUE)</f>
        <v>0</v>
      </c>
      <c r="I60" s="5">
        <f t="shared" si="3"/>
        <v>0</v>
      </c>
      <c r="J60" s="47">
        <f>VLOOKUP(D60,Assumption!$O$3:$Q$103,IF('Thông tin khách hàng'!$B$3="Nam",2,3),FALSE)/12*P60</f>
        <v>188876.1401</v>
      </c>
      <c r="K60" s="5">
        <v>20000.0</v>
      </c>
      <c r="L60" s="46">
        <f t="shared" si="4"/>
        <v>1104127</v>
      </c>
      <c r="M60" s="46">
        <f t="shared" si="5"/>
        <v>272113807</v>
      </c>
      <c r="N60" s="47">
        <f>HLOOKUP(ROUND(AVERAGE(M48:M59)/10^6,0),Assumption!$B$2:$E$3,2,TRUE)*MAX((AVERAGE(M48:M59)-250*10^6),0)</f>
        <v>0</v>
      </c>
      <c r="O60" s="46">
        <f t="shared" si="6"/>
        <v>272113807</v>
      </c>
      <c r="P60" s="46">
        <f>IF(A60=1,SA,MAX(0,SA-M59))</f>
        <v>828781443.9</v>
      </c>
      <c r="S60" s="5">
        <v>0.0</v>
      </c>
      <c r="T60" s="5">
        <v>0.0</v>
      </c>
      <c r="U60" s="5">
        <v>1.0</v>
      </c>
      <c r="V60" s="48">
        <v>1.0</v>
      </c>
    </row>
    <row r="61" ht="15.75" customHeight="1">
      <c r="A61" s="5">
        <v>59.0</v>
      </c>
      <c r="B61" s="5">
        <v>5.0</v>
      </c>
      <c r="C61" s="5">
        <f t="shared" si="1"/>
        <v>11</v>
      </c>
      <c r="D61" s="5">
        <f>'Thông tin khách hàng'!$B$4+B61-1</f>
        <v>5</v>
      </c>
      <c r="E61" s="46">
        <f t="shared" si="2"/>
        <v>272113807</v>
      </c>
      <c r="F61" s="5">
        <f>TP*VLOOKUP('Thông tin khách hàng'!$E$10,$X$2:$Z$5,3,FALSE)*OFFSET($S61,0,VLOOKUP('Thông tin khách hàng'!$E$10,$X$2:$Z$5,2,FALSE))</f>
        <v>0</v>
      </c>
      <c r="G61" s="5">
        <f>EP*VLOOKUP('Thông tin khách hàng'!$E$10,$X$2:$Z$5,3,FALSE)*OFFSET($S61,0,VLOOKUP('Thông tin khách hàng'!$E$10,$X$2:$Z$5,2,FALSE))</f>
        <v>0</v>
      </c>
      <c r="H61" s="5">
        <f>F61*HLOOKUP(B61,Assumption!$A$10:$G$12,2,TRUE)+G61*HLOOKUP(B61,Assumption!$A$10:$G$12,3,TRUE)</f>
        <v>0</v>
      </c>
      <c r="I61" s="5">
        <f t="shared" si="3"/>
        <v>0</v>
      </c>
      <c r="J61" s="47">
        <f>VLOOKUP(D61,Assumption!$O$3:$Q$103,IF('Thông tin khách hàng'!$B$3="Nam",2,3),FALSE)/12*P61</f>
        <v>188672.1158</v>
      </c>
      <c r="K61" s="5">
        <v>20000.0</v>
      </c>
      <c r="L61" s="46">
        <f t="shared" si="4"/>
        <v>1107775</v>
      </c>
      <c r="M61" s="46">
        <f t="shared" si="5"/>
        <v>273012909.8</v>
      </c>
      <c r="N61" s="47">
        <f>HLOOKUP(ROUND(AVERAGE(M49:M60)/10^6,0),Assumption!$B$2:$E$3,2,TRUE)*MAX((AVERAGE(M49:M60)-250*10^6),0)</f>
        <v>0</v>
      </c>
      <c r="O61" s="46">
        <f t="shared" si="6"/>
        <v>273012909.8</v>
      </c>
      <c r="P61" s="46">
        <f>IF(A61=1,SA,MAX(0,SA-M60))</f>
        <v>827886193</v>
      </c>
      <c r="S61" s="5">
        <v>0.0</v>
      </c>
      <c r="T61" s="5">
        <v>0.0</v>
      </c>
      <c r="U61" s="5">
        <v>0.0</v>
      </c>
      <c r="V61" s="48">
        <v>1.0</v>
      </c>
    </row>
    <row r="62" ht="15.75" customHeight="1">
      <c r="A62" s="5">
        <v>60.0</v>
      </c>
      <c r="B62" s="5">
        <v>5.0</v>
      </c>
      <c r="C62" s="5">
        <f t="shared" si="1"/>
        <v>12</v>
      </c>
      <c r="D62" s="5">
        <f>'Thông tin khách hàng'!$B$4+B62-1</f>
        <v>5</v>
      </c>
      <c r="E62" s="46">
        <f t="shared" si="2"/>
        <v>273012909.8</v>
      </c>
      <c r="F62" s="5">
        <f>TP*VLOOKUP('Thông tin khách hàng'!$E$10,$X$2:$Z$5,3,FALSE)*OFFSET($S62,0,VLOOKUP('Thông tin khách hàng'!$E$10,$X$2:$Z$5,2,FALSE))</f>
        <v>0</v>
      </c>
      <c r="G62" s="5">
        <f>EP*VLOOKUP('Thông tin khách hàng'!$E$10,$X$2:$Z$5,3,FALSE)*OFFSET($S62,0,VLOOKUP('Thông tin khách hàng'!$E$10,$X$2:$Z$5,2,FALSE))</f>
        <v>0</v>
      </c>
      <c r="H62" s="5">
        <f>F62*HLOOKUP(B62,Assumption!$A$10:$G$12,2,TRUE)+G62*HLOOKUP(B62,Assumption!$A$10:$G$12,3,TRUE)</f>
        <v>0</v>
      </c>
      <c r="I62" s="5">
        <f t="shared" si="3"/>
        <v>0</v>
      </c>
      <c r="J62" s="47">
        <f>VLOOKUP(D62,Assumption!$O$3:$Q$103,IF('Thông tin khách hàng'!$B$3="Nam",2,3),FALSE)/12*P62</f>
        <v>188467.2137</v>
      </c>
      <c r="K62" s="5">
        <v>20000.0</v>
      </c>
      <c r="L62" s="46">
        <f t="shared" si="4"/>
        <v>1111439</v>
      </c>
      <c r="M62" s="46">
        <f t="shared" si="5"/>
        <v>273915881.6</v>
      </c>
      <c r="N62" s="47">
        <f>HLOOKUP(ROUND(AVERAGE(M50:M61)/10^6,0),Assumption!$B$2:$E$3,2,TRUE)*MAX((AVERAGE(M50:M61)-250*10^6),0)</f>
        <v>0</v>
      </c>
      <c r="O62" s="46">
        <f t="shared" si="6"/>
        <v>273915881.6</v>
      </c>
      <c r="P62" s="46">
        <f>IF(A62=1,SA,MAX(0,SA-M61))</f>
        <v>826987090.2</v>
      </c>
      <c r="S62" s="5">
        <v>0.0</v>
      </c>
      <c r="T62" s="5">
        <v>0.0</v>
      </c>
      <c r="U62" s="5">
        <v>0.0</v>
      </c>
      <c r="V62" s="48">
        <v>1.0</v>
      </c>
    </row>
    <row r="63" ht="15.75" customHeight="1">
      <c r="A63" s="5">
        <v>61.0</v>
      </c>
      <c r="B63" s="5">
        <v>6.0</v>
      </c>
      <c r="C63" s="5">
        <f t="shared" si="1"/>
        <v>1</v>
      </c>
      <c r="D63" s="5">
        <f>'Thông tin khách hàng'!$B$4+B63-1</f>
        <v>6</v>
      </c>
      <c r="E63" s="46">
        <f t="shared" si="2"/>
        <v>273915881.6</v>
      </c>
      <c r="F63" s="5">
        <f>TP*VLOOKUP('Thông tin khách hàng'!$E$10,$X$2:$Z$5,3,FALSE)*OFFSET($S63,0,VLOOKUP('Thông tin khách hàng'!$E$10,$X$2:$Z$5,2,FALSE))</f>
        <v>15000000</v>
      </c>
      <c r="G63" s="5">
        <f>EP*VLOOKUP('Thông tin khách hàng'!$E$10,$X$2:$Z$5,3,FALSE)*OFFSET($S63,0,VLOOKUP('Thông tin khách hàng'!$E$10,$X$2:$Z$5,2,FALSE))</f>
        <v>15000000</v>
      </c>
      <c r="H63" s="5">
        <f>F63*HLOOKUP(B63,Assumption!$A$10:$G$12,2,TRUE)+G63*HLOOKUP(B63,Assumption!$A$10:$G$12,3,TRUE)</f>
        <v>750000</v>
      </c>
      <c r="I63" s="5">
        <f t="shared" si="3"/>
        <v>29250000</v>
      </c>
      <c r="J63" s="47">
        <f>VLOOKUP(D63,Assumption!$O$3:$Q$103,IF('Thông tin khách hàng'!$B$3="Nam",2,3),FALSE)/12*P63</f>
        <v>188261.4299</v>
      </c>
      <c r="K63" s="5">
        <v>20000.0</v>
      </c>
      <c r="L63" s="46">
        <f t="shared" si="4"/>
        <v>1234287</v>
      </c>
      <c r="M63" s="46">
        <f t="shared" si="5"/>
        <v>304191907.2</v>
      </c>
      <c r="N63" s="47">
        <f>HLOOKUP(ROUND(AVERAGE(M51:M62)/10^6,0),Assumption!$B$2:$E$3,2,TRUE)*MAX((AVERAGE(M51:M62)-250*10^6),0)</f>
        <v>10591.37262</v>
      </c>
      <c r="O63" s="46">
        <f t="shared" si="6"/>
        <v>304202498.6</v>
      </c>
      <c r="P63" s="46">
        <f>IF(A63=1,SA,MAX(0,SA-M62))</f>
        <v>826084118.4</v>
      </c>
      <c r="S63" s="5">
        <v>1.0</v>
      </c>
      <c r="T63" s="5">
        <v>1.0</v>
      </c>
      <c r="U63" s="5">
        <v>1.0</v>
      </c>
      <c r="V63" s="48">
        <v>1.0</v>
      </c>
    </row>
    <row r="64" ht="15.75" customHeight="1">
      <c r="A64" s="5">
        <v>62.0</v>
      </c>
      <c r="B64" s="5">
        <v>6.0</v>
      </c>
      <c r="C64" s="5">
        <f t="shared" si="1"/>
        <v>2</v>
      </c>
      <c r="D64" s="5">
        <f>'Thông tin khách hàng'!$B$4+B64-1</f>
        <v>6</v>
      </c>
      <c r="E64" s="46">
        <f t="shared" si="2"/>
        <v>304202498.6</v>
      </c>
      <c r="F64" s="5">
        <f>TP*VLOOKUP('Thông tin khách hàng'!$E$10,$X$2:$Z$5,3,FALSE)*OFFSET($S64,0,VLOOKUP('Thông tin khách hàng'!$E$10,$X$2:$Z$5,2,FALSE))</f>
        <v>0</v>
      </c>
      <c r="G64" s="5">
        <f>EP*VLOOKUP('Thông tin khách hàng'!$E$10,$X$2:$Z$5,3,FALSE)*OFFSET($S64,0,VLOOKUP('Thông tin khách hàng'!$E$10,$X$2:$Z$5,2,FALSE))</f>
        <v>0</v>
      </c>
      <c r="H64" s="5">
        <f>F64*HLOOKUP(B64,Assumption!$A$10:$G$12,2,TRUE)+G64*HLOOKUP(B64,Assumption!$A$10:$G$12,3,TRUE)</f>
        <v>0</v>
      </c>
      <c r="I64" s="5">
        <f t="shared" si="3"/>
        <v>0</v>
      </c>
      <c r="J64" s="47">
        <f>VLOOKUP(D64,Assumption!$O$3:$Q$103,IF('Thông tin khách hàng'!$B$3="Nam",2,3),FALSE)/12*P64</f>
        <v>181361.6387</v>
      </c>
      <c r="K64" s="5">
        <v>20000.0</v>
      </c>
      <c r="L64" s="46">
        <f t="shared" si="4"/>
        <v>1238538</v>
      </c>
      <c r="M64" s="46">
        <f t="shared" si="5"/>
        <v>305239674.9</v>
      </c>
      <c r="N64" s="47">
        <f>HLOOKUP(ROUND(AVERAGE(M52:M63)/10^6,0),Assumption!$B$2:$E$3,2,TRUE)*MAX((AVERAGE(M52:M63)-250*10^6),0)</f>
        <v>21783.54781</v>
      </c>
      <c r="O64" s="46">
        <f t="shared" si="6"/>
        <v>305261458.5</v>
      </c>
      <c r="P64" s="46">
        <f>IF(A64=1,SA,MAX(0,SA-M63))</f>
        <v>795808092.8</v>
      </c>
      <c r="S64" s="5">
        <v>0.0</v>
      </c>
      <c r="T64" s="5">
        <v>0.0</v>
      </c>
      <c r="U64" s="5">
        <v>0.0</v>
      </c>
      <c r="V64" s="48">
        <v>1.0</v>
      </c>
    </row>
    <row r="65" ht="15.75" customHeight="1">
      <c r="A65" s="5">
        <v>63.0</v>
      </c>
      <c r="B65" s="5">
        <v>6.0</v>
      </c>
      <c r="C65" s="5">
        <f t="shared" si="1"/>
        <v>3</v>
      </c>
      <c r="D65" s="5">
        <f>'Thông tin khách hàng'!$B$4+B65-1</f>
        <v>6</v>
      </c>
      <c r="E65" s="46">
        <f t="shared" si="2"/>
        <v>305261458.5</v>
      </c>
      <c r="F65" s="5">
        <f>TP*VLOOKUP('Thông tin khách hàng'!$E$10,$X$2:$Z$5,3,FALSE)*OFFSET($S65,0,VLOOKUP('Thông tin khách hàng'!$E$10,$X$2:$Z$5,2,FALSE))</f>
        <v>0</v>
      </c>
      <c r="G65" s="5">
        <f>EP*VLOOKUP('Thông tin khách hàng'!$E$10,$X$2:$Z$5,3,FALSE)*OFFSET($S65,0,VLOOKUP('Thông tin khách hàng'!$E$10,$X$2:$Z$5,2,FALSE))</f>
        <v>0</v>
      </c>
      <c r="H65" s="5">
        <f>F65*HLOOKUP(B65,Assumption!$A$10:$G$12,2,TRUE)+G65*HLOOKUP(B65,Assumption!$A$10:$G$12,3,TRUE)</f>
        <v>0</v>
      </c>
      <c r="I65" s="5">
        <f t="shared" si="3"/>
        <v>0</v>
      </c>
      <c r="J65" s="47">
        <f>VLOOKUP(D65,Assumption!$O$3:$Q$103,IF('Thông tin khách hàng'!$B$3="Nam",2,3),FALSE)/12*P65</f>
        <v>181122.8565</v>
      </c>
      <c r="K65" s="5">
        <v>20000.0</v>
      </c>
      <c r="L65" s="46">
        <f t="shared" si="4"/>
        <v>1242854</v>
      </c>
      <c r="M65" s="46">
        <f t="shared" si="5"/>
        <v>306303189.6</v>
      </c>
      <c r="N65" s="47">
        <f>HLOOKUP(ROUND(AVERAGE(M53:M64)/10^6,0),Assumption!$B$2:$E$3,2,TRUE)*MAX((AVERAGE(M53:M64)-250*10^6),0)</f>
        <v>33025.65473</v>
      </c>
      <c r="O65" s="46">
        <f t="shared" si="6"/>
        <v>306336215.3</v>
      </c>
      <c r="P65" s="46">
        <f>IF(A65=1,SA,MAX(0,SA-M64))</f>
        <v>794760325.1</v>
      </c>
      <c r="S65" s="5">
        <v>0.0</v>
      </c>
      <c r="T65" s="5">
        <v>0.0</v>
      </c>
      <c r="U65" s="5">
        <v>0.0</v>
      </c>
      <c r="V65" s="48">
        <v>1.0</v>
      </c>
    </row>
    <row r="66" ht="15.75" customHeight="1">
      <c r="A66" s="5">
        <v>64.0</v>
      </c>
      <c r="B66" s="5">
        <v>6.0</v>
      </c>
      <c r="C66" s="5">
        <f t="shared" si="1"/>
        <v>4</v>
      </c>
      <c r="D66" s="5">
        <f>'Thông tin khách hàng'!$B$4+B66-1</f>
        <v>6</v>
      </c>
      <c r="E66" s="46">
        <f t="shared" si="2"/>
        <v>306336215.3</v>
      </c>
      <c r="F66" s="5">
        <f>TP*VLOOKUP('Thông tin khách hàng'!$E$10,$X$2:$Z$5,3,FALSE)*OFFSET($S66,0,VLOOKUP('Thông tin khách hàng'!$E$10,$X$2:$Z$5,2,FALSE))</f>
        <v>0</v>
      </c>
      <c r="G66" s="5">
        <f>EP*VLOOKUP('Thông tin khách hàng'!$E$10,$X$2:$Z$5,3,FALSE)*OFFSET($S66,0,VLOOKUP('Thông tin khách hàng'!$E$10,$X$2:$Z$5,2,FALSE))</f>
        <v>0</v>
      </c>
      <c r="H66" s="5">
        <f>F66*HLOOKUP(B66,Assumption!$A$10:$G$12,2,TRUE)+G66*HLOOKUP(B66,Assumption!$A$10:$G$12,3,TRUE)</f>
        <v>0</v>
      </c>
      <c r="I66" s="5">
        <f t="shared" si="3"/>
        <v>0</v>
      </c>
      <c r="J66" s="47">
        <f>VLOOKUP(D66,Assumption!$O$3:$Q$103,IF('Thông tin khách hàng'!$B$3="Nam",2,3),FALSE)/12*P66</f>
        <v>180880.4855</v>
      </c>
      <c r="K66" s="5">
        <v>20000.0</v>
      </c>
      <c r="L66" s="46">
        <f t="shared" si="4"/>
        <v>1247233</v>
      </c>
      <c r="M66" s="46">
        <f t="shared" si="5"/>
        <v>307382567.8</v>
      </c>
      <c r="N66" s="47">
        <f>HLOOKUP(ROUND(AVERAGE(M54:M65)/10^6,0),Assumption!$B$2:$E$3,2,TRUE)*MAX((AVERAGE(M54:M65)-250*10^6),0)</f>
        <v>44319.78126</v>
      </c>
      <c r="O66" s="46">
        <f t="shared" si="6"/>
        <v>307426887.6</v>
      </c>
      <c r="P66" s="46">
        <f>IF(A66=1,SA,MAX(0,SA-M65))</f>
        <v>793696810.4</v>
      </c>
      <c r="S66" s="5">
        <v>0.0</v>
      </c>
      <c r="T66" s="5">
        <v>0.0</v>
      </c>
      <c r="U66" s="5">
        <v>1.0</v>
      </c>
      <c r="V66" s="48">
        <v>1.0</v>
      </c>
    </row>
    <row r="67" ht="15.75" customHeight="1">
      <c r="A67" s="5">
        <v>65.0</v>
      </c>
      <c r="B67" s="5">
        <v>6.0</v>
      </c>
      <c r="C67" s="5">
        <f t="shared" si="1"/>
        <v>5</v>
      </c>
      <c r="D67" s="5">
        <f>'Thông tin khách hàng'!$B$4+B67-1</f>
        <v>6</v>
      </c>
      <c r="E67" s="46">
        <f t="shared" si="2"/>
        <v>307426887.6</v>
      </c>
      <c r="F67" s="5">
        <f>TP*VLOOKUP('Thông tin khách hàng'!$E$10,$X$2:$Z$5,3,FALSE)*OFFSET($S67,0,VLOOKUP('Thông tin khách hàng'!$E$10,$X$2:$Z$5,2,FALSE))</f>
        <v>0</v>
      </c>
      <c r="G67" s="5">
        <f>EP*VLOOKUP('Thông tin khách hàng'!$E$10,$X$2:$Z$5,3,FALSE)*OFFSET($S67,0,VLOOKUP('Thông tin khách hàng'!$E$10,$X$2:$Z$5,2,FALSE))</f>
        <v>0</v>
      </c>
      <c r="H67" s="5">
        <f>F67*HLOOKUP(B67,Assumption!$A$10:$G$12,2,TRUE)+G67*HLOOKUP(B67,Assumption!$A$10:$G$12,3,TRUE)</f>
        <v>0</v>
      </c>
      <c r="I67" s="5">
        <f t="shared" si="3"/>
        <v>0</v>
      </c>
      <c r="J67" s="47">
        <f>VLOOKUP(D67,Assumption!$O$3:$Q$103,IF('Thông tin khách hàng'!$B$3="Nam",2,3),FALSE)/12*P67</f>
        <v>180634.4993</v>
      </c>
      <c r="K67" s="5">
        <v>20000.0</v>
      </c>
      <c r="L67" s="46">
        <f t="shared" si="4"/>
        <v>1251678</v>
      </c>
      <c r="M67" s="46">
        <f t="shared" si="5"/>
        <v>308477931.1</v>
      </c>
      <c r="N67" s="47">
        <f>HLOOKUP(ROUND(AVERAGE(M55:M66)/10^6,0),Assumption!$B$2:$E$3,2,TRUE)*MAX((AVERAGE(M55:M66)-250*10^6),0)</f>
        <v>55668.03247</v>
      </c>
      <c r="O67" s="46">
        <f t="shared" si="6"/>
        <v>308533599.1</v>
      </c>
      <c r="P67" s="46">
        <f>IF(A67=1,SA,MAX(0,SA-M66))</f>
        <v>792617432.2</v>
      </c>
      <c r="S67" s="5">
        <v>0.0</v>
      </c>
      <c r="T67" s="5">
        <v>0.0</v>
      </c>
      <c r="U67" s="5">
        <v>0.0</v>
      </c>
      <c r="V67" s="48">
        <v>1.0</v>
      </c>
    </row>
    <row r="68" ht="15.75" customHeight="1">
      <c r="A68" s="5">
        <v>66.0</v>
      </c>
      <c r="B68" s="5">
        <v>6.0</v>
      </c>
      <c r="C68" s="5">
        <f t="shared" si="1"/>
        <v>6</v>
      </c>
      <c r="D68" s="5">
        <f>'Thông tin khách hàng'!$B$4+B68-1</f>
        <v>6</v>
      </c>
      <c r="E68" s="46">
        <f t="shared" si="2"/>
        <v>308533599.1</v>
      </c>
      <c r="F68" s="5">
        <f>TP*VLOOKUP('Thông tin khách hàng'!$E$10,$X$2:$Z$5,3,FALSE)*OFFSET($S68,0,VLOOKUP('Thông tin khách hàng'!$E$10,$X$2:$Z$5,2,FALSE))</f>
        <v>0</v>
      </c>
      <c r="G68" s="5">
        <f>EP*VLOOKUP('Thông tin khách hàng'!$E$10,$X$2:$Z$5,3,FALSE)*OFFSET($S68,0,VLOOKUP('Thông tin khách hàng'!$E$10,$X$2:$Z$5,2,FALSE))</f>
        <v>0</v>
      </c>
      <c r="H68" s="5">
        <f>F68*HLOOKUP(B68,Assumption!$A$10:$G$12,2,TRUE)+G68*HLOOKUP(B68,Assumption!$A$10:$G$12,3,TRUE)</f>
        <v>0</v>
      </c>
      <c r="I68" s="5">
        <f t="shared" si="3"/>
        <v>0</v>
      </c>
      <c r="J68" s="47">
        <f>VLOOKUP(D68,Assumption!$O$3:$Q$103,IF('Thông tin khách hàng'!$B$3="Nam",2,3),FALSE)/12*P68</f>
        <v>180384.8702</v>
      </c>
      <c r="K68" s="5">
        <v>20000.0</v>
      </c>
      <c r="L68" s="46">
        <f t="shared" si="4"/>
        <v>1256188</v>
      </c>
      <c r="M68" s="46">
        <f t="shared" si="5"/>
        <v>309589402.2</v>
      </c>
      <c r="N68" s="47">
        <f>HLOOKUP(ROUND(AVERAGE(M56:M67)/10^6,0),Assumption!$B$2:$E$3,2,TRUE)*MAX((AVERAGE(M56:M67)-250*10^6),0)</f>
        <v>67072.53135</v>
      </c>
      <c r="O68" s="46">
        <f t="shared" si="6"/>
        <v>309656474.8</v>
      </c>
      <c r="P68" s="46">
        <f>IF(A68=1,SA,MAX(0,SA-M67))</f>
        <v>791522068.9</v>
      </c>
      <c r="S68" s="5">
        <v>0.0</v>
      </c>
      <c r="T68" s="5">
        <v>0.0</v>
      </c>
      <c r="U68" s="5">
        <v>0.0</v>
      </c>
      <c r="V68" s="48">
        <v>1.0</v>
      </c>
    </row>
    <row r="69" ht="15.75" customHeight="1">
      <c r="A69" s="5">
        <v>67.0</v>
      </c>
      <c r="B69" s="5">
        <v>6.0</v>
      </c>
      <c r="C69" s="5">
        <f t="shared" si="1"/>
        <v>7</v>
      </c>
      <c r="D69" s="5">
        <f>'Thông tin khách hàng'!$B$4+B69-1</f>
        <v>6</v>
      </c>
      <c r="E69" s="46">
        <f t="shared" si="2"/>
        <v>309656474.8</v>
      </c>
      <c r="F69" s="5">
        <f>TP*VLOOKUP('Thông tin khách hàng'!$E$10,$X$2:$Z$5,3,FALSE)*OFFSET($S69,0,VLOOKUP('Thông tin khách hàng'!$E$10,$X$2:$Z$5,2,FALSE))</f>
        <v>15000000</v>
      </c>
      <c r="G69" s="5">
        <f>EP*VLOOKUP('Thông tin khách hàng'!$E$10,$X$2:$Z$5,3,FALSE)*OFFSET($S69,0,VLOOKUP('Thông tin khách hàng'!$E$10,$X$2:$Z$5,2,FALSE))</f>
        <v>15000000</v>
      </c>
      <c r="H69" s="5">
        <f>F69*HLOOKUP(B69,Assumption!$A$10:$G$12,2,TRUE)+G69*HLOOKUP(B69,Assumption!$A$10:$G$12,3,TRUE)</f>
        <v>750000</v>
      </c>
      <c r="I69" s="5">
        <f t="shared" si="3"/>
        <v>29250000</v>
      </c>
      <c r="J69" s="47">
        <f>VLOOKUP(D69,Assumption!$O$3:$Q$103,IF('Thông tin khách hàng'!$B$3="Nam",2,3),FALSE)/12*P69</f>
        <v>180131.5701</v>
      </c>
      <c r="K69" s="5">
        <v>20000.0</v>
      </c>
      <c r="L69" s="46">
        <f t="shared" si="4"/>
        <v>1379932</v>
      </c>
      <c r="M69" s="46">
        <f t="shared" si="5"/>
        <v>340086275.2</v>
      </c>
      <c r="N69" s="47">
        <f>HLOOKUP(ROUND(AVERAGE(M57:M68)/10^6,0),Assumption!$B$2:$E$3,2,TRUE)*MAX((AVERAGE(M57:M68)-250*10^6),0)</f>
        <v>78535.41912</v>
      </c>
      <c r="O69" s="46">
        <f t="shared" si="6"/>
        <v>340164810.6</v>
      </c>
      <c r="P69" s="46">
        <f>IF(A69=1,SA,MAX(0,SA-M68))</f>
        <v>790410597.8</v>
      </c>
      <c r="S69" s="5">
        <v>0.0</v>
      </c>
      <c r="T69" s="5">
        <v>1.0</v>
      </c>
      <c r="U69" s="5">
        <v>1.0</v>
      </c>
      <c r="V69" s="48">
        <v>1.0</v>
      </c>
    </row>
    <row r="70" ht="15.75" customHeight="1">
      <c r="A70" s="5">
        <v>68.0</v>
      </c>
      <c r="B70" s="5">
        <v>6.0</v>
      </c>
      <c r="C70" s="5">
        <f t="shared" si="1"/>
        <v>8</v>
      </c>
      <c r="D70" s="5">
        <f>'Thông tin khách hàng'!$B$4+B70-1</f>
        <v>6</v>
      </c>
      <c r="E70" s="46">
        <f t="shared" si="2"/>
        <v>340164810.6</v>
      </c>
      <c r="F70" s="5">
        <f>TP*VLOOKUP('Thông tin khách hàng'!$E$10,$X$2:$Z$5,3,FALSE)*OFFSET($S70,0,VLOOKUP('Thông tin khách hàng'!$E$10,$X$2:$Z$5,2,FALSE))</f>
        <v>0</v>
      </c>
      <c r="G70" s="5">
        <f>EP*VLOOKUP('Thông tin khách hàng'!$E$10,$X$2:$Z$5,3,FALSE)*OFFSET($S70,0,VLOOKUP('Thông tin khách hàng'!$E$10,$X$2:$Z$5,2,FALSE))</f>
        <v>0</v>
      </c>
      <c r="H70" s="5">
        <f>F70*HLOOKUP(B70,Assumption!$A$10:$G$12,2,TRUE)+G70*HLOOKUP(B70,Assumption!$A$10:$G$12,3,TRUE)</f>
        <v>0</v>
      </c>
      <c r="I70" s="5">
        <f t="shared" si="3"/>
        <v>0</v>
      </c>
      <c r="J70" s="47">
        <f>VLOOKUP(D70,Assumption!$O$3:$Q$103,IF('Thông tin khách hàng'!$B$3="Nam",2,3),FALSE)/12*P70</f>
        <v>173181.4487</v>
      </c>
      <c r="K70" s="5">
        <v>20000.0</v>
      </c>
      <c r="L70" s="46">
        <f t="shared" si="4"/>
        <v>1385087</v>
      </c>
      <c r="M70" s="46">
        <f t="shared" si="5"/>
        <v>341356716.2</v>
      </c>
      <c r="N70" s="47">
        <f>HLOOKUP(ROUND(AVERAGE(M58:M69)/10^6,0),Assumption!$B$2:$E$3,2,TRUE)*MAX((AVERAGE(M58:M69)-250*10^6),0)</f>
        <v>90309.874</v>
      </c>
      <c r="O70" s="46">
        <f t="shared" si="6"/>
        <v>341447026</v>
      </c>
      <c r="P70" s="46">
        <f>IF(A70=1,SA,MAX(0,SA-M69))</f>
        <v>759913724.8</v>
      </c>
      <c r="S70" s="5">
        <v>0.0</v>
      </c>
      <c r="T70" s="5">
        <v>0.0</v>
      </c>
      <c r="U70" s="5">
        <v>0.0</v>
      </c>
      <c r="V70" s="48">
        <v>1.0</v>
      </c>
    </row>
    <row r="71" ht="15.75" customHeight="1">
      <c r="A71" s="5">
        <v>69.0</v>
      </c>
      <c r="B71" s="5">
        <v>6.0</v>
      </c>
      <c r="C71" s="5">
        <f t="shared" si="1"/>
        <v>9</v>
      </c>
      <c r="D71" s="5">
        <f>'Thông tin khách hàng'!$B$4+B71-1</f>
        <v>6</v>
      </c>
      <c r="E71" s="46">
        <f t="shared" si="2"/>
        <v>341447026</v>
      </c>
      <c r="F71" s="5">
        <f>TP*VLOOKUP('Thông tin khách hàng'!$E$10,$X$2:$Z$5,3,FALSE)*OFFSET($S71,0,VLOOKUP('Thông tin khách hàng'!$E$10,$X$2:$Z$5,2,FALSE))</f>
        <v>0</v>
      </c>
      <c r="G71" s="5">
        <f>EP*VLOOKUP('Thông tin khách hàng'!$E$10,$X$2:$Z$5,3,FALSE)*OFFSET($S71,0,VLOOKUP('Thông tin khách hàng'!$E$10,$X$2:$Z$5,2,FALSE))</f>
        <v>0</v>
      </c>
      <c r="H71" s="5">
        <f>F71*HLOOKUP(B71,Assumption!$A$10:$G$12,2,TRUE)+G71*HLOOKUP(B71,Assumption!$A$10:$G$12,3,TRUE)</f>
        <v>0</v>
      </c>
      <c r="I71" s="5">
        <f t="shared" si="3"/>
        <v>0</v>
      </c>
      <c r="J71" s="47">
        <f>VLOOKUP(D71,Assumption!$O$3:$Q$103,IF('Thông tin khách hàng'!$B$3="Nam",2,3),FALSE)/12*P71</f>
        <v>172891.9201</v>
      </c>
      <c r="K71" s="5">
        <v>20000.0</v>
      </c>
      <c r="L71" s="46">
        <f t="shared" si="4"/>
        <v>1390312</v>
      </c>
      <c r="M71" s="46">
        <f t="shared" si="5"/>
        <v>342644446.1</v>
      </c>
      <c r="N71" s="47">
        <f>HLOOKUP(ROUND(AVERAGE(M59:M70)/10^6,0),Assumption!$B$2:$E$3,2,TRUE)*MAX((AVERAGE(M59:M70)-250*10^6),0)</f>
        <v>102148.1365</v>
      </c>
      <c r="O71" s="46">
        <f t="shared" si="6"/>
        <v>342746594.3</v>
      </c>
      <c r="P71" s="46">
        <f>IF(A71=1,SA,MAX(0,SA-M70))</f>
        <v>758643283.8</v>
      </c>
      <c r="S71" s="5">
        <v>0.0</v>
      </c>
      <c r="T71" s="5">
        <v>0.0</v>
      </c>
      <c r="U71" s="5">
        <v>0.0</v>
      </c>
      <c r="V71" s="48">
        <v>1.0</v>
      </c>
    </row>
    <row r="72" ht="15.75" customHeight="1">
      <c r="A72" s="5">
        <v>70.0</v>
      </c>
      <c r="B72" s="5">
        <v>6.0</v>
      </c>
      <c r="C72" s="5">
        <f t="shared" si="1"/>
        <v>10</v>
      </c>
      <c r="D72" s="5">
        <f>'Thông tin khách hàng'!$B$4+B72-1</f>
        <v>6</v>
      </c>
      <c r="E72" s="46">
        <f t="shared" si="2"/>
        <v>342746594.3</v>
      </c>
      <c r="F72" s="5">
        <f>TP*VLOOKUP('Thông tin khách hàng'!$E$10,$X$2:$Z$5,3,FALSE)*OFFSET($S72,0,VLOOKUP('Thông tin khách hàng'!$E$10,$X$2:$Z$5,2,FALSE))</f>
        <v>0</v>
      </c>
      <c r="G72" s="5">
        <f>EP*VLOOKUP('Thông tin khách hàng'!$E$10,$X$2:$Z$5,3,FALSE)*OFFSET($S72,0,VLOOKUP('Thông tin khách hàng'!$E$10,$X$2:$Z$5,2,FALSE))</f>
        <v>0</v>
      </c>
      <c r="H72" s="5">
        <f>F72*HLOOKUP(B72,Assumption!$A$10:$G$12,2,TRUE)+G72*HLOOKUP(B72,Assumption!$A$10:$G$12,3,TRUE)</f>
        <v>0</v>
      </c>
      <c r="I72" s="5">
        <f t="shared" si="3"/>
        <v>0</v>
      </c>
      <c r="J72" s="47">
        <f>VLOOKUP(D72,Assumption!$O$3:$Q$103,IF('Thông tin khách hàng'!$B$3="Nam",2,3),FALSE)/12*P72</f>
        <v>172598.4513</v>
      </c>
      <c r="K72" s="5">
        <v>20000.0</v>
      </c>
      <c r="L72" s="46">
        <f t="shared" si="4"/>
        <v>1395607</v>
      </c>
      <c r="M72" s="46">
        <f t="shared" si="5"/>
        <v>343949602.8</v>
      </c>
      <c r="N72" s="47">
        <f>HLOOKUP(ROUND(AVERAGE(M60:M71)/10^6,0),Assumption!$B$2:$E$3,2,TRUE)*MAX((AVERAGE(M60:M71)-250*10^6),0)</f>
        <v>114052.4515</v>
      </c>
      <c r="O72" s="46">
        <f t="shared" si="6"/>
        <v>344063655.3</v>
      </c>
      <c r="P72" s="46">
        <f>IF(A72=1,SA,MAX(0,SA-M71))</f>
        <v>757355553.9</v>
      </c>
      <c r="S72" s="5">
        <v>0.0</v>
      </c>
      <c r="T72" s="5">
        <v>0.0</v>
      </c>
      <c r="U72" s="5">
        <v>1.0</v>
      </c>
      <c r="V72" s="48">
        <v>1.0</v>
      </c>
    </row>
    <row r="73" ht="15.75" customHeight="1">
      <c r="A73" s="5">
        <v>71.0</v>
      </c>
      <c r="B73" s="5">
        <v>6.0</v>
      </c>
      <c r="C73" s="5">
        <f t="shared" si="1"/>
        <v>11</v>
      </c>
      <c r="D73" s="5">
        <f>'Thông tin khách hàng'!$B$4+B73-1</f>
        <v>6</v>
      </c>
      <c r="E73" s="46">
        <f t="shared" si="2"/>
        <v>344063655.3</v>
      </c>
      <c r="F73" s="5">
        <f>TP*VLOOKUP('Thông tin khách hàng'!$E$10,$X$2:$Z$5,3,FALSE)*OFFSET($S73,0,VLOOKUP('Thông tin khách hàng'!$E$10,$X$2:$Z$5,2,FALSE))</f>
        <v>0</v>
      </c>
      <c r="G73" s="5">
        <f>EP*VLOOKUP('Thông tin khách hàng'!$E$10,$X$2:$Z$5,3,FALSE)*OFFSET($S73,0,VLOOKUP('Thông tin khách hàng'!$E$10,$X$2:$Z$5,2,FALSE))</f>
        <v>0</v>
      </c>
      <c r="H73" s="5">
        <f>F73*HLOOKUP(B73,Assumption!$A$10:$G$12,2,TRUE)+G73*HLOOKUP(B73,Assumption!$A$10:$G$12,3,TRUE)</f>
        <v>0</v>
      </c>
      <c r="I73" s="5">
        <f t="shared" si="3"/>
        <v>0</v>
      </c>
      <c r="J73" s="47">
        <f>VLOOKUP(D73,Assumption!$O$3:$Q$103,IF('Thông tin khách hàng'!$B$3="Nam",2,3),FALSE)/12*P73</f>
        <v>172301.0111</v>
      </c>
      <c r="K73" s="5">
        <v>20000.0</v>
      </c>
      <c r="L73" s="46">
        <f t="shared" si="4"/>
        <v>1400974</v>
      </c>
      <c r="M73" s="46">
        <f t="shared" si="5"/>
        <v>345272328.2</v>
      </c>
      <c r="N73" s="47">
        <f>HLOOKUP(ROUND(AVERAGE(M61:M72)/10^6,0),Assumption!$B$2:$E$3,2,TRUE)*MAX((AVERAGE(M61:M72)-250*10^6),0)</f>
        <v>126025.0841</v>
      </c>
      <c r="O73" s="46">
        <f t="shared" si="6"/>
        <v>345398353.3</v>
      </c>
      <c r="P73" s="46">
        <f>IF(A73=1,SA,MAX(0,SA-M72))</f>
        <v>756050397.2</v>
      </c>
      <c r="S73" s="5">
        <v>0.0</v>
      </c>
      <c r="T73" s="5">
        <v>0.0</v>
      </c>
      <c r="U73" s="5">
        <v>0.0</v>
      </c>
      <c r="V73" s="48">
        <v>1.0</v>
      </c>
    </row>
    <row r="74" ht="15.75" customHeight="1">
      <c r="A74" s="5">
        <v>72.0</v>
      </c>
      <c r="B74" s="5">
        <v>6.0</v>
      </c>
      <c r="C74" s="5">
        <f t="shared" si="1"/>
        <v>12</v>
      </c>
      <c r="D74" s="5">
        <f>'Thông tin khách hàng'!$B$4+B74-1</f>
        <v>6</v>
      </c>
      <c r="E74" s="46">
        <f t="shared" si="2"/>
        <v>345398353.3</v>
      </c>
      <c r="F74" s="5">
        <f>TP*VLOOKUP('Thông tin khách hàng'!$E$10,$X$2:$Z$5,3,FALSE)*OFFSET($S74,0,VLOOKUP('Thông tin khách hàng'!$E$10,$X$2:$Z$5,2,FALSE))</f>
        <v>0</v>
      </c>
      <c r="G74" s="5">
        <f>EP*VLOOKUP('Thông tin khách hàng'!$E$10,$X$2:$Z$5,3,FALSE)*OFFSET($S74,0,VLOOKUP('Thông tin khách hàng'!$E$10,$X$2:$Z$5,2,FALSE))</f>
        <v>0</v>
      </c>
      <c r="H74" s="5">
        <f>F74*HLOOKUP(B74,Assumption!$A$10:$G$12,2,TRUE)+G74*HLOOKUP(B74,Assumption!$A$10:$G$12,3,TRUE)</f>
        <v>0</v>
      </c>
      <c r="I74" s="5">
        <f t="shared" si="3"/>
        <v>0</v>
      </c>
      <c r="J74" s="47">
        <f>VLOOKUP(D74,Assumption!$O$3:$Q$103,IF('Thông tin khách hàng'!$B$3="Nam",2,3),FALSE)/12*P74</f>
        <v>171999.567</v>
      </c>
      <c r="K74" s="5">
        <v>20000.0</v>
      </c>
      <c r="L74" s="46">
        <f t="shared" si="4"/>
        <v>1406413</v>
      </c>
      <c r="M74" s="46">
        <f t="shared" si="5"/>
        <v>346612766.8</v>
      </c>
      <c r="N74" s="47">
        <f>HLOOKUP(ROUND(AVERAGE(M62:M73)/10^6,0),Assumption!$B$2:$E$3,2,TRUE)*MAX((AVERAGE(M62:M73)-250*10^6),0)</f>
        <v>138068.3205</v>
      </c>
      <c r="O74" s="46">
        <f t="shared" si="6"/>
        <v>346750835.1</v>
      </c>
      <c r="P74" s="46">
        <f>IF(A74=1,SA,MAX(0,SA-M73))</f>
        <v>754727671.8</v>
      </c>
      <c r="S74" s="5">
        <v>0.0</v>
      </c>
      <c r="T74" s="5">
        <v>0.0</v>
      </c>
      <c r="U74" s="5">
        <v>0.0</v>
      </c>
      <c r="V74" s="48">
        <v>1.0</v>
      </c>
    </row>
    <row r="75" ht="15.75" customHeight="1">
      <c r="A75" s="5">
        <v>73.0</v>
      </c>
      <c r="B75" s="5">
        <v>7.0</v>
      </c>
      <c r="C75" s="5">
        <f t="shared" si="1"/>
        <v>1</v>
      </c>
      <c r="D75" s="5">
        <f>'Thông tin khách hàng'!$B$4+B75-1</f>
        <v>7</v>
      </c>
      <c r="E75" s="46">
        <f t="shared" si="2"/>
        <v>346750835.1</v>
      </c>
      <c r="F75" s="5">
        <f>TP*VLOOKUP('Thông tin khách hàng'!$E$10,$X$2:$Z$5,3,FALSE)*OFFSET($S75,0,VLOOKUP('Thông tin khách hàng'!$E$10,$X$2:$Z$5,2,FALSE))</f>
        <v>15000000</v>
      </c>
      <c r="G75" s="5">
        <f>EP*VLOOKUP('Thông tin khách hàng'!$E$10,$X$2:$Z$5,3,FALSE)*OFFSET($S75,0,VLOOKUP('Thông tin khách hàng'!$E$10,$X$2:$Z$5,2,FALSE))</f>
        <v>15000000</v>
      </c>
      <c r="H75" s="5">
        <f>F75*HLOOKUP(B75,Assumption!$A$10:$G$12,2,TRUE)+G75*HLOOKUP(B75,Assumption!$A$10:$G$12,3,TRUE)</f>
        <v>750000</v>
      </c>
      <c r="I75" s="5">
        <f t="shared" si="3"/>
        <v>29250000</v>
      </c>
      <c r="J75" s="47">
        <f>VLOOKUP(D75,Assumption!$O$3:$Q$103,IF('Thông tin khách hàng'!$B$3="Nam",2,3),FALSE)/12*P75</f>
        <v>171694.0861</v>
      </c>
      <c r="K75" s="5">
        <v>20000.0</v>
      </c>
      <c r="L75" s="46">
        <f t="shared" si="4"/>
        <v>1531093</v>
      </c>
      <c r="M75" s="46">
        <f t="shared" si="5"/>
        <v>377340234</v>
      </c>
      <c r="N75" s="47">
        <f>HLOOKUP(ROUND(AVERAGE(M63:M74)/10^6,0),Assumption!$B$2:$E$3,2,TRUE)*MAX((AVERAGE(M63:M74)-250*10^6),0)</f>
        <v>150184.468</v>
      </c>
      <c r="O75" s="46">
        <f t="shared" si="6"/>
        <v>377490418.5</v>
      </c>
      <c r="P75" s="46">
        <f>IF(A75=1,SA,MAX(0,SA-M74))</f>
        <v>753387233.2</v>
      </c>
      <c r="S75" s="5">
        <v>1.0</v>
      </c>
      <c r="T75" s="5">
        <v>1.0</v>
      </c>
      <c r="U75" s="5">
        <v>1.0</v>
      </c>
      <c r="V75" s="48">
        <v>1.0</v>
      </c>
    </row>
    <row r="76" ht="15.75" customHeight="1">
      <c r="A76" s="5">
        <v>74.0</v>
      </c>
      <c r="B76" s="5">
        <v>7.0</v>
      </c>
      <c r="C76" s="5">
        <f t="shared" si="1"/>
        <v>2</v>
      </c>
      <c r="D76" s="5">
        <f>'Thông tin khách hàng'!$B$4+B76-1</f>
        <v>7</v>
      </c>
      <c r="E76" s="46">
        <f t="shared" si="2"/>
        <v>377490418.5</v>
      </c>
      <c r="F76" s="5">
        <f>TP*VLOOKUP('Thông tin khách hàng'!$E$10,$X$2:$Z$5,3,FALSE)*OFFSET($S76,0,VLOOKUP('Thông tin khách hàng'!$E$10,$X$2:$Z$5,2,FALSE))</f>
        <v>0</v>
      </c>
      <c r="G76" s="5">
        <f>EP*VLOOKUP('Thông tin khách hàng'!$E$10,$X$2:$Z$5,3,FALSE)*OFFSET($S76,0,VLOOKUP('Thông tin khách hàng'!$E$10,$X$2:$Z$5,2,FALSE))</f>
        <v>0</v>
      </c>
      <c r="H76" s="5">
        <f>F76*HLOOKUP(B76,Assumption!$A$10:$G$12,2,TRUE)+G76*HLOOKUP(B76,Assumption!$A$10:$G$12,3,TRUE)</f>
        <v>0</v>
      </c>
      <c r="I76" s="5">
        <f t="shared" si="3"/>
        <v>0</v>
      </c>
      <c r="J76" s="47">
        <f>VLOOKUP(D76,Assumption!$O$3:$Q$103,IF('Thông tin khách hàng'!$B$3="Nam",2,3),FALSE)/12*P76</f>
        <v>164691.4132</v>
      </c>
      <c r="K76" s="5">
        <v>20000.0</v>
      </c>
      <c r="L76" s="46">
        <f t="shared" si="4"/>
        <v>1537190</v>
      </c>
      <c r="M76" s="46">
        <f t="shared" si="5"/>
        <v>378842917.1</v>
      </c>
      <c r="N76" s="47">
        <f>HLOOKUP(ROUND(AVERAGE(M64:M75)/10^6,0),Assumption!$B$2:$E$3,2,TRUE)*MAX((AVERAGE(M64:M75)-250*10^6),0)</f>
        <v>162375.8558</v>
      </c>
      <c r="O76" s="46">
        <f t="shared" si="6"/>
        <v>379005292.9</v>
      </c>
      <c r="P76" s="46">
        <f>IF(A76=1,SA,MAX(0,SA-M75))</f>
        <v>722659766</v>
      </c>
      <c r="S76" s="5">
        <v>0.0</v>
      </c>
      <c r="T76" s="5">
        <v>0.0</v>
      </c>
      <c r="U76" s="5">
        <v>0.0</v>
      </c>
      <c r="V76" s="48">
        <v>1.0</v>
      </c>
    </row>
    <row r="77" ht="15.75" customHeight="1">
      <c r="A77" s="5">
        <v>75.0</v>
      </c>
      <c r="B77" s="5">
        <v>7.0</v>
      </c>
      <c r="C77" s="5">
        <f t="shared" si="1"/>
        <v>3</v>
      </c>
      <c r="D77" s="5">
        <f>'Thông tin khách hàng'!$B$4+B77-1</f>
        <v>7</v>
      </c>
      <c r="E77" s="46">
        <f t="shared" si="2"/>
        <v>379005292.9</v>
      </c>
      <c r="F77" s="5">
        <f>TP*VLOOKUP('Thông tin khách hàng'!$E$10,$X$2:$Z$5,3,FALSE)*OFFSET($S77,0,VLOOKUP('Thông tin khách hàng'!$E$10,$X$2:$Z$5,2,FALSE))</f>
        <v>0</v>
      </c>
      <c r="G77" s="5">
        <f>EP*VLOOKUP('Thông tin khách hàng'!$E$10,$X$2:$Z$5,3,FALSE)*OFFSET($S77,0,VLOOKUP('Thông tin khách hàng'!$E$10,$X$2:$Z$5,2,FALSE))</f>
        <v>0</v>
      </c>
      <c r="H77" s="5">
        <f>F77*HLOOKUP(B77,Assumption!$A$10:$G$12,2,TRUE)+G77*HLOOKUP(B77,Assumption!$A$10:$G$12,3,TRUE)</f>
        <v>0</v>
      </c>
      <c r="I77" s="5">
        <f t="shared" si="3"/>
        <v>0</v>
      </c>
      <c r="J77" s="47">
        <f>VLOOKUP(D77,Assumption!$O$3:$Q$103,IF('Thông tin khách hàng'!$B$3="Nam",2,3),FALSE)/12*P77</f>
        <v>164348.9574</v>
      </c>
      <c r="K77" s="5">
        <v>20000.0</v>
      </c>
      <c r="L77" s="46">
        <f t="shared" si="4"/>
        <v>1543363</v>
      </c>
      <c r="M77" s="46">
        <f t="shared" si="5"/>
        <v>380364307</v>
      </c>
      <c r="N77" s="47">
        <f>HLOOKUP(ROUND(AVERAGE(M65:M76)/10^6,0),Assumption!$B$2:$E$3,2,TRUE)*MAX((AVERAGE(M65:M76)-250*10^6),0)</f>
        <v>174643.0629</v>
      </c>
      <c r="O77" s="46">
        <f t="shared" si="6"/>
        <v>380538950</v>
      </c>
      <c r="P77" s="46">
        <f>IF(A77=1,SA,MAX(0,SA-M76))</f>
        <v>721157082.9</v>
      </c>
      <c r="S77" s="5">
        <v>0.0</v>
      </c>
      <c r="T77" s="5">
        <v>0.0</v>
      </c>
      <c r="U77" s="5">
        <v>0.0</v>
      </c>
      <c r="V77" s="48">
        <v>1.0</v>
      </c>
    </row>
    <row r="78" ht="15.75" customHeight="1">
      <c r="A78" s="5">
        <v>76.0</v>
      </c>
      <c r="B78" s="5">
        <v>7.0</v>
      </c>
      <c r="C78" s="5">
        <f t="shared" si="1"/>
        <v>4</v>
      </c>
      <c r="D78" s="5">
        <f>'Thông tin khách hàng'!$B$4+B78-1</f>
        <v>7</v>
      </c>
      <c r="E78" s="46">
        <f t="shared" si="2"/>
        <v>380538950</v>
      </c>
      <c r="F78" s="5">
        <f>TP*VLOOKUP('Thông tin khách hàng'!$E$10,$X$2:$Z$5,3,FALSE)*OFFSET($S78,0,VLOOKUP('Thông tin khách hàng'!$E$10,$X$2:$Z$5,2,FALSE))</f>
        <v>0</v>
      </c>
      <c r="G78" s="5">
        <f>EP*VLOOKUP('Thông tin khách hàng'!$E$10,$X$2:$Z$5,3,FALSE)*OFFSET($S78,0,VLOOKUP('Thông tin khách hàng'!$E$10,$X$2:$Z$5,2,FALSE))</f>
        <v>0</v>
      </c>
      <c r="H78" s="5">
        <f>F78*HLOOKUP(B78,Assumption!$A$10:$G$12,2,TRUE)+G78*HLOOKUP(B78,Assumption!$A$10:$G$12,3,TRUE)</f>
        <v>0</v>
      </c>
      <c r="I78" s="5">
        <f t="shared" si="3"/>
        <v>0</v>
      </c>
      <c r="J78" s="47">
        <f>VLOOKUP(D78,Assumption!$O$3:$Q$103,IF('Thông tin khách hàng'!$B$3="Nam",2,3),FALSE)/12*P78</f>
        <v>164002.2384</v>
      </c>
      <c r="K78" s="5">
        <v>20000.0</v>
      </c>
      <c r="L78" s="46">
        <f t="shared" si="4"/>
        <v>1549613</v>
      </c>
      <c r="M78" s="46">
        <f t="shared" si="5"/>
        <v>381904560.8</v>
      </c>
      <c r="N78" s="47">
        <f>HLOOKUP(ROUND(AVERAGE(M66:M77)/10^6,0),Assumption!$B$2:$E$3,2,TRUE)*MAX((AVERAGE(M66:M77)-250*10^6),0)</f>
        <v>186986.5824</v>
      </c>
      <c r="O78" s="46">
        <f t="shared" si="6"/>
        <v>382091547.4</v>
      </c>
      <c r="P78" s="46">
        <f>IF(A78=1,SA,MAX(0,SA-M77))</f>
        <v>719635693</v>
      </c>
      <c r="S78" s="5">
        <v>0.0</v>
      </c>
      <c r="T78" s="5">
        <v>0.0</v>
      </c>
      <c r="U78" s="5">
        <v>1.0</v>
      </c>
      <c r="V78" s="48">
        <v>1.0</v>
      </c>
    </row>
    <row r="79" ht="15.75" customHeight="1">
      <c r="A79" s="5">
        <v>77.0</v>
      </c>
      <c r="B79" s="5">
        <v>7.0</v>
      </c>
      <c r="C79" s="5">
        <f t="shared" si="1"/>
        <v>5</v>
      </c>
      <c r="D79" s="5">
        <f>'Thông tin khách hàng'!$B$4+B79-1</f>
        <v>7</v>
      </c>
      <c r="E79" s="46">
        <f t="shared" si="2"/>
        <v>382091547.4</v>
      </c>
      <c r="F79" s="5">
        <f>TP*VLOOKUP('Thông tin khách hàng'!$E$10,$X$2:$Z$5,3,FALSE)*OFFSET($S79,0,VLOOKUP('Thông tin khách hàng'!$E$10,$X$2:$Z$5,2,FALSE))</f>
        <v>0</v>
      </c>
      <c r="G79" s="5">
        <f>EP*VLOOKUP('Thông tin khách hàng'!$E$10,$X$2:$Z$5,3,FALSE)*OFFSET($S79,0,VLOOKUP('Thông tin khách hàng'!$E$10,$X$2:$Z$5,2,FALSE))</f>
        <v>0</v>
      </c>
      <c r="H79" s="5">
        <f>F79*HLOOKUP(B79,Assumption!$A$10:$G$12,2,TRUE)+G79*HLOOKUP(B79,Assumption!$A$10:$G$12,3,TRUE)</f>
        <v>0</v>
      </c>
      <c r="I79" s="5">
        <f t="shared" si="3"/>
        <v>0</v>
      </c>
      <c r="J79" s="47">
        <f>VLOOKUP(D79,Assumption!$O$3:$Q$103,IF('Thông tin khách hàng'!$B$3="Nam",2,3),FALSE)/12*P79</f>
        <v>163651.2205</v>
      </c>
      <c r="K79" s="5">
        <v>20000.0</v>
      </c>
      <c r="L79" s="46">
        <f t="shared" si="4"/>
        <v>1555940</v>
      </c>
      <c r="M79" s="46">
        <f t="shared" si="5"/>
        <v>383463836.1</v>
      </c>
      <c r="N79" s="47">
        <f>HLOOKUP(ROUND(AVERAGE(M67:M78)/10^6,0),Assumption!$B$2:$E$3,2,TRUE)*MAX((AVERAGE(M67:M78)-250*10^6),0)</f>
        <v>199406.9146</v>
      </c>
      <c r="O79" s="46">
        <f t="shared" si="6"/>
        <v>383663243.1</v>
      </c>
      <c r="P79" s="46">
        <f>IF(A79=1,SA,MAX(0,SA-M78))</f>
        <v>718095439.2</v>
      </c>
      <c r="S79" s="5">
        <v>0.0</v>
      </c>
      <c r="T79" s="5">
        <v>0.0</v>
      </c>
      <c r="U79" s="5">
        <v>0.0</v>
      </c>
      <c r="V79" s="48">
        <v>1.0</v>
      </c>
    </row>
    <row r="80" ht="15.75" customHeight="1">
      <c r="A80" s="5">
        <v>78.0</v>
      </c>
      <c r="B80" s="5">
        <v>7.0</v>
      </c>
      <c r="C80" s="5">
        <f t="shared" si="1"/>
        <v>6</v>
      </c>
      <c r="D80" s="5">
        <f>'Thông tin khách hàng'!$B$4+B80-1</f>
        <v>7</v>
      </c>
      <c r="E80" s="46">
        <f t="shared" si="2"/>
        <v>383663243.1</v>
      </c>
      <c r="F80" s="5">
        <f>TP*VLOOKUP('Thông tin khách hàng'!$E$10,$X$2:$Z$5,3,FALSE)*OFFSET($S80,0,VLOOKUP('Thông tin khách hàng'!$E$10,$X$2:$Z$5,2,FALSE))</f>
        <v>0</v>
      </c>
      <c r="G80" s="5">
        <f>EP*VLOOKUP('Thông tin khách hàng'!$E$10,$X$2:$Z$5,3,FALSE)*OFFSET($S80,0,VLOOKUP('Thông tin khách hàng'!$E$10,$X$2:$Z$5,2,FALSE))</f>
        <v>0</v>
      </c>
      <c r="H80" s="5">
        <f>F80*HLOOKUP(B80,Assumption!$A$10:$G$12,2,TRUE)+G80*HLOOKUP(B80,Assumption!$A$10:$G$12,3,TRUE)</f>
        <v>0</v>
      </c>
      <c r="I80" s="5">
        <f t="shared" si="3"/>
        <v>0</v>
      </c>
      <c r="J80" s="47">
        <f>VLOOKUP(D80,Assumption!$O$3:$Q$103,IF('Thông tin khách hàng'!$B$3="Nam",2,3),FALSE)/12*P80</f>
        <v>163295.8675</v>
      </c>
      <c r="K80" s="5">
        <v>20000.0</v>
      </c>
      <c r="L80" s="46">
        <f t="shared" si="4"/>
        <v>1562345</v>
      </c>
      <c r="M80" s="46">
        <f t="shared" si="5"/>
        <v>385042292.2</v>
      </c>
      <c r="N80" s="47">
        <f>HLOOKUP(ROUND(AVERAGE(M68:M79)/10^6,0),Assumption!$B$2:$E$3,2,TRUE)*MAX((AVERAGE(M68:M79)-250*10^6),0)</f>
        <v>211904.5654</v>
      </c>
      <c r="O80" s="46">
        <f t="shared" si="6"/>
        <v>385254196.8</v>
      </c>
      <c r="P80" s="46">
        <f>IF(A80=1,SA,MAX(0,SA-M79))</f>
        <v>716536163.9</v>
      </c>
      <c r="S80" s="5">
        <v>0.0</v>
      </c>
      <c r="T80" s="5">
        <v>0.0</v>
      </c>
      <c r="U80" s="5">
        <v>0.0</v>
      </c>
      <c r="V80" s="48">
        <v>1.0</v>
      </c>
    </row>
    <row r="81" ht="15.75" customHeight="1">
      <c r="A81" s="5">
        <v>79.0</v>
      </c>
      <c r="B81" s="5">
        <v>7.0</v>
      </c>
      <c r="C81" s="5">
        <f t="shared" si="1"/>
        <v>7</v>
      </c>
      <c r="D81" s="5">
        <f>'Thông tin khách hàng'!$B$4+B81-1</f>
        <v>7</v>
      </c>
      <c r="E81" s="46">
        <f t="shared" si="2"/>
        <v>385254196.8</v>
      </c>
      <c r="F81" s="5">
        <f>TP*VLOOKUP('Thông tin khách hàng'!$E$10,$X$2:$Z$5,3,FALSE)*OFFSET($S81,0,VLOOKUP('Thông tin khách hàng'!$E$10,$X$2:$Z$5,2,FALSE))</f>
        <v>15000000</v>
      </c>
      <c r="G81" s="5">
        <f>EP*VLOOKUP('Thông tin khách hàng'!$E$10,$X$2:$Z$5,3,FALSE)*OFFSET($S81,0,VLOOKUP('Thông tin khách hàng'!$E$10,$X$2:$Z$5,2,FALSE))</f>
        <v>15000000</v>
      </c>
      <c r="H81" s="5">
        <f>F81*HLOOKUP(B81,Assumption!$A$10:$G$12,2,TRUE)+G81*HLOOKUP(B81,Assumption!$A$10:$G$12,3,TRUE)</f>
        <v>750000</v>
      </c>
      <c r="I81" s="5">
        <f t="shared" si="3"/>
        <v>29250000</v>
      </c>
      <c r="J81" s="47">
        <f>VLOOKUP(D81,Assumption!$O$3:$Q$103,IF('Thông tin khách hàng'!$B$3="Nam",2,3),FALSE)/12*P81</f>
        <v>162936.1434</v>
      </c>
      <c r="K81" s="5">
        <v>20000.0</v>
      </c>
      <c r="L81" s="46">
        <f t="shared" si="4"/>
        <v>1687996</v>
      </c>
      <c r="M81" s="46">
        <f t="shared" si="5"/>
        <v>416009256.6</v>
      </c>
      <c r="N81" s="47">
        <f>HLOOKUP(ROUND(AVERAGE(M69:M80)/10^6,0),Assumption!$B$2:$E$3,2,TRUE)*MAX((AVERAGE(M69:M80)-250*10^6),0)</f>
        <v>224480.0471</v>
      </c>
      <c r="O81" s="46">
        <f t="shared" si="6"/>
        <v>416233736.7</v>
      </c>
      <c r="P81" s="46">
        <f>IF(A81=1,SA,MAX(0,SA-M80))</f>
        <v>714957707.8</v>
      </c>
      <c r="S81" s="5">
        <v>0.0</v>
      </c>
      <c r="T81" s="5">
        <v>1.0</v>
      </c>
      <c r="U81" s="5">
        <v>1.0</v>
      </c>
      <c r="V81" s="48">
        <v>1.0</v>
      </c>
    </row>
    <row r="82" ht="15.75" customHeight="1">
      <c r="A82" s="5">
        <v>80.0</v>
      </c>
      <c r="B82" s="5">
        <v>7.0</v>
      </c>
      <c r="C82" s="5">
        <f t="shared" si="1"/>
        <v>8</v>
      </c>
      <c r="D82" s="5">
        <f>'Thông tin khách hàng'!$B$4+B82-1</f>
        <v>7</v>
      </c>
      <c r="E82" s="46">
        <f t="shared" si="2"/>
        <v>416233736.7</v>
      </c>
      <c r="F82" s="5">
        <f>TP*VLOOKUP('Thông tin khách hàng'!$E$10,$X$2:$Z$5,3,FALSE)*OFFSET($S82,0,VLOOKUP('Thông tin khách hàng'!$E$10,$X$2:$Z$5,2,FALSE))</f>
        <v>0</v>
      </c>
      <c r="G82" s="5">
        <f>EP*VLOOKUP('Thông tin khách hàng'!$E$10,$X$2:$Z$5,3,FALSE)*OFFSET($S82,0,VLOOKUP('Thông tin khách hàng'!$E$10,$X$2:$Z$5,2,FALSE))</f>
        <v>0</v>
      </c>
      <c r="H82" s="5">
        <f>F82*HLOOKUP(B82,Assumption!$A$10:$G$12,2,TRUE)+G82*HLOOKUP(B82,Assumption!$A$10:$G$12,3,TRUE)</f>
        <v>0</v>
      </c>
      <c r="I82" s="5">
        <f t="shared" si="3"/>
        <v>0</v>
      </c>
      <c r="J82" s="47">
        <f>VLOOKUP(D82,Assumption!$O$3:$Q$103,IF('Thông tin khách hàng'!$B$3="Nam",2,3),FALSE)/12*P82</f>
        <v>155878.8899</v>
      </c>
      <c r="K82" s="5">
        <v>20000.0</v>
      </c>
      <c r="L82" s="46">
        <f t="shared" si="4"/>
        <v>1695071</v>
      </c>
      <c r="M82" s="46">
        <f t="shared" si="5"/>
        <v>417752928.8</v>
      </c>
      <c r="N82" s="47">
        <f>HLOOKUP(ROUND(AVERAGE(M70:M81)/10^6,0),Assumption!$B$2:$E$3,2,TRUE)*MAX((AVERAGE(M70:M81)-250*10^6),0)</f>
        <v>237133.8773</v>
      </c>
      <c r="O82" s="46">
        <f t="shared" si="6"/>
        <v>417990062.6</v>
      </c>
      <c r="P82" s="46">
        <f>IF(A82=1,SA,MAX(0,SA-M81))</f>
        <v>683990743.4</v>
      </c>
      <c r="S82" s="5">
        <v>0.0</v>
      </c>
      <c r="T82" s="5">
        <v>0.0</v>
      </c>
      <c r="U82" s="5">
        <v>0.0</v>
      </c>
      <c r="V82" s="48">
        <v>1.0</v>
      </c>
    </row>
    <row r="83" ht="15.75" customHeight="1">
      <c r="A83" s="5">
        <v>81.0</v>
      </c>
      <c r="B83" s="5">
        <v>7.0</v>
      </c>
      <c r="C83" s="5">
        <f t="shared" si="1"/>
        <v>9</v>
      </c>
      <c r="D83" s="5">
        <f>'Thông tin khách hàng'!$B$4+B83-1</f>
        <v>7</v>
      </c>
      <c r="E83" s="46">
        <f t="shared" si="2"/>
        <v>417990062.6</v>
      </c>
      <c r="F83" s="5">
        <f>TP*VLOOKUP('Thông tin khách hàng'!$E$10,$X$2:$Z$5,3,FALSE)*OFFSET($S83,0,VLOOKUP('Thông tin khách hàng'!$E$10,$X$2:$Z$5,2,FALSE))</f>
        <v>0</v>
      </c>
      <c r="G83" s="5">
        <f>EP*VLOOKUP('Thông tin khách hàng'!$E$10,$X$2:$Z$5,3,FALSE)*OFFSET($S83,0,VLOOKUP('Thông tin khách hàng'!$E$10,$X$2:$Z$5,2,FALSE))</f>
        <v>0</v>
      </c>
      <c r="H83" s="5">
        <f>F83*HLOOKUP(B83,Assumption!$A$10:$G$12,2,TRUE)+G83*HLOOKUP(B83,Assumption!$A$10:$G$12,3,TRUE)</f>
        <v>0</v>
      </c>
      <c r="I83" s="5">
        <f t="shared" si="3"/>
        <v>0</v>
      </c>
      <c r="J83" s="47">
        <f>VLOOKUP(D83,Assumption!$O$3:$Q$103,IF('Thông tin khách hàng'!$B$3="Nam",2,3),FALSE)/12*P83</f>
        <v>155481.5137</v>
      </c>
      <c r="K83" s="5">
        <v>20000.0</v>
      </c>
      <c r="L83" s="46">
        <f t="shared" si="4"/>
        <v>1702228</v>
      </c>
      <c r="M83" s="46">
        <f t="shared" si="5"/>
        <v>419516809.1</v>
      </c>
      <c r="N83" s="47">
        <f>HLOOKUP(ROUND(AVERAGE(M71:M82)/10^6,0),Assumption!$B$2:$E$3,2,TRUE)*MAX((AVERAGE(M71:M82)-250*10^6),0)</f>
        <v>249866.5794</v>
      </c>
      <c r="O83" s="46">
        <f t="shared" si="6"/>
        <v>419766675.7</v>
      </c>
      <c r="P83" s="46">
        <f>IF(A83=1,SA,MAX(0,SA-M82))</f>
        <v>682247071.2</v>
      </c>
      <c r="S83" s="5">
        <v>0.0</v>
      </c>
      <c r="T83" s="5">
        <v>0.0</v>
      </c>
      <c r="U83" s="5">
        <v>0.0</v>
      </c>
      <c r="V83" s="48">
        <v>1.0</v>
      </c>
    </row>
    <row r="84" ht="15.75" customHeight="1">
      <c r="A84" s="5">
        <v>82.0</v>
      </c>
      <c r="B84" s="5">
        <v>7.0</v>
      </c>
      <c r="C84" s="5">
        <f t="shared" si="1"/>
        <v>10</v>
      </c>
      <c r="D84" s="5">
        <f>'Thông tin khách hàng'!$B$4+B84-1</f>
        <v>7</v>
      </c>
      <c r="E84" s="46">
        <f t="shared" si="2"/>
        <v>419766675.7</v>
      </c>
      <c r="F84" s="5">
        <f>TP*VLOOKUP('Thông tin khách hàng'!$E$10,$X$2:$Z$5,3,FALSE)*OFFSET($S84,0,VLOOKUP('Thông tin khách hàng'!$E$10,$X$2:$Z$5,2,FALSE))</f>
        <v>0</v>
      </c>
      <c r="G84" s="5">
        <f>EP*VLOOKUP('Thông tin khách hàng'!$E$10,$X$2:$Z$5,3,FALSE)*OFFSET($S84,0,VLOOKUP('Thông tin khách hàng'!$E$10,$X$2:$Z$5,2,FALSE))</f>
        <v>0</v>
      </c>
      <c r="H84" s="5">
        <f>F84*HLOOKUP(B84,Assumption!$A$10:$G$12,2,TRUE)+G84*HLOOKUP(B84,Assumption!$A$10:$G$12,3,TRUE)</f>
        <v>0</v>
      </c>
      <c r="I84" s="5">
        <f t="shared" si="3"/>
        <v>0</v>
      </c>
      <c r="J84" s="47">
        <f>VLOOKUP(D84,Assumption!$O$3:$Q$103,IF('Thông tin khách hàng'!$B$3="Nam",2,3),FALSE)/12*P84</f>
        <v>155079.5321</v>
      </c>
      <c r="K84" s="5">
        <v>20000.0</v>
      </c>
      <c r="L84" s="46">
        <f t="shared" si="4"/>
        <v>1709468</v>
      </c>
      <c r="M84" s="46">
        <f t="shared" si="5"/>
        <v>421301064.2</v>
      </c>
      <c r="N84" s="47">
        <f>HLOOKUP(ROUND(AVERAGE(M72:M83)/10^6,0),Assumption!$B$2:$E$3,2,TRUE)*MAX((AVERAGE(M72:M83)-250*10^6),0)</f>
        <v>262678.6399</v>
      </c>
      <c r="O84" s="46">
        <f t="shared" si="6"/>
        <v>421563742.8</v>
      </c>
      <c r="P84" s="46">
        <f>IF(A84=1,SA,MAX(0,SA-M83))</f>
        <v>680483190.9</v>
      </c>
      <c r="S84" s="5">
        <v>0.0</v>
      </c>
      <c r="T84" s="5">
        <v>0.0</v>
      </c>
      <c r="U84" s="5">
        <v>1.0</v>
      </c>
      <c r="V84" s="48">
        <v>1.0</v>
      </c>
    </row>
    <row r="85" ht="15.75" customHeight="1">
      <c r="A85" s="5">
        <v>83.0</v>
      </c>
      <c r="B85" s="5">
        <v>7.0</v>
      </c>
      <c r="C85" s="5">
        <f t="shared" si="1"/>
        <v>11</v>
      </c>
      <c r="D85" s="5">
        <f>'Thông tin khách hàng'!$B$4+B85-1</f>
        <v>7</v>
      </c>
      <c r="E85" s="46">
        <f t="shared" si="2"/>
        <v>421563742.8</v>
      </c>
      <c r="F85" s="5">
        <f>TP*VLOOKUP('Thông tin khách hàng'!$E$10,$X$2:$Z$5,3,FALSE)*OFFSET($S85,0,VLOOKUP('Thông tin khách hàng'!$E$10,$X$2:$Z$5,2,FALSE))</f>
        <v>0</v>
      </c>
      <c r="G85" s="5">
        <f>EP*VLOOKUP('Thông tin khách hàng'!$E$10,$X$2:$Z$5,3,FALSE)*OFFSET($S85,0,VLOOKUP('Thông tin khách hàng'!$E$10,$X$2:$Z$5,2,FALSE))</f>
        <v>0</v>
      </c>
      <c r="H85" s="5">
        <f>F85*HLOOKUP(B85,Assumption!$A$10:$G$12,2,TRUE)+G85*HLOOKUP(B85,Assumption!$A$10:$G$12,3,TRUE)</f>
        <v>0</v>
      </c>
      <c r="I85" s="5">
        <f t="shared" si="3"/>
        <v>0</v>
      </c>
      <c r="J85" s="47">
        <f>VLOOKUP(D85,Assumption!$O$3:$Q$103,IF('Thông tin khách hàng'!$B$3="Nam",2,3),FALSE)/12*P85</f>
        <v>154672.9071</v>
      </c>
      <c r="K85" s="5">
        <v>20000.0</v>
      </c>
      <c r="L85" s="46">
        <f t="shared" si="4"/>
        <v>1716791</v>
      </c>
      <c r="M85" s="46">
        <f t="shared" si="5"/>
        <v>423105860.9</v>
      </c>
      <c r="N85" s="47">
        <f>HLOOKUP(ROUND(AVERAGE(M73:M84)/10^6,0),Assumption!$B$2:$E$3,2,TRUE)*MAX((AVERAGE(M73:M84)-250*10^6),0)</f>
        <v>275570.5501</v>
      </c>
      <c r="O85" s="46">
        <f t="shared" si="6"/>
        <v>423381431.5</v>
      </c>
      <c r="P85" s="46">
        <f>IF(A85=1,SA,MAX(0,SA-M84))</f>
        <v>678698935.8</v>
      </c>
      <c r="S85" s="5">
        <v>0.0</v>
      </c>
      <c r="T85" s="5">
        <v>0.0</v>
      </c>
      <c r="U85" s="5">
        <v>0.0</v>
      </c>
      <c r="V85" s="48">
        <v>1.0</v>
      </c>
    </row>
    <row r="86" ht="15.75" customHeight="1">
      <c r="A86" s="5">
        <v>84.0</v>
      </c>
      <c r="B86" s="5">
        <v>7.0</v>
      </c>
      <c r="C86" s="5">
        <f t="shared" si="1"/>
        <v>12</v>
      </c>
      <c r="D86" s="5">
        <f>'Thông tin khách hàng'!$B$4+B86-1</f>
        <v>7</v>
      </c>
      <c r="E86" s="46">
        <f t="shared" si="2"/>
        <v>423381431.5</v>
      </c>
      <c r="F86" s="5">
        <f>TP*VLOOKUP('Thông tin khách hàng'!$E$10,$X$2:$Z$5,3,FALSE)*OFFSET($S86,0,VLOOKUP('Thông tin khách hàng'!$E$10,$X$2:$Z$5,2,FALSE))</f>
        <v>0</v>
      </c>
      <c r="G86" s="5">
        <f>EP*VLOOKUP('Thông tin khách hàng'!$E$10,$X$2:$Z$5,3,FALSE)*OFFSET($S86,0,VLOOKUP('Thông tin khách hàng'!$E$10,$X$2:$Z$5,2,FALSE))</f>
        <v>0</v>
      </c>
      <c r="H86" s="5">
        <f>F86*HLOOKUP(B86,Assumption!$A$10:$G$12,2,TRUE)+G86*HLOOKUP(B86,Assumption!$A$10:$G$12,3,TRUE)</f>
        <v>0</v>
      </c>
      <c r="I86" s="5">
        <f t="shared" si="3"/>
        <v>0</v>
      </c>
      <c r="J86" s="47">
        <f>VLOOKUP(D86,Assumption!$O$3:$Q$103,IF('Thông tin khách hàng'!$B$3="Nam",2,3),FALSE)/12*P86</f>
        <v>154261.6008</v>
      </c>
      <c r="K86" s="5">
        <v>20000.0</v>
      </c>
      <c r="L86" s="46">
        <f t="shared" si="4"/>
        <v>1724198</v>
      </c>
      <c r="M86" s="46">
        <f t="shared" si="5"/>
        <v>424931367.9</v>
      </c>
      <c r="N86" s="47">
        <f>HLOOKUP(ROUND(AVERAGE(M74:M85)/10^6,0),Assumption!$B$2:$E$3,2,TRUE)*MAX((AVERAGE(M74:M85)-250*10^6),0)</f>
        <v>288542.8056</v>
      </c>
      <c r="O86" s="46">
        <f t="shared" si="6"/>
        <v>425219910.7</v>
      </c>
      <c r="P86" s="46">
        <f>IF(A86=1,SA,MAX(0,SA-M85))</f>
        <v>676894139.1</v>
      </c>
      <c r="S86" s="5">
        <v>0.0</v>
      </c>
      <c r="T86" s="5">
        <v>0.0</v>
      </c>
      <c r="U86" s="5">
        <v>0.0</v>
      </c>
      <c r="V86" s="48">
        <v>1.0</v>
      </c>
    </row>
    <row r="87" ht="15.75" customHeight="1">
      <c r="A87" s="5">
        <v>85.0</v>
      </c>
      <c r="B87" s="5">
        <v>8.0</v>
      </c>
      <c r="C87" s="5">
        <f t="shared" si="1"/>
        <v>1</v>
      </c>
      <c r="D87" s="5">
        <f>'Thông tin khách hàng'!$B$4+B87-1</f>
        <v>8</v>
      </c>
      <c r="E87" s="46">
        <f t="shared" si="2"/>
        <v>425219910.7</v>
      </c>
      <c r="F87" s="5">
        <f>TP*VLOOKUP('Thông tin khách hàng'!$E$10,$X$2:$Z$5,3,FALSE)*OFFSET($S87,0,VLOOKUP('Thông tin khách hàng'!$E$10,$X$2:$Z$5,2,FALSE))</f>
        <v>15000000</v>
      </c>
      <c r="G87" s="5">
        <f>EP*VLOOKUP('Thông tin khách hàng'!$E$10,$X$2:$Z$5,3,FALSE)*OFFSET($S87,0,VLOOKUP('Thông tin khách hàng'!$E$10,$X$2:$Z$5,2,FALSE))</f>
        <v>15000000</v>
      </c>
      <c r="H87" s="5">
        <f>F87*HLOOKUP(B87,Assumption!$A$10:$G$12,2,TRUE)+G87*HLOOKUP(B87,Assumption!$A$10:$G$12,3,TRUE)</f>
        <v>750000</v>
      </c>
      <c r="I87" s="5">
        <f t="shared" si="3"/>
        <v>29250000</v>
      </c>
      <c r="J87" s="47">
        <f>VLOOKUP(D87,Assumption!$O$3:$Q$103,IF('Thông tin khách hàng'!$B$3="Nam",2,3),FALSE)/12*P87</f>
        <v>153845.5747</v>
      </c>
      <c r="K87" s="5">
        <v>20000.0</v>
      </c>
      <c r="L87" s="46">
        <f t="shared" si="4"/>
        <v>1850858</v>
      </c>
      <c r="M87" s="46">
        <f t="shared" si="5"/>
        <v>456146923.1</v>
      </c>
      <c r="N87" s="47">
        <f>HLOOKUP(ROUND(AVERAGE(M75:M86)/10^6,0),Assumption!$B$2:$E$3,2,TRUE)*MAX((AVERAGE(M75:M86)-250*10^6),0)</f>
        <v>301595.9058</v>
      </c>
      <c r="O87" s="46">
        <f t="shared" si="6"/>
        <v>456448519</v>
      </c>
      <c r="P87" s="46">
        <f>IF(A87=1,SA,MAX(0,SA-M86))</f>
        <v>675068632.1</v>
      </c>
      <c r="S87" s="5">
        <v>1.0</v>
      </c>
      <c r="T87" s="5">
        <v>1.0</v>
      </c>
      <c r="U87" s="5">
        <v>1.0</v>
      </c>
      <c r="V87" s="48">
        <v>1.0</v>
      </c>
    </row>
    <row r="88" ht="15.75" customHeight="1">
      <c r="A88" s="5">
        <v>86.0</v>
      </c>
      <c r="B88" s="5">
        <v>8.0</v>
      </c>
      <c r="C88" s="5">
        <f t="shared" si="1"/>
        <v>2</v>
      </c>
      <c r="D88" s="5">
        <f>'Thông tin khách hàng'!$B$4+B88-1</f>
        <v>8</v>
      </c>
      <c r="E88" s="46">
        <f t="shared" si="2"/>
        <v>456448519</v>
      </c>
      <c r="F88" s="5">
        <f>TP*VLOOKUP('Thông tin khách hàng'!$E$10,$X$2:$Z$5,3,FALSE)*OFFSET($S88,0,VLOOKUP('Thông tin khách hàng'!$E$10,$X$2:$Z$5,2,FALSE))</f>
        <v>0</v>
      </c>
      <c r="G88" s="5">
        <f>EP*VLOOKUP('Thông tin khách hàng'!$E$10,$X$2:$Z$5,3,FALSE)*OFFSET($S88,0,VLOOKUP('Thông tin khách hàng'!$E$10,$X$2:$Z$5,2,FALSE))</f>
        <v>0</v>
      </c>
      <c r="H88" s="5">
        <f>F88*HLOOKUP(B88,Assumption!$A$10:$G$12,2,TRUE)+G88*HLOOKUP(B88,Assumption!$A$10:$G$12,3,TRUE)</f>
        <v>0</v>
      </c>
      <c r="I88" s="5">
        <f t="shared" si="3"/>
        <v>0</v>
      </c>
      <c r="J88" s="47">
        <f>VLOOKUP(D88,Assumption!$O$3:$Q$103,IF('Thông tin khách hàng'!$B$3="Nam",2,3),FALSE)/12*P88</f>
        <v>146731.6683</v>
      </c>
      <c r="K88" s="5">
        <v>20000.0</v>
      </c>
      <c r="L88" s="46">
        <f t="shared" si="4"/>
        <v>1858948</v>
      </c>
      <c r="M88" s="46">
        <f t="shared" si="5"/>
        <v>458140735.3</v>
      </c>
      <c r="N88" s="47">
        <f>HLOOKUP(ROUND(AVERAGE(M76:M87)/10^6,0),Assumption!$B$2:$E$3,2,TRUE)*MAX((AVERAGE(M76:M87)-250*10^6),0)</f>
        <v>314730.3539</v>
      </c>
      <c r="O88" s="46">
        <f t="shared" si="6"/>
        <v>458455465.7</v>
      </c>
      <c r="P88" s="46">
        <f>IF(A88=1,SA,MAX(0,SA-M87))</f>
        <v>643853076.9</v>
      </c>
      <c r="S88" s="5">
        <v>0.0</v>
      </c>
      <c r="T88" s="5">
        <v>0.0</v>
      </c>
      <c r="U88" s="5">
        <v>0.0</v>
      </c>
      <c r="V88" s="48">
        <v>1.0</v>
      </c>
    </row>
    <row r="89" ht="15.75" customHeight="1">
      <c r="A89" s="5">
        <v>87.0</v>
      </c>
      <c r="B89" s="5">
        <v>8.0</v>
      </c>
      <c r="C89" s="5">
        <f t="shared" si="1"/>
        <v>3</v>
      </c>
      <c r="D89" s="5">
        <f>'Thông tin khách hàng'!$B$4+B89-1</f>
        <v>8</v>
      </c>
      <c r="E89" s="46">
        <f t="shared" si="2"/>
        <v>458455465.7</v>
      </c>
      <c r="F89" s="5">
        <f>TP*VLOOKUP('Thông tin khách hàng'!$E$10,$X$2:$Z$5,3,FALSE)*OFFSET($S89,0,VLOOKUP('Thông tin khách hàng'!$E$10,$X$2:$Z$5,2,FALSE))</f>
        <v>0</v>
      </c>
      <c r="G89" s="5">
        <f>EP*VLOOKUP('Thông tin khách hàng'!$E$10,$X$2:$Z$5,3,FALSE)*OFFSET($S89,0,VLOOKUP('Thông tin khách hàng'!$E$10,$X$2:$Z$5,2,FALSE))</f>
        <v>0</v>
      </c>
      <c r="H89" s="5">
        <f>F89*HLOOKUP(B89,Assumption!$A$10:$G$12,2,TRUE)+G89*HLOOKUP(B89,Assumption!$A$10:$G$12,3,TRUE)</f>
        <v>0</v>
      </c>
      <c r="I89" s="5">
        <f t="shared" si="3"/>
        <v>0</v>
      </c>
      <c r="J89" s="47">
        <f>VLOOKUP(D89,Assumption!$O$3:$Q$103,IF('Thông tin khách hàng'!$B$3="Nam",2,3),FALSE)/12*P89</f>
        <v>146277.2861</v>
      </c>
      <c r="K89" s="5">
        <v>20000.0</v>
      </c>
      <c r="L89" s="46">
        <f t="shared" si="4"/>
        <v>1867127</v>
      </c>
      <c r="M89" s="46">
        <f t="shared" si="5"/>
        <v>460156315.4</v>
      </c>
      <c r="N89" s="47">
        <f>HLOOKUP(ROUND(AVERAGE(M77:M88)/10^6,0),Assumption!$B$2:$E$3,2,TRUE)*MAX((AVERAGE(M77:M88)-250*10^6),0)</f>
        <v>327946.657</v>
      </c>
      <c r="O89" s="46">
        <f t="shared" si="6"/>
        <v>460484262.1</v>
      </c>
      <c r="P89" s="46">
        <f>IF(A89=1,SA,MAX(0,SA-M88))</f>
        <v>641859264.7</v>
      </c>
      <c r="S89" s="5">
        <v>0.0</v>
      </c>
      <c r="T89" s="5">
        <v>0.0</v>
      </c>
      <c r="U89" s="5">
        <v>0.0</v>
      </c>
      <c r="V89" s="48">
        <v>1.0</v>
      </c>
    </row>
    <row r="90" ht="15.75" customHeight="1">
      <c r="A90" s="5">
        <v>88.0</v>
      </c>
      <c r="B90" s="5">
        <v>8.0</v>
      </c>
      <c r="C90" s="5">
        <f t="shared" si="1"/>
        <v>4</v>
      </c>
      <c r="D90" s="5">
        <f>'Thông tin khách hàng'!$B$4+B90-1</f>
        <v>8</v>
      </c>
      <c r="E90" s="46">
        <f t="shared" si="2"/>
        <v>460484262.1</v>
      </c>
      <c r="F90" s="5">
        <f>TP*VLOOKUP('Thông tin khách hàng'!$E$10,$X$2:$Z$5,3,FALSE)*OFFSET($S90,0,VLOOKUP('Thông tin khách hàng'!$E$10,$X$2:$Z$5,2,FALSE))</f>
        <v>0</v>
      </c>
      <c r="G90" s="5">
        <f>EP*VLOOKUP('Thông tin khách hàng'!$E$10,$X$2:$Z$5,3,FALSE)*OFFSET($S90,0,VLOOKUP('Thông tin khách hàng'!$E$10,$X$2:$Z$5,2,FALSE))</f>
        <v>0</v>
      </c>
      <c r="H90" s="5">
        <f>F90*HLOOKUP(B90,Assumption!$A$10:$G$12,2,TRUE)+G90*HLOOKUP(B90,Assumption!$A$10:$G$12,3,TRUE)</f>
        <v>0</v>
      </c>
      <c r="I90" s="5">
        <f t="shared" si="3"/>
        <v>0</v>
      </c>
      <c r="J90" s="47">
        <f>VLOOKUP(D90,Assumption!$O$3:$Q$103,IF('Thông tin khách hàng'!$B$3="Nam",2,3),FALSE)/12*P90</f>
        <v>145817.9431</v>
      </c>
      <c r="K90" s="5">
        <v>20000.0</v>
      </c>
      <c r="L90" s="46">
        <f t="shared" si="4"/>
        <v>1875394</v>
      </c>
      <c r="M90" s="46">
        <f t="shared" si="5"/>
        <v>462193838.1</v>
      </c>
      <c r="N90" s="47">
        <f>HLOOKUP(ROUND(AVERAGE(M78:M89)/10^6,0),Assumption!$B$2:$E$3,2,TRUE)*MAX((AVERAGE(M78:M89)-250*10^6),0)</f>
        <v>341245.3251</v>
      </c>
      <c r="O90" s="46">
        <f t="shared" si="6"/>
        <v>462535083.4</v>
      </c>
      <c r="P90" s="46">
        <f>IF(A90=1,SA,MAX(0,SA-M89))</f>
        <v>639843684.6</v>
      </c>
      <c r="S90" s="5">
        <v>0.0</v>
      </c>
      <c r="T90" s="5">
        <v>0.0</v>
      </c>
      <c r="U90" s="5">
        <v>1.0</v>
      </c>
      <c r="V90" s="48">
        <v>1.0</v>
      </c>
    </row>
    <row r="91" ht="15.75" customHeight="1">
      <c r="A91" s="5">
        <v>89.0</v>
      </c>
      <c r="B91" s="5">
        <v>8.0</v>
      </c>
      <c r="C91" s="5">
        <f t="shared" si="1"/>
        <v>5</v>
      </c>
      <c r="D91" s="5">
        <f>'Thông tin khách hàng'!$B$4+B91-1</f>
        <v>8</v>
      </c>
      <c r="E91" s="46">
        <f t="shared" si="2"/>
        <v>462535083.4</v>
      </c>
      <c r="F91" s="5">
        <f>TP*VLOOKUP('Thông tin khách hàng'!$E$10,$X$2:$Z$5,3,FALSE)*OFFSET($S91,0,VLOOKUP('Thông tin khách hàng'!$E$10,$X$2:$Z$5,2,FALSE))</f>
        <v>0</v>
      </c>
      <c r="G91" s="5">
        <f>EP*VLOOKUP('Thông tin khách hàng'!$E$10,$X$2:$Z$5,3,FALSE)*OFFSET($S91,0,VLOOKUP('Thông tin khách hàng'!$E$10,$X$2:$Z$5,2,FALSE))</f>
        <v>0</v>
      </c>
      <c r="H91" s="5">
        <f>F91*HLOOKUP(B91,Assumption!$A$10:$G$12,2,TRUE)+G91*HLOOKUP(B91,Assumption!$A$10:$G$12,3,TRUE)</f>
        <v>0</v>
      </c>
      <c r="I91" s="5">
        <f t="shared" si="3"/>
        <v>0</v>
      </c>
      <c r="J91" s="47">
        <f>VLOOKUP(D91,Assumption!$O$3:$Q$103,IF('Thông tin khách hàng'!$B$3="Nam",2,3),FALSE)/12*P91</f>
        <v>145353.5994</v>
      </c>
      <c r="K91" s="5">
        <v>20000.0</v>
      </c>
      <c r="L91" s="46">
        <f t="shared" si="4"/>
        <v>1883752</v>
      </c>
      <c r="M91" s="46">
        <f t="shared" si="5"/>
        <v>464253481.8</v>
      </c>
      <c r="N91" s="47">
        <f>HLOOKUP(ROUND(AVERAGE(M79:M90)/10^6,0),Assumption!$B$2:$E$3,2,TRUE)*MAX((AVERAGE(M79:M90)-250*10^6),0)</f>
        <v>354626.8713</v>
      </c>
      <c r="O91" s="46">
        <f t="shared" si="6"/>
        <v>464608108.7</v>
      </c>
      <c r="P91" s="46">
        <f>IF(A91=1,SA,MAX(0,SA-M90))</f>
        <v>637806161.9</v>
      </c>
      <c r="S91" s="5">
        <v>0.0</v>
      </c>
      <c r="T91" s="5">
        <v>0.0</v>
      </c>
      <c r="U91" s="5">
        <v>0.0</v>
      </c>
      <c r="V91" s="48">
        <v>1.0</v>
      </c>
    </row>
    <row r="92" ht="15.75" customHeight="1">
      <c r="A92" s="5">
        <v>90.0</v>
      </c>
      <c r="B92" s="5">
        <v>8.0</v>
      </c>
      <c r="C92" s="5">
        <f t="shared" si="1"/>
        <v>6</v>
      </c>
      <c r="D92" s="5">
        <f>'Thông tin khách hàng'!$B$4+B92-1</f>
        <v>8</v>
      </c>
      <c r="E92" s="46">
        <f t="shared" si="2"/>
        <v>464608108.7</v>
      </c>
      <c r="F92" s="5">
        <f>TP*VLOOKUP('Thông tin khách hàng'!$E$10,$X$2:$Z$5,3,FALSE)*OFFSET($S92,0,VLOOKUP('Thông tin khách hàng'!$E$10,$X$2:$Z$5,2,FALSE))</f>
        <v>0</v>
      </c>
      <c r="G92" s="5">
        <f>EP*VLOOKUP('Thông tin khách hàng'!$E$10,$X$2:$Z$5,3,FALSE)*OFFSET($S92,0,VLOOKUP('Thông tin khách hàng'!$E$10,$X$2:$Z$5,2,FALSE))</f>
        <v>0</v>
      </c>
      <c r="H92" s="5">
        <f>F92*HLOOKUP(B92,Assumption!$A$10:$G$12,2,TRUE)+G92*HLOOKUP(B92,Assumption!$A$10:$G$12,3,TRUE)</f>
        <v>0</v>
      </c>
      <c r="I92" s="5">
        <f t="shared" si="3"/>
        <v>0</v>
      </c>
      <c r="J92" s="47">
        <f>VLOOKUP(D92,Assumption!$O$3:$Q$103,IF('Thông tin khách hàng'!$B$3="Nam",2,3),FALSE)/12*P92</f>
        <v>144884.2144</v>
      </c>
      <c r="K92" s="5">
        <v>20000.0</v>
      </c>
      <c r="L92" s="46">
        <f t="shared" si="4"/>
        <v>1892199</v>
      </c>
      <c r="M92" s="46">
        <f t="shared" si="5"/>
        <v>466335423.5</v>
      </c>
      <c r="N92" s="47">
        <f>HLOOKUP(ROUND(AVERAGE(M80:M91)/10^6,0),Assumption!$B$2:$E$3,2,TRUE)*MAX((AVERAGE(M80:M91)-250*10^6),0)</f>
        <v>368091.8122</v>
      </c>
      <c r="O92" s="46">
        <f t="shared" si="6"/>
        <v>466703515.3</v>
      </c>
      <c r="P92" s="46">
        <f>IF(A92=1,SA,MAX(0,SA-M91))</f>
        <v>635746518.2</v>
      </c>
      <c r="S92" s="5">
        <v>0.0</v>
      </c>
      <c r="T92" s="5">
        <v>0.0</v>
      </c>
      <c r="U92" s="5">
        <v>0.0</v>
      </c>
      <c r="V92" s="48">
        <v>1.0</v>
      </c>
    </row>
    <row r="93" ht="15.75" customHeight="1">
      <c r="A93" s="5">
        <v>91.0</v>
      </c>
      <c r="B93" s="5">
        <v>8.0</v>
      </c>
      <c r="C93" s="5">
        <f t="shared" si="1"/>
        <v>7</v>
      </c>
      <c r="D93" s="5">
        <f>'Thông tin khách hàng'!$B$4+B93-1</f>
        <v>8</v>
      </c>
      <c r="E93" s="46">
        <f t="shared" si="2"/>
        <v>466703515.3</v>
      </c>
      <c r="F93" s="5">
        <f>TP*VLOOKUP('Thông tin khách hàng'!$E$10,$X$2:$Z$5,3,FALSE)*OFFSET($S93,0,VLOOKUP('Thông tin khách hàng'!$E$10,$X$2:$Z$5,2,FALSE))</f>
        <v>15000000</v>
      </c>
      <c r="G93" s="5">
        <f>EP*VLOOKUP('Thông tin khách hàng'!$E$10,$X$2:$Z$5,3,FALSE)*OFFSET($S93,0,VLOOKUP('Thông tin khách hàng'!$E$10,$X$2:$Z$5,2,FALSE))</f>
        <v>15000000</v>
      </c>
      <c r="H93" s="5">
        <f>F93*HLOOKUP(B93,Assumption!$A$10:$G$12,2,TRUE)+G93*HLOOKUP(B93,Assumption!$A$10:$G$12,3,TRUE)</f>
        <v>750000</v>
      </c>
      <c r="I93" s="5">
        <f t="shared" si="3"/>
        <v>29250000</v>
      </c>
      <c r="J93" s="47">
        <f>VLOOKUP(D93,Assumption!$O$3:$Q$103,IF('Thông tin khách hàng'!$B$3="Nam",2,3),FALSE)/12*P93</f>
        <v>144409.7478</v>
      </c>
      <c r="K93" s="5">
        <v>20000.0</v>
      </c>
      <c r="L93" s="46">
        <f t="shared" si="4"/>
        <v>2019906</v>
      </c>
      <c r="M93" s="46">
        <f t="shared" si="5"/>
        <v>497809011.6</v>
      </c>
      <c r="N93" s="47">
        <f>HLOOKUP(ROUND(AVERAGE(M81:M92)/10^6,0),Assumption!$B$2:$E$3,2,TRUE)*MAX((AVERAGE(M81:M92)-250*10^6),0)</f>
        <v>381640.6675</v>
      </c>
      <c r="O93" s="46">
        <f t="shared" si="6"/>
        <v>498190652.2</v>
      </c>
      <c r="P93" s="46">
        <f>IF(A93=1,SA,MAX(0,SA-M92))</f>
        <v>633664576.5</v>
      </c>
      <c r="S93" s="5">
        <v>0.0</v>
      </c>
      <c r="T93" s="5">
        <v>1.0</v>
      </c>
      <c r="U93" s="5">
        <v>1.0</v>
      </c>
      <c r="V93" s="48">
        <v>1.0</v>
      </c>
    </row>
    <row r="94" ht="15.75" customHeight="1">
      <c r="A94" s="5">
        <v>92.0</v>
      </c>
      <c r="B94" s="5">
        <v>8.0</v>
      </c>
      <c r="C94" s="5">
        <f t="shared" si="1"/>
        <v>8</v>
      </c>
      <c r="D94" s="5">
        <f>'Thông tin khách hàng'!$B$4+B94-1</f>
        <v>8</v>
      </c>
      <c r="E94" s="46">
        <f t="shared" si="2"/>
        <v>498190652.2</v>
      </c>
      <c r="F94" s="5">
        <f>TP*VLOOKUP('Thông tin khách hàng'!$E$10,$X$2:$Z$5,3,FALSE)*OFFSET($S94,0,VLOOKUP('Thông tin khách hàng'!$E$10,$X$2:$Z$5,2,FALSE))</f>
        <v>0</v>
      </c>
      <c r="G94" s="5">
        <f>EP*VLOOKUP('Thông tin khách hàng'!$E$10,$X$2:$Z$5,3,FALSE)*OFFSET($S94,0,VLOOKUP('Thông tin khách hàng'!$E$10,$X$2:$Z$5,2,FALSE))</f>
        <v>0</v>
      </c>
      <c r="H94" s="5">
        <f>F94*HLOOKUP(B94,Assumption!$A$10:$G$12,2,TRUE)+G94*HLOOKUP(B94,Assumption!$A$10:$G$12,3,TRUE)</f>
        <v>0</v>
      </c>
      <c r="I94" s="5">
        <f t="shared" si="3"/>
        <v>0</v>
      </c>
      <c r="J94" s="47">
        <f>VLOOKUP(D94,Assumption!$O$3:$Q$103,IF('Thông tin khách hàng'!$B$3="Nam",2,3),FALSE)/12*P94</f>
        <v>137237.0368</v>
      </c>
      <c r="K94" s="5">
        <v>20000.0</v>
      </c>
      <c r="L94" s="46">
        <f t="shared" si="4"/>
        <v>2029050</v>
      </c>
      <c r="M94" s="46">
        <f t="shared" si="5"/>
        <v>500062465.2</v>
      </c>
      <c r="N94" s="47">
        <f>HLOOKUP(ROUND(AVERAGE(M82:M93)/10^6,0),Assumption!$B$2:$E$3,2,TRUE)*MAX((AVERAGE(M82:M93)-250*10^6),0)</f>
        <v>395273.9599</v>
      </c>
      <c r="O94" s="46">
        <f t="shared" si="6"/>
        <v>500457739.1</v>
      </c>
      <c r="P94" s="46">
        <f>IF(A94=1,SA,MAX(0,SA-M93))</f>
        <v>602190988.4</v>
      </c>
      <c r="S94" s="5">
        <v>0.0</v>
      </c>
      <c r="T94" s="5">
        <v>0.0</v>
      </c>
      <c r="U94" s="5">
        <v>0.0</v>
      </c>
      <c r="V94" s="48">
        <v>1.0</v>
      </c>
    </row>
    <row r="95" ht="15.75" customHeight="1">
      <c r="A95" s="5">
        <v>93.0</v>
      </c>
      <c r="B95" s="5">
        <v>8.0</v>
      </c>
      <c r="C95" s="5">
        <f t="shared" si="1"/>
        <v>9</v>
      </c>
      <c r="D95" s="5">
        <f>'Thông tin khách hàng'!$B$4+B95-1</f>
        <v>8</v>
      </c>
      <c r="E95" s="46">
        <f t="shared" si="2"/>
        <v>500457739.1</v>
      </c>
      <c r="F95" s="5">
        <f>TP*VLOOKUP('Thông tin khách hàng'!$E$10,$X$2:$Z$5,3,FALSE)*OFFSET($S95,0,VLOOKUP('Thông tin khách hàng'!$E$10,$X$2:$Z$5,2,FALSE))</f>
        <v>0</v>
      </c>
      <c r="G95" s="5">
        <f>EP*VLOOKUP('Thông tin khách hàng'!$E$10,$X$2:$Z$5,3,FALSE)*OFFSET($S95,0,VLOOKUP('Thông tin khách hàng'!$E$10,$X$2:$Z$5,2,FALSE))</f>
        <v>0</v>
      </c>
      <c r="H95" s="5">
        <f>F95*HLOOKUP(B95,Assumption!$A$10:$G$12,2,TRUE)+G95*HLOOKUP(B95,Assumption!$A$10:$G$12,3,TRUE)</f>
        <v>0</v>
      </c>
      <c r="I95" s="5">
        <f t="shared" si="3"/>
        <v>0</v>
      </c>
      <c r="J95" s="47">
        <f>VLOOKUP(D95,Assumption!$O$3:$Q$103,IF('Thông tin khách hàng'!$B$3="Nam",2,3),FALSE)/12*P95</f>
        <v>136723.4833</v>
      </c>
      <c r="K95" s="5">
        <v>20000.0</v>
      </c>
      <c r="L95" s="46">
        <f t="shared" si="4"/>
        <v>2038288</v>
      </c>
      <c r="M95" s="46">
        <f t="shared" si="5"/>
        <v>502339303.7</v>
      </c>
      <c r="N95" s="47">
        <f>HLOOKUP(ROUND(AVERAGE(M83:M94)/10^6,0),Assumption!$B$2:$E$3,2,TRUE)*MAX((AVERAGE(M83:M94)-250*10^6),0)</f>
        <v>408992.216</v>
      </c>
      <c r="O95" s="46">
        <f t="shared" si="6"/>
        <v>502748295.9</v>
      </c>
      <c r="P95" s="46">
        <f>IF(A95=1,SA,MAX(0,SA-M94))</f>
        <v>599937534.8</v>
      </c>
      <c r="S95" s="5">
        <v>0.0</v>
      </c>
      <c r="T95" s="5">
        <v>0.0</v>
      </c>
      <c r="U95" s="5">
        <v>0.0</v>
      </c>
      <c r="V95" s="48">
        <v>1.0</v>
      </c>
    </row>
    <row r="96" ht="15.75" customHeight="1">
      <c r="A96" s="5">
        <v>94.0</v>
      </c>
      <c r="B96" s="5">
        <v>8.0</v>
      </c>
      <c r="C96" s="5">
        <f t="shared" si="1"/>
        <v>10</v>
      </c>
      <c r="D96" s="5">
        <f>'Thông tin khách hàng'!$B$4+B96-1</f>
        <v>8</v>
      </c>
      <c r="E96" s="46">
        <f t="shared" si="2"/>
        <v>502748295.9</v>
      </c>
      <c r="F96" s="5">
        <f>TP*VLOOKUP('Thông tin khách hàng'!$E$10,$X$2:$Z$5,3,FALSE)*OFFSET($S96,0,VLOOKUP('Thông tin khách hàng'!$E$10,$X$2:$Z$5,2,FALSE))</f>
        <v>0</v>
      </c>
      <c r="G96" s="5">
        <f>EP*VLOOKUP('Thông tin khách hàng'!$E$10,$X$2:$Z$5,3,FALSE)*OFFSET($S96,0,VLOOKUP('Thông tin khách hàng'!$E$10,$X$2:$Z$5,2,FALSE))</f>
        <v>0</v>
      </c>
      <c r="H96" s="5">
        <f>F96*HLOOKUP(B96,Assumption!$A$10:$G$12,2,TRUE)+G96*HLOOKUP(B96,Assumption!$A$10:$G$12,3,TRUE)</f>
        <v>0</v>
      </c>
      <c r="I96" s="5">
        <f t="shared" si="3"/>
        <v>0</v>
      </c>
      <c r="J96" s="47">
        <f>VLOOKUP(D96,Assumption!$O$3:$Q$103,IF('Thông tin khách hàng'!$B$3="Nam",2,3),FALSE)/12*P96</f>
        <v>136204.6004</v>
      </c>
      <c r="K96" s="5">
        <v>20000.0</v>
      </c>
      <c r="L96" s="46">
        <f t="shared" si="4"/>
        <v>2047622</v>
      </c>
      <c r="M96" s="46">
        <f t="shared" si="5"/>
        <v>504639713.3</v>
      </c>
      <c r="N96" s="47">
        <f>HLOOKUP(ROUND(AVERAGE(M84:M95)/10^6,0),Assumption!$B$2:$E$3,2,TRUE)*MAX((AVERAGE(M84:M95)-250*10^6),0)</f>
        <v>422795.9651</v>
      </c>
      <c r="O96" s="46">
        <f t="shared" si="6"/>
        <v>505062509.2</v>
      </c>
      <c r="P96" s="46">
        <f>IF(A96=1,SA,MAX(0,SA-M95))</f>
        <v>597660696.3</v>
      </c>
      <c r="S96" s="5">
        <v>0.0</v>
      </c>
      <c r="T96" s="5">
        <v>0.0</v>
      </c>
      <c r="U96" s="5">
        <v>1.0</v>
      </c>
      <c r="V96" s="48">
        <v>1.0</v>
      </c>
    </row>
    <row r="97" ht="15.75" customHeight="1">
      <c r="A97" s="5">
        <v>95.0</v>
      </c>
      <c r="B97" s="5">
        <v>8.0</v>
      </c>
      <c r="C97" s="5">
        <f t="shared" si="1"/>
        <v>11</v>
      </c>
      <c r="D97" s="5">
        <f>'Thông tin khách hàng'!$B$4+B97-1</f>
        <v>8</v>
      </c>
      <c r="E97" s="46">
        <f t="shared" si="2"/>
        <v>505062509.2</v>
      </c>
      <c r="F97" s="5">
        <f>TP*VLOOKUP('Thông tin khách hàng'!$E$10,$X$2:$Z$5,3,FALSE)*OFFSET($S97,0,VLOOKUP('Thông tin khách hàng'!$E$10,$X$2:$Z$5,2,FALSE))</f>
        <v>0</v>
      </c>
      <c r="G97" s="5">
        <f>EP*VLOOKUP('Thông tin khách hàng'!$E$10,$X$2:$Z$5,3,FALSE)*OFFSET($S97,0,VLOOKUP('Thông tin khách hàng'!$E$10,$X$2:$Z$5,2,FALSE))</f>
        <v>0</v>
      </c>
      <c r="H97" s="5">
        <f>F97*HLOOKUP(B97,Assumption!$A$10:$G$12,2,TRUE)+G97*HLOOKUP(B97,Assumption!$A$10:$G$12,3,TRUE)</f>
        <v>0</v>
      </c>
      <c r="I97" s="5">
        <f t="shared" si="3"/>
        <v>0</v>
      </c>
      <c r="J97" s="47">
        <f>VLOOKUP(D97,Assumption!$O$3:$Q$103,IF('Thông tin khách hàng'!$B$3="Nam",2,3),FALSE)/12*P97</f>
        <v>135680.3458</v>
      </c>
      <c r="K97" s="5">
        <v>20000.0</v>
      </c>
      <c r="L97" s="46">
        <f t="shared" si="4"/>
        <v>2057053</v>
      </c>
      <c r="M97" s="46">
        <f t="shared" si="5"/>
        <v>506963881.9</v>
      </c>
      <c r="N97" s="47">
        <f>HLOOKUP(ROUND(AVERAGE(M85:M96)/10^6,0),Assumption!$B$2:$E$3,2,TRUE)*MAX((AVERAGE(M85:M96)-250*10^6),0)</f>
        <v>436685.74</v>
      </c>
      <c r="O97" s="46">
        <f t="shared" si="6"/>
        <v>507400567.6</v>
      </c>
      <c r="P97" s="46">
        <f>IF(A97=1,SA,MAX(0,SA-M96))</f>
        <v>595360286.7</v>
      </c>
      <c r="S97" s="5">
        <v>0.0</v>
      </c>
      <c r="T97" s="5">
        <v>0.0</v>
      </c>
      <c r="U97" s="5">
        <v>0.0</v>
      </c>
      <c r="V97" s="48">
        <v>1.0</v>
      </c>
    </row>
    <row r="98" ht="15.75" customHeight="1">
      <c r="A98" s="5">
        <v>96.0</v>
      </c>
      <c r="B98" s="5">
        <v>8.0</v>
      </c>
      <c r="C98" s="5">
        <f t="shared" si="1"/>
        <v>12</v>
      </c>
      <c r="D98" s="5">
        <f>'Thông tin khách hàng'!$B$4+B98-1</f>
        <v>8</v>
      </c>
      <c r="E98" s="46">
        <f t="shared" si="2"/>
        <v>507400567.6</v>
      </c>
      <c r="F98" s="5">
        <f>TP*VLOOKUP('Thông tin khách hàng'!$E$10,$X$2:$Z$5,3,FALSE)*OFFSET($S98,0,VLOOKUP('Thông tin khách hàng'!$E$10,$X$2:$Z$5,2,FALSE))</f>
        <v>0</v>
      </c>
      <c r="G98" s="5">
        <f>EP*VLOOKUP('Thông tin khách hàng'!$E$10,$X$2:$Z$5,3,FALSE)*OFFSET($S98,0,VLOOKUP('Thông tin khách hàng'!$E$10,$X$2:$Z$5,2,FALSE))</f>
        <v>0</v>
      </c>
      <c r="H98" s="5">
        <f>F98*HLOOKUP(B98,Assumption!$A$10:$G$12,2,TRUE)+G98*HLOOKUP(B98,Assumption!$A$10:$G$12,3,TRUE)</f>
        <v>0</v>
      </c>
      <c r="I98" s="5">
        <f t="shared" si="3"/>
        <v>0</v>
      </c>
      <c r="J98" s="47">
        <f>VLOOKUP(D98,Assumption!$O$3:$Q$103,IF('Thông tin khách hàng'!$B$3="Nam",2,3),FALSE)/12*P98</f>
        <v>135150.6766</v>
      </c>
      <c r="K98" s="5">
        <v>20000.0</v>
      </c>
      <c r="L98" s="46">
        <f t="shared" si="4"/>
        <v>2066581</v>
      </c>
      <c r="M98" s="46">
        <f t="shared" si="5"/>
        <v>509311998</v>
      </c>
      <c r="N98" s="47">
        <f>HLOOKUP(ROUND(AVERAGE(M86:M97)/10^6,0),Assumption!$B$2:$E$3,2,TRUE)*MAX((AVERAGE(M86:M97)-250*10^6),0)</f>
        <v>450662.0768</v>
      </c>
      <c r="O98" s="46">
        <f t="shared" si="6"/>
        <v>509762660</v>
      </c>
      <c r="P98" s="46">
        <f>IF(A98=1,SA,MAX(0,SA-M97))</f>
        <v>593036118.1</v>
      </c>
      <c r="S98" s="5">
        <v>0.0</v>
      </c>
      <c r="T98" s="5">
        <v>0.0</v>
      </c>
      <c r="U98" s="5">
        <v>0.0</v>
      </c>
      <c r="V98" s="48">
        <v>1.0</v>
      </c>
    </row>
    <row r="99" ht="15.75" customHeight="1">
      <c r="A99" s="5">
        <v>97.0</v>
      </c>
      <c r="B99" s="5">
        <v>9.0</v>
      </c>
      <c r="C99" s="5">
        <f t="shared" si="1"/>
        <v>1</v>
      </c>
      <c r="D99" s="5">
        <f>'Thông tin khách hàng'!$B$4+B99-1</f>
        <v>9</v>
      </c>
      <c r="E99" s="46">
        <f t="shared" si="2"/>
        <v>509762660</v>
      </c>
      <c r="F99" s="5">
        <f>TP*VLOOKUP('Thông tin khách hàng'!$E$10,$X$2:$Z$5,3,FALSE)*OFFSET($S99,0,VLOOKUP('Thông tin khách hàng'!$E$10,$X$2:$Z$5,2,FALSE))</f>
        <v>15000000</v>
      </c>
      <c r="G99" s="5">
        <f>EP*VLOOKUP('Thông tin khách hàng'!$E$10,$X$2:$Z$5,3,FALSE)*OFFSET($S99,0,VLOOKUP('Thông tin khách hàng'!$E$10,$X$2:$Z$5,2,FALSE))</f>
        <v>15000000</v>
      </c>
      <c r="H99" s="5">
        <f>F99*HLOOKUP(B99,Assumption!$A$10:$G$12,2,TRUE)+G99*HLOOKUP(B99,Assumption!$A$10:$G$12,3,TRUE)</f>
        <v>750000</v>
      </c>
      <c r="I99" s="5">
        <f t="shared" si="3"/>
        <v>29250000</v>
      </c>
      <c r="J99" s="47">
        <f>VLOOKUP(D99,Assumption!$O$3:$Q$103,IF('Thông tin khách hàng'!$B$3="Nam",2,3),FALSE)/12*P99</f>
        <v>134615.5499</v>
      </c>
      <c r="K99" s="5">
        <v>20000.0</v>
      </c>
      <c r="L99" s="46">
        <f t="shared" si="4"/>
        <v>2195374</v>
      </c>
      <c r="M99" s="46">
        <f t="shared" si="5"/>
        <v>541053418.5</v>
      </c>
      <c r="N99" s="47">
        <f>HLOOKUP(ROUND(AVERAGE(M87:M98)/10^6,0),Assumption!$B$2:$E$3,2,TRUE)*MAX((AVERAGE(M87:M98)-250*10^6),0)</f>
        <v>464725.5151</v>
      </c>
      <c r="O99" s="46">
        <f t="shared" si="6"/>
        <v>541518144</v>
      </c>
      <c r="P99" s="46">
        <f>IF(A99=1,SA,MAX(0,SA-M98))</f>
        <v>590688002</v>
      </c>
      <c r="S99" s="5">
        <v>1.0</v>
      </c>
      <c r="T99" s="5">
        <v>1.0</v>
      </c>
      <c r="U99" s="5">
        <v>1.0</v>
      </c>
      <c r="V99" s="48">
        <v>1.0</v>
      </c>
    </row>
    <row r="100" ht="15.75" customHeight="1">
      <c r="A100" s="5">
        <v>98.0</v>
      </c>
      <c r="B100" s="5">
        <v>9.0</v>
      </c>
      <c r="C100" s="5">
        <f t="shared" si="1"/>
        <v>2</v>
      </c>
      <c r="D100" s="5">
        <f>'Thông tin khách hàng'!$B$4+B100-1</f>
        <v>9</v>
      </c>
      <c r="E100" s="46">
        <f t="shared" si="2"/>
        <v>541518144</v>
      </c>
      <c r="F100" s="5">
        <f>TP*VLOOKUP('Thông tin khách hàng'!$E$10,$X$2:$Z$5,3,FALSE)*OFFSET($S100,0,VLOOKUP('Thông tin khách hàng'!$E$10,$X$2:$Z$5,2,FALSE))</f>
        <v>0</v>
      </c>
      <c r="G100" s="5">
        <f>EP*VLOOKUP('Thông tin khách hàng'!$E$10,$X$2:$Z$5,3,FALSE)*OFFSET($S100,0,VLOOKUP('Thông tin khách hàng'!$E$10,$X$2:$Z$5,2,FALSE))</f>
        <v>0</v>
      </c>
      <c r="H100" s="5">
        <f>F100*HLOOKUP(B100,Assumption!$A$10:$G$12,2,TRUE)+G100*HLOOKUP(B100,Assumption!$A$10:$G$12,3,TRUE)</f>
        <v>0</v>
      </c>
      <c r="I100" s="5">
        <f t="shared" si="3"/>
        <v>0</v>
      </c>
      <c r="J100" s="47">
        <f>VLOOKUP(D100,Assumption!$O$3:$Q$103,IF('Thông tin khách hàng'!$B$3="Nam",2,3),FALSE)/12*P100</f>
        <v>127381.8009</v>
      </c>
      <c r="K100" s="5">
        <v>20000.0</v>
      </c>
      <c r="L100" s="46">
        <f t="shared" si="4"/>
        <v>2205611</v>
      </c>
      <c r="M100" s="46">
        <f t="shared" si="5"/>
        <v>543576373.2</v>
      </c>
      <c r="N100" s="47">
        <f>HLOOKUP(ROUND(AVERAGE(M88:M99)/10^6,0),Assumption!$B$2:$E$3,2,TRUE)*MAX((AVERAGE(M88:M99)-250*10^6),0)</f>
        <v>478876.5977</v>
      </c>
      <c r="O100" s="46">
        <f t="shared" si="6"/>
        <v>544055249.8</v>
      </c>
      <c r="P100" s="46">
        <f>IF(A100=1,SA,MAX(0,SA-M99))</f>
        <v>558946581.5</v>
      </c>
      <c r="S100" s="5">
        <v>0.0</v>
      </c>
      <c r="T100" s="5">
        <v>0.0</v>
      </c>
      <c r="U100" s="5">
        <v>0.0</v>
      </c>
      <c r="V100" s="48">
        <v>1.0</v>
      </c>
    </row>
    <row r="101" ht="15.75" customHeight="1">
      <c r="A101" s="5">
        <v>99.0</v>
      </c>
      <c r="B101" s="5">
        <v>9.0</v>
      </c>
      <c r="C101" s="5">
        <f t="shared" si="1"/>
        <v>3</v>
      </c>
      <c r="D101" s="5">
        <f>'Thông tin khách hàng'!$B$4+B101-1</f>
        <v>9</v>
      </c>
      <c r="E101" s="46">
        <f t="shared" si="2"/>
        <v>544055249.8</v>
      </c>
      <c r="F101" s="5">
        <f>TP*VLOOKUP('Thông tin khách hàng'!$E$10,$X$2:$Z$5,3,FALSE)*OFFSET($S101,0,VLOOKUP('Thông tin khách hàng'!$E$10,$X$2:$Z$5,2,FALSE))</f>
        <v>0</v>
      </c>
      <c r="G101" s="5">
        <f>EP*VLOOKUP('Thông tin khách hàng'!$E$10,$X$2:$Z$5,3,FALSE)*OFFSET($S101,0,VLOOKUP('Thông tin khách hàng'!$E$10,$X$2:$Z$5,2,FALSE))</f>
        <v>0</v>
      </c>
      <c r="H101" s="5">
        <f>F101*HLOOKUP(B101,Assumption!$A$10:$G$12,2,TRUE)+G101*HLOOKUP(B101,Assumption!$A$10:$G$12,3,TRUE)</f>
        <v>0</v>
      </c>
      <c r="I101" s="5">
        <f t="shared" si="3"/>
        <v>0</v>
      </c>
      <c r="J101" s="47">
        <f>VLOOKUP(D101,Assumption!$O$3:$Q$103,IF('Thông tin khách hàng'!$B$3="Nam",2,3),FALSE)/12*P101</f>
        <v>126806.8291</v>
      </c>
      <c r="K101" s="5">
        <v>20000.0</v>
      </c>
      <c r="L101" s="46">
        <f t="shared" si="4"/>
        <v>2215950</v>
      </c>
      <c r="M101" s="46">
        <f t="shared" si="5"/>
        <v>546124393</v>
      </c>
      <c r="N101" s="47">
        <f>HLOOKUP(ROUND(AVERAGE(M89:M100)/10^6,0),Assumption!$B$2:$E$3,2,TRUE)*MAX((AVERAGE(M89:M100)-250*10^6),0)</f>
        <v>493115.8707</v>
      </c>
      <c r="O101" s="46">
        <f t="shared" si="6"/>
        <v>546617508.8</v>
      </c>
      <c r="P101" s="46">
        <f>IF(A101=1,SA,MAX(0,SA-M100))</f>
        <v>556423626.8</v>
      </c>
      <c r="S101" s="5">
        <v>0.0</v>
      </c>
      <c r="T101" s="5">
        <v>0.0</v>
      </c>
      <c r="U101" s="5">
        <v>0.0</v>
      </c>
      <c r="V101" s="48">
        <v>1.0</v>
      </c>
    </row>
    <row r="102" ht="15.75" customHeight="1">
      <c r="A102" s="5">
        <v>100.0</v>
      </c>
      <c r="B102" s="5">
        <v>9.0</v>
      </c>
      <c r="C102" s="5">
        <f t="shared" si="1"/>
        <v>4</v>
      </c>
      <c r="D102" s="5">
        <f>'Thông tin khách hàng'!$B$4+B102-1</f>
        <v>9</v>
      </c>
      <c r="E102" s="46">
        <f t="shared" si="2"/>
        <v>546617508.8</v>
      </c>
      <c r="F102" s="5">
        <f>TP*VLOOKUP('Thông tin khách hàng'!$E$10,$X$2:$Z$5,3,FALSE)*OFFSET($S102,0,VLOOKUP('Thông tin khách hàng'!$E$10,$X$2:$Z$5,2,FALSE))</f>
        <v>0</v>
      </c>
      <c r="G102" s="5">
        <f>EP*VLOOKUP('Thông tin khách hàng'!$E$10,$X$2:$Z$5,3,FALSE)*OFFSET($S102,0,VLOOKUP('Thông tin khách hàng'!$E$10,$X$2:$Z$5,2,FALSE))</f>
        <v>0</v>
      </c>
      <c r="H102" s="5">
        <f>F102*HLOOKUP(B102,Assumption!$A$10:$G$12,2,TRUE)+G102*HLOOKUP(B102,Assumption!$A$10:$G$12,3,TRUE)</f>
        <v>0</v>
      </c>
      <c r="I102" s="5">
        <f t="shared" si="3"/>
        <v>0</v>
      </c>
      <c r="J102" s="47">
        <f>VLOOKUP(D102,Assumption!$O$3:$Q$103,IF('Thông tin khách hàng'!$B$3="Nam",2,3),FALSE)/12*P102</f>
        <v>126226.145</v>
      </c>
      <c r="K102" s="5">
        <v>20000.0</v>
      </c>
      <c r="L102" s="46">
        <f t="shared" si="4"/>
        <v>2226392</v>
      </c>
      <c r="M102" s="46">
        <f t="shared" si="5"/>
        <v>548697674.7</v>
      </c>
      <c r="N102" s="47">
        <f>HLOOKUP(ROUND(AVERAGE(M90:M101)/10^6,0),Assumption!$B$2:$E$3,2,TRUE)*MAX((AVERAGE(M90:M101)-250*10^6),0)</f>
        <v>1014887.767</v>
      </c>
      <c r="O102" s="46">
        <f t="shared" si="6"/>
        <v>549712562.5</v>
      </c>
      <c r="P102" s="46">
        <f>IF(A102=1,SA,MAX(0,SA-M101))</f>
        <v>553875607</v>
      </c>
      <c r="S102" s="5">
        <v>0.0</v>
      </c>
      <c r="T102" s="5">
        <v>0.0</v>
      </c>
      <c r="U102" s="5">
        <v>1.0</v>
      </c>
      <c r="V102" s="48">
        <v>1.0</v>
      </c>
    </row>
    <row r="103" ht="15.75" customHeight="1">
      <c r="A103" s="5">
        <v>101.0</v>
      </c>
      <c r="B103" s="5">
        <v>9.0</v>
      </c>
      <c r="C103" s="5">
        <f t="shared" si="1"/>
        <v>5</v>
      </c>
      <c r="D103" s="5">
        <f>'Thông tin khách hàng'!$B$4+B103-1</f>
        <v>9</v>
      </c>
      <c r="E103" s="46">
        <f t="shared" si="2"/>
        <v>549712562.5</v>
      </c>
      <c r="F103" s="5">
        <f>TP*VLOOKUP('Thông tin khách hàng'!$E$10,$X$2:$Z$5,3,FALSE)*OFFSET($S103,0,VLOOKUP('Thông tin khách hàng'!$E$10,$X$2:$Z$5,2,FALSE))</f>
        <v>0</v>
      </c>
      <c r="G103" s="5">
        <f>EP*VLOOKUP('Thông tin khách hàng'!$E$10,$X$2:$Z$5,3,FALSE)*OFFSET($S103,0,VLOOKUP('Thông tin khách hàng'!$E$10,$X$2:$Z$5,2,FALSE))</f>
        <v>0</v>
      </c>
      <c r="H103" s="5">
        <f>F103*HLOOKUP(B103,Assumption!$A$10:$G$12,2,TRUE)+G103*HLOOKUP(B103,Assumption!$A$10:$G$12,3,TRUE)</f>
        <v>0</v>
      </c>
      <c r="I103" s="5">
        <f t="shared" si="3"/>
        <v>0</v>
      </c>
      <c r="J103" s="47">
        <f>VLOOKUP(D103,Assumption!$O$3:$Q$103,IF('Thông tin khách hàng'!$B$3="Nam",2,3),FALSE)/12*P103</f>
        <v>125639.7039</v>
      </c>
      <c r="K103" s="5">
        <v>20000.0</v>
      </c>
      <c r="L103" s="46">
        <f t="shared" si="4"/>
        <v>2239004</v>
      </c>
      <c r="M103" s="46">
        <f t="shared" si="5"/>
        <v>551805926.8</v>
      </c>
      <c r="N103" s="47">
        <f>HLOOKUP(ROUND(AVERAGE(M91:M102)/10^6,0),Assumption!$B$2:$E$3,2,TRUE)*MAX((AVERAGE(M91:M102)-250*10^6),0)</f>
        <v>1043722.379</v>
      </c>
      <c r="O103" s="46">
        <f t="shared" si="6"/>
        <v>552849649.1</v>
      </c>
      <c r="P103" s="46">
        <f>IF(A103=1,SA,MAX(0,SA-M102))</f>
        <v>551302325.3</v>
      </c>
      <c r="S103" s="5">
        <v>0.0</v>
      </c>
      <c r="T103" s="5">
        <v>0.0</v>
      </c>
      <c r="U103" s="5">
        <v>0.0</v>
      </c>
      <c r="V103" s="48">
        <v>1.0</v>
      </c>
    </row>
    <row r="104" ht="15.75" customHeight="1">
      <c r="A104" s="5">
        <v>102.0</v>
      </c>
      <c r="B104" s="5">
        <v>9.0</v>
      </c>
      <c r="C104" s="5">
        <f t="shared" si="1"/>
        <v>6</v>
      </c>
      <c r="D104" s="5">
        <f>'Thông tin khách hàng'!$B$4+B104-1</f>
        <v>9</v>
      </c>
      <c r="E104" s="46">
        <f t="shared" si="2"/>
        <v>552849649.1</v>
      </c>
      <c r="F104" s="5">
        <f>TP*VLOOKUP('Thông tin khách hàng'!$E$10,$X$2:$Z$5,3,FALSE)*OFFSET($S104,0,VLOOKUP('Thông tin khách hàng'!$E$10,$X$2:$Z$5,2,FALSE))</f>
        <v>0</v>
      </c>
      <c r="G104" s="5">
        <f>EP*VLOOKUP('Thông tin khách hàng'!$E$10,$X$2:$Z$5,3,FALSE)*OFFSET($S104,0,VLOOKUP('Thông tin khách hàng'!$E$10,$X$2:$Z$5,2,FALSE))</f>
        <v>0</v>
      </c>
      <c r="H104" s="5">
        <f>F104*HLOOKUP(B104,Assumption!$A$10:$G$12,2,TRUE)+G104*HLOOKUP(B104,Assumption!$A$10:$G$12,3,TRUE)</f>
        <v>0</v>
      </c>
      <c r="I104" s="5">
        <f t="shared" si="3"/>
        <v>0</v>
      </c>
      <c r="J104" s="47">
        <f>VLOOKUP(D104,Assumption!$O$3:$Q$103,IF('Thông tin khách hàng'!$B$3="Nam",2,3),FALSE)/12*P104</f>
        <v>124931.3451</v>
      </c>
      <c r="K104" s="5">
        <v>20000.0</v>
      </c>
      <c r="L104" s="46">
        <f t="shared" si="4"/>
        <v>2251787</v>
      </c>
      <c r="M104" s="46">
        <f t="shared" si="5"/>
        <v>554956504.8</v>
      </c>
      <c r="N104" s="47">
        <f>HLOOKUP(ROUND(AVERAGE(M92:M103)/10^6,0),Assumption!$B$2:$E$3,2,TRUE)*MAX((AVERAGE(M92:M103)-250*10^6),0)</f>
        <v>1072906.528</v>
      </c>
      <c r="O104" s="46">
        <f t="shared" si="6"/>
        <v>556029411.3</v>
      </c>
      <c r="P104" s="46">
        <f>IF(A104=1,SA,MAX(0,SA-M103))</f>
        <v>548194073.2</v>
      </c>
      <c r="S104" s="5">
        <v>0.0</v>
      </c>
      <c r="T104" s="5">
        <v>0.0</v>
      </c>
      <c r="U104" s="5">
        <v>0.0</v>
      </c>
      <c r="V104" s="48">
        <v>1.0</v>
      </c>
    </row>
    <row r="105" ht="15.75" customHeight="1">
      <c r="A105" s="5">
        <v>103.0</v>
      </c>
      <c r="B105" s="5">
        <v>9.0</v>
      </c>
      <c r="C105" s="5">
        <f t="shared" si="1"/>
        <v>7</v>
      </c>
      <c r="D105" s="5">
        <f>'Thông tin khách hàng'!$B$4+B105-1</f>
        <v>9</v>
      </c>
      <c r="E105" s="46">
        <f t="shared" si="2"/>
        <v>556029411.3</v>
      </c>
      <c r="F105" s="5">
        <f>TP*VLOOKUP('Thông tin khách hàng'!$E$10,$X$2:$Z$5,3,FALSE)*OFFSET($S105,0,VLOOKUP('Thông tin khách hàng'!$E$10,$X$2:$Z$5,2,FALSE))</f>
        <v>15000000</v>
      </c>
      <c r="G105" s="5">
        <f>EP*VLOOKUP('Thông tin khách hàng'!$E$10,$X$2:$Z$5,3,FALSE)*OFFSET($S105,0,VLOOKUP('Thông tin khách hàng'!$E$10,$X$2:$Z$5,2,FALSE))</f>
        <v>15000000</v>
      </c>
      <c r="H105" s="5">
        <f>F105*HLOOKUP(B105,Assumption!$A$10:$G$12,2,TRUE)+G105*HLOOKUP(B105,Assumption!$A$10:$G$12,3,TRUE)</f>
        <v>750000</v>
      </c>
      <c r="I105" s="5">
        <f t="shared" si="3"/>
        <v>29250000</v>
      </c>
      <c r="J105" s="47">
        <f>VLOOKUP(D105,Assumption!$O$3:$Q$103,IF('Thông tin khách hàng'!$B$3="Nam",2,3),FALSE)/12*P105</f>
        <v>124213.3403</v>
      </c>
      <c r="K105" s="5">
        <v>20000.0</v>
      </c>
      <c r="L105" s="46">
        <f t="shared" si="4"/>
        <v>2383913</v>
      </c>
      <c r="M105" s="46">
        <f t="shared" si="5"/>
        <v>587519111</v>
      </c>
      <c r="N105" s="47">
        <f>HLOOKUP(ROUND(AVERAGE(M93:M104)/10^6,0),Assumption!$B$2:$E$3,2,TRUE)*MAX((AVERAGE(M93:M104)-250*10^6),0)</f>
        <v>1102446.888</v>
      </c>
      <c r="O105" s="46">
        <f t="shared" si="6"/>
        <v>588621557.9</v>
      </c>
      <c r="P105" s="46">
        <f>IF(A105=1,SA,MAX(0,SA-M104))</f>
        <v>545043495.2</v>
      </c>
      <c r="S105" s="5">
        <v>0.0</v>
      </c>
      <c r="T105" s="5">
        <v>1.0</v>
      </c>
      <c r="U105" s="5">
        <v>1.0</v>
      </c>
      <c r="V105" s="48">
        <v>1.0</v>
      </c>
    </row>
    <row r="106" ht="15.75" customHeight="1">
      <c r="A106" s="5">
        <v>104.0</v>
      </c>
      <c r="B106" s="5">
        <v>9.0</v>
      </c>
      <c r="C106" s="5">
        <f t="shared" si="1"/>
        <v>8</v>
      </c>
      <c r="D106" s="5">
        <f>'Thông tin khách hàng'!$B$4+B106-1</f>
        <v>9</v>
      </c>
      <c r="E106" s="46">
        <f t="shared" si="2"/>
        <v>588621557.9</v>
      </c>
      <c r="F106" s="5">
        <f>TP*VLOOKUP('Thông tin khách hàng'!$E$10,$X$2:$Z$5,3,FALSE)*OFFSET($S106,0,VLOOKUP('Thông tin khách hàng'!$E$10,$X$2:$Z$5,2,FALSE))</f>
        <v>0</v>
      </c>
      <c r="G106" s="5">
        <f>EP*VLOOKUP('Thông tin khách hàng'!$E$10,$X$2:$Z$5,3,FALSE)*OFFSET($S106,0,VLOOKUP('Thông tin khách hàng'!$E$10,$X$2:$Z$5,2,FALSE))</f>
        <v>0</v>
      </c>
      <c r="H106" s="5">
        <f>F106*HLOOKUP(B106,Assumption!$A$10:$G$12,2,TRUE)+G106*HLOOKUP(B106,Assumption!$A$10:$G$12,3,TRUE)</f>
        <v>0</v>
      </c>
      <c r="I106" s="5">
        <f t="shared" si="3"/>
        <v>0</v>
      </c>
      <c r="J106" s="47">
        <f>VLOOKUP(D106,Assumption!$O$3:$Q$103,IF('Thông tin khách hàng'!$B$3="Nam",2,3),FALSE)/12*P106</f>
        <v>116792.4462</v>
      </c>
      <c r="K106" s="5">
        <v>20000.0</v>
      </c>
      <c r="L106" s="46">
        <f t="shared" si="4"/>
        <v>2397560</v>
      </c>
      <c r="M106" s="46">
        <f t="shared" si="5"/>
        <v>590882325.4</v>
      </c>
      <c r="N106" s="47">
        <f>HLOOKUP(ROUND(AVERAGE(M94:M105)/10^6,0),Assumption!$B$2:$E$3,2,TRUE)*MAX((AVERAGE(M94:M105)-250*10^6),0)</f>
        <v>1132350.255</v>
      </c>
      <c r="O106" s="46">
        <f t="shared" si="6"/>
        <v>592014675.7</v>
      </c>
      <c r="P106" s="46">
        <f>IF(A106=1,SA,MAX(0,SA-M105))</f>
        <v>512480889</v>
      </c>
      <c r="S106" s="5">
        <v>0.0</v>
      </c>
      <c r="T106" s="5">
        <v>0.0</v>
      </c>
      <c r="U106" s="5">
        <v>0.0</v>
      </c>
      <c r="V106" s="48">
        <v>1.0</v>
      </c>
    </row>
    <row r="107" ht="15.75" customHeight="1">
      <c r="A107" s="5">
        <v>105.0</v>
      </c>
      <c r="B107" s="5">
        <v>9.0</v>
      </c>
      <c r="C107" s="5">
        <f t="shared" si="1"/>
        <v>9</v>
      </c>
      <c r="D107" s="5">
        <f>'Thông tin khách hàng'!$B$4+B107-1</f>
        <v>9</v>
      </c>
      <c r="E107" s="46">
        <f t="shared" si="2"/>
        <v>592014675.7</v>
      </c>
      <c r="F107" s="5">
        <f>TP*VLOOKUP('Thông tin khách hàng'!$E$10,$X$2:$Z$5,3,FALSE)*OFFSET($S107,0,VLOOKUP('Thông tin khách hàng'!$E$10,$X$2:$Z$5,2,FALSE))</f>
        <v>0</v>
      </c>
      <c r="G107" s="5">
        <f>EP*VLOOKUP('Thông tin khách hàng'!$E$10,$X$2:$Z$5,3,FALSE)*OFFSET($S107,0,VLOOKUP('Thông tin khách hàng'!$E$10,$X$2:$Z$5,2,FALSE))</f>
        <v>0</v>
      </c>
      <c r="H107" s="5">
        <f>F107*HLOOKUP(B107,Assumption!$A$10:$G$12,2,TRUE)+G107*HLOOKUP(B107,Assumption!$A$10:$G$12,3,TRUE)</f>
        <v>0</v>
      </c>
      <c r="I107" s="5">
        <f t="shared" si="3"/>
        <v>0</v>
      </c>
      <c r="J107" s="47">
        <f>VLOOKUP(D107,Assumption!$O$3:$Q$103,IF('Thông tin khách hàng'!$B$3="Nam",2,3),FALSE)/12*P107</f>
        <v>116025.9824</v>
      </c>
      <c r="K107" s="5">
        <v>20000.0</v>
      </c>
      <c r="L107" s="46">
        <f t="shared" si="4"/>
        <v>2411387</v>
      </c>
      <c r="M107" s="46">
        <f t="shared" si="5"/>
        <v>594290036.7</v>
      </c>
      <c r="N107" s="47">
        <f>HLOOKUP(ROUND(AVERAGE(M95:M106)/10^6,0),Assumption!$B$2:$E$3,2,TRUE)*MAX((AVERAGE(M95:M106)-250*10^6),0)</f>
        <v>1162623.541</v>
      </c>
      <c r="O107" s="46">
        <f t="shared" si="6"/>
        <v>595452660.2</v>
      </c>
      <c r="P107" s="46">
        <f>IF(A107=1,SA,MAX(0,SA-M106))</f>
        <v>509117674.6</v>
      </c>
      <c r="S107" s="5">
        <v>0.0</v>
      </c>
      <c r="T107" s="5">
        <v>0.0</v>
      </c>
      <c r="U107" s="5">
        <v>0.0</v>
      </c>
      <c r="V107" s="48">
        <v>1.0</v>
      </c>
    </row>
    <row r="108" ht="15.75" customHeight="1">
      <c r="A108" s="5">
        <v>106.0</v>
      </c>
      <c r="B108" s="5">
        <v>9.0</v>
      </c>
      <c r="C108" s="5">
        <f t="shared" si="1"/>
        <v>10</v>
      </c>
      <c r="D108" s="5">
        <f>'Thông tin khách hàng'!$B$4+B108-1</f>
        <v>9</v>
      </c>
      <c r="E108" s="46">
        <f t="shared" si="2"/>
        <v>595452660.2</v>
      </c>
      <c r="F108" s="5">
        <f>TP*VLOOKUP('Thông tin khách hàng'!$E$10,$X$2:$Z$5,3,FALSE)*OFFSET($S108,0,VLOOKUP('Thông tin khách hàng'!$E$10,$X$2:$Z$5,2,FALSE))</f>
        <v>0</v>
      </c>
      <c r="G108" s="5">
        <f>EP*VLOOKUP('Thông tin khách hàng'!$E$10,$X$2:$Z$5,3,FALSE)*OFFSET($S108,0,VLOOKUP('Thông tin khách hàng'!$E$10,$X$2:$Z$5,2,FALSE))</f>
        <v>0</v>
      </c>
      <c r="H108" s="5">
        <f>F108*HLOOKUP(B108,Assumption!$A$10:$G$12,2,TRUE)+G108*HLOOKUP(B108,Assumption!$A$10:$G$12,3,TRUE)</f>
        <v>0</v>
      </c>
      <c r="I108" s="5">
        <f t="shared" si="3"/>
        <v>0</v>
      </c>
      <c r="J108" s="47">
        <f>VLOOKUP(D108,Assumption!$O$3:$Q$103,IF('Thông tin khách hàng'!$B$3="Nam",2,3),FALSE)/12*P108</f>
        <v>115249.378</v>
      </c>
      <c r="K108" s="5">
        <v>20000.0</v>
      </c>
      <c r="L108" s="46">
        <f t="shared" si="4"/>
        <v>2425397</v>
      </c>
      <c r="M108" s="46">
        <f t="shared" si="5"/>
        <v>597742807.9</v>
      </c>
      <c r="N108" s="47">
        <f>HLOOKUP(ROUND(AVERAGE(M96:M107)/10^6,0),Assumption!$B$2:$E$3,2,TRUE)*MAX((AVERAGE(M96:M107)-250*10^6),0)</f>
        <v>1193273.786</v>
      </c>
      <c r="O108" s="46">
        <f t="shared" si="6"/>
        <v>598936081.6</v>
      </c>
      <c r="P108" s="46">
        <f>IF(A108=1,SA,MAX(0,SA-M107))</f>
        <v>505709963.3</v>
      </c>
      <c r="S108" s="5">
        <v>0.0</v>
      </c>
      <c r="T108" s="5">
        <v>0.0</v>
      </c>
      <c r="U108" s="5">
        <v>1.0</v>
      </c>
      <c r="V108" s="48">
        <v>1.0</v>
      </c>
    </row>
    <row r="109" ht="15.75" customHeight="1">
      <c r="A109" s="5">
        <v>107.0</v>
      </c>
      <c r="B109" s="5">
        <v>9.0</v>
      </c>
      <c r="C109" s="5">
        <f t="shared" si="1"/>
        <v>11</v>
      </c>
      <c r="D109" s="5">
        <f>'Thông tin khách hàng'!$B$4+B109-1</f>
        <v>9</v>
      </c>
      <c r="E109" s="46">
        <f t="shared" si="2"/>
        <v>598936081.6</v>
      </c>
      <c r="F109" s="5">
        <f>TP*VLOOKUP('Thông tin khách hàng'!$E$10,$X$2:$Z$5,3,FALSE)*OFFSET($S109,0,VLOOKUP('Thông tin khách hàng'!$E$10,$X$2:$Z$5,2,FALSE))</f>
        <v>0</v>
      </c>
      <c r="G109" s="5">
        <f>EP*VLOOKUP('Thông tin khách hàng'!$E$10,$X$2:$Z$5,3,FALSE)*OFFSET($S109,0,VLOOKUP('Thông tin khách hàng'!$E$10,$X$2:$Z$5,2,FALSE))</f>
        <v>0</v>
      </c>
      <c r="H109" s="5">
        <f>F109*HLOOKUP(B109,Assumption!$A$10:$G$12,2,TRUE)+G109*HLOOKUP(B109,Assumption!$A$10:$G$12,3,TRUE)</f>
        <v>0</v>
      </c>
      <c r="I109" s="5">
        <f t="shared" si="3"/>
        <v>0</v>
      </c>
      <c r="J109" s="47">
        <f>VLOOKUP(D109,Assumption!$O$3:$Q$103,IF('Thông tin khách hàng'!$B$3="Nam",2,3),FALSE)/12*P109</f>
        <v>114462.5045</v>
      </c>
      <c r="K109" s="5">
        <v>20000.0</v>
      </c>
      <c r="L109" s="46">
        <f t="shared" si="4"/>
        <v>2439592</v>
      </c>
      <c r="M109" s="46">
        <f t="shared" si="5"/>
        <v>601241211.1</v>
      </c>
      <c r="N109" s="47">
        <f>HLOOKUP(ROUND(AVERAGE(M97:M108)/10^6,0),Assumption!$B$2:$E$3,2,TRUE)*MAX((AVERAGE(M97:M108)-250*10^6),0)</f>
        <v>1224308.151</v>
      </c>
      <c r="O109" s="46">
        <f t="shared" si="6"/>
        <v>602465519.3</v>
      </c>
      <c r="P109" s="46">
        <f>IF(A109=1,SA,MAX(0,SA-M108))</f>
        <v>502257192.1</v>
      </c>
      <c r="S109" s="5">
        <v>0.0</v>
      </c>
      <c r="T109" s="5">
        <v>0.0</v>
      </c>
      <c r="U109" s="5">
        <v>0.0</v>
      </c>
      <c r="V109" s="48">
        <v>1.0</v>
      </c>
    </row>
    <row r="110" ht="15.75" customHeight="1">
      <c r="A110" s="5">
        <v>108.0</v>
      </c>
      <c r="B110" s="5">
        <v>9.0</v>
      </c>
      <c r="C110" s="5">
        <f t="shared" si="1"/>
        <v>12</v>
      </c>
      <c r="D110" s="5">
        <f>'Thông tin khách hàng'!$B$4+B110-1</f>
        <v>9</v>
      </c>
      <c r="E110" s="46">
        <f t="shared" si="2"/>
        <v>602465519.3</v>
      </c>
      <c r="F110" s="5">
        <f>TP*VLOOKUP('Thông tin khách hàng'!$E$10,$X$2:$Z$5,3,FALSE)*OFFSET($S110,0,VLOOKUP('Thông tin khách hàng'!$E$10,$X$2:$Z$5,2,FALSE))</f>
        <v>0</v>
      </c>
      <c r="G110" s="5">
        <f>EP*VLOOKUP('Thông tin khách hàng'!$E$10,$X$2:$Z$5,3,FALSE)*OFFSET($S110,0,VLOOKUP('Thông tin khách hàng'!$E$10,$X$2:$Z$5,2,FALSE))</f>
        <v>0</v>
      </c>
      <c r="H110" s="5">
        <f>F110*HLOOKUP(B110,Assumption!$A$10:$G$12,2,TRUE)+G110*HLOOKUP(B110,Assumption!$A$10:$G$12,3,TRUE)</f>
        <v>0</v>
      </c>
      <c r="I110" s="5">
        <f t="shared" si="3"/>
        <v>0</v>
      </c>
      <c r="J110" s="47">
        <f>VLOOKUP(D110,Assumption!$O$3:$Q$103,IF('Thông tin khách hàng'!$B$3="Nam",2,3),FALSE)/12*P110</f>
        <v>113665.2317</v>
      </c>
      <c r="K110" s="5">
        <v>20000.0</v>
      </c>
      <c r="L110" s="46">
        <f t="shared" si="4"/>
        <v>2453975</v>
      </c>
      <c r="M110" s="46">
        <f t="shared" si="5"/>
        <v>604785829.1</v>
      </c>
      <c r="N110" s="47">
        <f>HLOOKUP(ROUND(AVERAGE(M98:M109)/10^6,0),Assumption!$B$2:$E$3,2,TRUE)*MAX((AVERAGE(M98:M109)-250*10^6),0)</f>
        <v>1255733.927</v>
      </c>
      <c r="O110" s="46">
        <f t="shared" si="6"/>
        <v>606041563</v>
      </c>
      <c r="P110" s="46">
        <f>IF(A110=1,SA,MAX(0,SA-M109))</f>
        <v>498758788.9</v>
      </c>
      <c r="S110" s="5">
        <v>0.0</v>
      </c>
      <c r="T110" s="5">
        <v>0.0</v>
      </c>
      <c r="U110" s="5">
        <v>0.0</v>
      </c>
      <c r="V110" s="48">
        <v>1.0</v>
      </c>
    </row>
    <row r="111" ht="15.75" customHeight="1">
      <c r="A111" s="5">
        <v>109.0</v>
      </c>
      <c r="B111" s="5">
        <v>10.0</v>
      </c>
      <c r="C111" s="5">
        <f t="shared" si="1"/>
        <v>1</v>
      </c>
      <c r="D111" s="5">
        <f>'Thông tin khách hàng'!$B$4+B111-1</f>
        <v>10</v>
      </c>
      <c r="E111" s="46">
        <f t="shared" si="2"/>
        <v>606041563</v>
      </c>
      <c r="F111" s="5">
        <f>TP*VLOOKUP('Thông tin khách hàng'!$E$10,$X$2:$Z$5,3,FALSE)*OFFSET($S111,0,VLOOKUP('Thông tin khách hàng'!$E$10,$X$2:$Z$5,2,FALSE))</f>
        <v>15000000</v>
      </c>
      <c r="G111" s="5">
        <f>EP*VLOOKUP('Thông tin khách hàng'!$E$10,$X$2:$Z$5,3,FALSE)*OFFSET($S111,0,VLOOKUP('Thông tin khách hàng'!$E$10,$X$2:$Z$5,2,FALSE))</f>
        <v>15000000</v>
      </c>
      <c r="H111" s="5">
        <f>F111*HLOOKUP(B111,Assumption!$A$10:$G$12,2,TRUE)+G111*HLOOKUP(B111,Assumption!$A$10:$G$12,3,TRUE)</f>
        <v>750000</v>
      </c>
      <c r="I111" s="5">
        <f t="shared" si="3"/>
        <v>29250000</v>
      </c>
      <c r="J111" s="47">
        <f>VLOOKUP(D111,Assumption!$O$3:$Q$103,IF('Thông tin khách hàng'!$B$3="Nam",2,3),FALSE)/12*P111</f>
        <v>112857.4268</v>
      </c>
      <c r="K111" s="5">
        <v>20000.0</v>
      </c>
      <c r="L111" s="46">
        <f t="shared" si="4"/>
        <v>2587715</v>
      </c>
      <c r="M111" s="46">
        <f t="shared" si="5"/>
        <v>637746420.6</v>
      </c>
      <c r="N111" s="47">
        <f>HLOOKUP(ROUND(AVERAGE(M99:M110)/10^6,0),Assumption!$B$2:$E$3,2,TRUE)*MAX((AVERAGE(M99:M110)-250*10^6),0)</f>
        <v>1287558.537</v>
      </c>
      <c r="O111" s="46">
        <f t="shared" si="6"/>
        <v>639033979.1</v>
      </c>
      <c r="P111" s="46">
        <f>IF(A111=1,SA,MAX(0,SA-M110))</f>
        <v>495214170.9</v>
      </c>
      <c r="S111" s="5">
        <v>1.0</v>
      </c>
      <c r="T111" s="5">
        <v>1.0</v>
      </c>
      <c r="U111" s="5">
        <v>1.0</v>
      </c>
      <c r="V111" s="48">
        <v>1.0</v>
      </c>
    </row>
    <row r="112" ht="15.75" customHeight="1">
      <c r="A112" s="5">
        <v>110.0</v>
      </c>
      <c r="B112" s="5">
        <v>10.0</v>
      </c>
      <c r="C112" s="5">
        <f t="shared" si="1"/>
        <v>2</v>
      </c>
      <c r="D112" s="5">
        <f>'Thông tin khách hàng'!$B$4+B112-1</f>
        <v>10</v>
      </c>
      <c r="E112" s="46">
        <f t="shared" si="2"/>
        <v>639033979.1</v>
      </c>
      <c r="F112" s="5">
        <f>TP*VLOOKUP('Thông tin khách hàng'!$E$10,$X$2:$Z$5,3,FALSE)*OFFSET($S112,0,VLOOKUP('Thông tin khách hàng'!$E$10,$X$2:$Z$5,2,FALSE))</f>
        <v>0</v>
      </c>
      <c r="G112" s="5">
        <f>EP*VLOOKUP('Thông tin khách hàng'!$E$10,$X$2:$Z$5,3,FALSE)*OFFSET($S112,0,VLOOKUP('Thông tin khách hàng'!$E$10,$X$2:$Z$5,2,FALSE))</f>
        <v>0</v>
      </c>
      <c r="H112" s="5">
        <f>F112*HLOOKUP(B112,Assumption!$A$10:$G$12,2,TRUE)+G112*HLOOKUP(B112,Assumption!$A$10:$G$12,3,TRUE)</f>
        <v>0</v>
      </c>
      <c r="I112" s="5">
        <f t="shared" si="3"/>
        <v>0</v>
      </c>
      <c r="J112" s="47">
        <f>VLOOKUP(D112,Assumption!$O$3:$Q$103,IF('Thông tin khách hàng'!$B$3="Nam",2,3),FALSE)/12*P112</f>
        <v>105345.8333</v>
      </c>
      <c r="K112" s="5">
        <v>20000.0</v>
      </c>
      <c r="L112" s="46">
        <f t="shared" si="4"/>
        <v>2602993</v>
      </c>
      <c r="M112" s="46">
        <f t="shared" si="5"/>
        <v>641511626.3</v>
      </c>
      <c r="N112" s="47">
        <f>HLOOKUP(ROUND(AVERAGE(M100:M111)/10^6,0),Assumption!$B$2:$E$3,2,TRUE)*MAX((AVERAGE(M100:M111)-250*10^6),0)</f>
        <v>1319789.538</v>
      </c>
      <c r="O112" s="46">
        <f t="shared" si="6"/>
        <v>642831415.8</v>
      </c>
      <c r="P112" s="46">
        <f>IF(A112=1,SA,MAX(0,SA-M111))</f>
        <v>462253579.4</v>
      </c>
      <c r="S112" s="5">
        <v>0.0</v>
      </c>
      <c r="T112" s="5">
        <v>0.0</v>
      </c>
      <c r="U112" s="5">
        <v>0.0</v>
      </c>
      <c r="V112" s="48">
        <v>1.0</v>
      </c>
    </row>
    <row r="113" ht="15.75" customHeight="1">
      <c r="A113" s="5">
        <v>111.0</v>
      </c>
      <c r="B113" s="5">
        <v>10.0</v>
      </c>
      <c r="C113" s="5">
        <f t="shared" si="1"/>
        <v>3</v>
      </c>
      <c r="D113" s="5">
        <f>'Thông tin khách hàng'!$B$4+B113-1</f>
        <v>10</v>
      </c>
      <c r="E113" s="46">
        <f t="shared" si="2"/>
        <v>642831415.8</v>
      </c>
      <c r="F113" s="5">
        <f>TP*VLOOKUP('Thông tin khách hàng'!$E$10,$X$2:$Z$5,3,FALSE)*OFFSET($S113,0,VLOOKUP('Thông tin khách hàng'!$E$10,$X$2:$Z$5,2,FALSE))</f>
        <v>0</v>
      </c>
      <c r="G113" s="5">
        <f>EP*VLOOKUP('Thông tin khách hàng'!$E$10,$X$2:$Z$5,3,FALSE)*OFFSET($S113,0,VLOOKUP('Thông tin khách hàng'!$E$10,$X$2:$Z$5,2,FALSE))</f>
        <v>0</v>
      </c>
      <c r="H113" s="5">
        <f>F113*HLOOKUP(B113,Assumption!$A$10:$G$12,2,TRUE)+G113*HLOOKUP(B113,Assumption!$A$10:$G$12,3,TRUE)</f>
        <v>0</v>
      </c>
      <c r="I113" s="5">
        <f t="shared" si="3"/>
        <v>0</v>
      </c>
      <c r="J113" s="47">
        <f>VLOOKUP(D113,Assumption!$O$3:$Q$103,IF('Thông tin khách hàng'!$B$3="Nam",2,3),FALSE)/12*P113</f>
        <v>104487.7572</v>
      </c>
      <c r="K113" s="5">
        <v>20000.0</v>
      </c>
      <c r="L113" s="46">
        <f t="shared" si="4"/>
        <v>2618468</v>
      </c>
      <c r="M113" s="46">
        <f t="shared" si="5"/>
        <v>645325396</v>
      </c>
      <c r="N113" s="47">
        <f>HLOOKUP(ROUND(AVERAGE(M101:M112)/10^6,0),Assumption!$B$2:$E$3,2,TRUE)*MAX((AVERAGE(M101:M112)-250*10^6),0)</f>
        <v>1352434.622</v>
      </c>
      <c r="O113" s="46">
        <f t="shared" si="6"/>
        <v>646677830.7</v>
      </c>
      <c r="P113" s="46">
        <f>IF(A113=1,SA,MAX(0,SA-M112))</f>
        <v>458488373.7</v>
      </c>
      <c r="S113" s="5">
        <v>0.0</v>
      </c>
      <c r="T113" s="5">
        <v>0.0</v>
      </c>
      <c r="U113" s="5">
        <v>0.0</v>
      </c>
      <c r="V113" s="48">
        <v>1.0</v>
      </c>
    </row>
    <row r="114" ht="15.75" customHeight="1">
      <c r="A114" s="5">
        <v>112.0</v>
      </c>
      <c r="B114" s="5">
        <v>10.0</v>
      </c>
      <c r="C114" s="5">
        <f t="shared" si="1"/>
        <v>4</v>
      </c>
      <c r="D114" s="5">
        <f>'Thông tin khách hàng'!$B$4+B114-1</f>
        <v>10</v>
      </c>
      <c r="E114" s="46">
        <f t="shared" si="2"/>
        <v>646677830.7</v>
      </c>
      <c r="F114" s="5">
        <f>TP*VLOOKUP('Thông tin khách hàng'!$E$10,$X$2:$Z$5,3,FALSE)*OFFSET($S114,0,VLOOKUP('Thông tin khách hàng'!$E$10,$X$2:$Z$5,2,FALSE))</f>
        <v>0</v>
      </c>
      <c r="G114" s="5">
        <f>EP*VLOOKUP('Thông tin khách hàng'!$E$10,$X$2:$Z$5,3,FALSE)*OFFSET($S114,0,VLOOKUP('Thông tin khách hàng'!$E$10,$X$2:$Z$5,2,FALSE))</f>
        <v>0</v>
      </c>
      <c r="H114" s="5">
        <f>F114*HLOOKUP(B114,Assumption!$A$10:$G$12,2,TRUE)+G114*HLOOKUP(B114,Assumption!$A$10:$G$12,3,TRUE)</f>
        <v>0</v>
      </c>
      <c r="I114" s="5">
        <f t="shared" si="3"/>
        <v>0</v>
      </c>
      <c r="J114" s="47">
        <f>VLOOKUP(D114,Assumption!$O$3:$Q$103,IF('Thông tin khách hàng'!$B$3="Nam",2,3),FALSE)/12*P114</f>
        <v>103618.6136</v>
      </c>
      <c r="K114" s="5">
        <v>20000.0</v>
      </c>
      <c r="L114" s="46">
        <f t="shared" si="4"/>
        <v>2634142</v>
      </c>
      <c r="M114" s="46">
        <f t="shared" si="5"/>
        <v>649188354.1</v>
      </c>
      <c r="N114" s="47">
        <f>HLOOKUP(ROUND(AVERAGE(M102:M113)/10^6,0),Assumption!$B$2:$E$3,2,TRUE)*MAX((AVERAGE(M102:M113)-250*10^6),0)</f>
        <v>1385501.623</v>
      </c>
      <c r="O114" s="46">
        <f t="shared" si="6"/>
        <v>650573855.7</v>
      </c>
      <c r="P114" s="46">
        <f>IF(A114=1,SA,MAX(0,SA-M113))</f>
        <v>454674604</v>
      </c>
      <c r="S114" s="5">
        <v>0.0</v>
      </c>
      <c r="T114" s="5">
        <v>0.0</v>
      </c>
      <c r="U114" s="5">
        <v>1.0</v>
      </c>
      <c r="V114" s="48">
        <v>1.0</v>
      </c>
    </row>
    <row r="115" ht="15.75" customHeight="1">
      <c r="A115" s="5">
        <v>113.0</v>
      </c>
      <c r="B115" s="5">
        <v>10.0</v>
      </c>
      <c r="C115" s="5">
        <f t="shared" si="1"/>
        <v>5</v>
      </c>
      <c r="D115" s="5">
        <f>'Thông tin khách hàng'!$B$4+B115-1</f>
        <v>10</v>
      </c>
      <c r="E115" s="46">
        <f t="shared" si="2"/>
        <v>650573855.7</v>
      </c>
      <c r="F115" s="5">
        <f>TP*VLOOKUP('Thông tin khách hàng'!$E$10,$X$2:$Z$5,3,FALSE)*OFFSET($S115,0,VLOOKUP('Thông tin khách hàng'!$E$10,$X$2:$Z$5,2,FALSE))</f>
        <v>0</v>
      </c>
      <c r="G115" s="5">
        <f>EP*VLOOKUP('Thông tin khách hàng'!$E$10,$X$2:$Z$5,3,FALSE)*OFFSET($S115,0,VLOOKUP('Thông tin khách hàng'!$E$10,$X$2:$Z$5,2,FALSE))</f>
        <v>0</v>
      </c>
      <c r="H115" s="5">
        <f>F115*HLOOKUP(B115,Assumption!$A$10:$G$12,2,TRUE)+G115*HLOOKUP(B115,Assumption!$A$10:$G$12,3,TRUE)</f>
        <v>0</v>
      </c>
      <c r="I115" s="5">
        <f t="shared" si="3"/>
        <v>0</v>
      </c>
      <c r="J115" s="47">
        <f>VLOOKUP(D115,Assumption!$O$3:$Q$103,IF('Thông tin khách hàng'!$B$3="Nam",2,3),FALSE)/12*P115</f>
        <v>102738.2602</v>
      </c>
      <c r="K115" s="5">
        <v>20000.0</v>
      </c>
      <c r="L115" s="46">
        <f t="shared" si="4"/>
        <v>2650018</v>
      </c>
      <c r="M115" s="46">
        <f t="shared" si="5"/>
        <v>653101135.4</v>
      </c>
      <c r="N115" s="47">
        <f>HLOOKUP(ROUND(AVERAGE(M103:M114)/10^6,0),Assumption!$B$2:$E$3,2,TRUE)*MAX((AVERAGE(M103:M114)-250*10^6),0)</f>
        <v>1418998.517</v>
      </c>
      <c r="O115" s="46">
        <f t="shared" si="6"/>
        <v>654520133.9</v>
      </c>
      <c r="P115" s="46">
        <f>IF(A115=1,SA,MAX(0,SA-M114))</f>
        <v>450811645.9</v>
      </c>
      <c r="S115" s="5">
        <v>0.0</v>
      </c>
      <c r="T115" s="5">
        <v>0.0</v>
      </c>
      <c r="U115" s="5">
        <v>0.0</v>
      </c>
      <c r="V115" s="48">
        <v>1.0</v>
      </c>
    </row>
    <row r="116" ht="15.75" customHeight="1">
      <c r="A116" s="5">
        <v>114.0</v>
      </c>
      <c r="B116" s="5">
        <v>10.0</v>
      </c>
      <c r="C116" s="5">
        <f t="shared" si="1"/>
        <v>6</v>
      </c>
      <c r="D116" s="5">
        <f>'Thông tin khách hàng'!$B$4+B116-1</f>
        <v>10</v>
      </c>
      <c r="E116" s="46">
        <f t="shared" si="2"/>
        <v>654520133.9</v>
      </c>
      <c r="F116" s="5">
        <f>TP*VLOOKUP('Thông tin khách hàng'!$E$10,$X$2:$Z$5,3,FALSE)*OFFSET($S116,0,VLOOKUP('Thông tin khách hàng'!$E$10,$X$2:$Z$5,2,FALSE))</f>
        <v>0</v>
      </c>
      <c r="G116" s="5">
        <f>EP*VLOOKUP('Thông tin khách hàng'!$E$10,$X$2:$Z$5,3,FALSE)*OFFSET($S116,0,VLOOKUP('Thông tin khách hàng'!$E$10,$X$2:$Z$5,2,FALSE))</f>
        <v>0</v>
      </c>
      <c r="H116" s="5">
        <f>F116*HLOOKUP(B116,Assumption!$A$10:$G$12,2,TRUE)+G116*HLOOKUP(B116,Assumption!$A$10:$G$12,3,TRUE)</f>
        <v>0</v>
      </c>
      <c r="I116" s="5">
        <f t="shared" si="3"/>
        <v>0</v>
      </c>
      <c r="J116" s="47">
        <f>VLOOKUP(D116,Assumption!$O$3:$Q$103,IF('Thông tin khách hàng'!$B$3="Nam",2,3),FALSE)/12*P116</f>
        <v>101846.5522</v>
      </c>
      <c r="K116" s="5">
        <v>20000.0</v>
      </c>
      <c r="L116" s="46">
        <f t="shared" si="4"/>
        <v>2666100</v>
      </c>
      <c r="M116" s="46">
        <f t="shared" si="5"/>
        <v>657064387.4</v>
      </c>
      <c r="N116" s="47">
        <f>HLOOKUP(ROUND(AVERAGE(M104:M115)/10^6,0),Assumption!$B$2:$E$3,2,TRUE)*MAX((AVERAGE(M104:M115)-250*10^6),0)</f>
        <v>1452763.586</v>
      </c>
      <c r="O116" s="46">
        <f t="shared" si="6"/>
        <v>658517151</v>
      </c>
      <c r="P116" s="46">
        <f>IF(A116=1,SA,MAX(0,SA-M115))</f>
        <v>446898864.6</v>
      </c>
      <c r="S116" s="5">
        <v>0.0</v>
      </c>
      <c r="T116" s="5">
        <v>0.0</v>
      </c>
      <c r="U116" s="5">
        <v>0.0</v>
      </c>
      <c r="V116" s="48">
        <v>1.0</v>
      </c>
    </row>
    <row r="117" ht="15.75" customHeight="1">
      <c r="A117" s="5">
        <v>115.0</v>
      </c>
      <c r="B117" s="5">
        <v>10.0</v>
      </c>
      <c r="C117" s="5">
        <f t="shared" si="1"/>
        <v>7</v>
      </c>
      <c r="D117" s="5">
        <f>'Thông tin khách hàng'!$B$4+B117-1</f>
        <v>10</v>
      </c>
      <c r="E117" s="46">
        <f t="shared" si="2"/>
        <v>658517151</v>
      </c>
      <c r="F117" s="5">
        <f>TP*VLOOKUP('Thông tin khách hàng'!$E$10,$X$2:$Z$5,3,FALSE)*OFFSET($S117,0,VLOOKUP('Thông tin khách hàng'!$E$10,$X$2:$Z$5,2,FALSE))</f>
        <v>15000000</v>
      </c>
      <c r="G117" s="5">
        <f>EP*VLOOKUP('Thông tin khách hàng'!$E$10,$X$2:$Z$5,3,FALSE)*OFFSET($S117,0,VLOOKUP('Thông tin khách hàng'!$E$10,$X$2:$Z$5,2,FALSE))</f>
        <v>15000000</v>
      </c>
      <c r="H117" s="5">
        <f>F117*HLOOKUP(B117,Assumption!$A$10:$G$12,2,TRUE)+G117*HLOOKUP(B117,Assumption!$A$10:$G$12,3,TRUE)</f>
        <v>750000</v>
      </c>
      <c r="I117" s="5">
        <f t="shared" si="3"/>
        <v>29250000</v>
      </c>
      <c r="J117" s="47">
        <f>VLOOKUP(D117,Assumption!$O$3:$Q$103,IF('Thông tin khách hàng'!$B$3="Nam",2,3),FALSE)/12*P117</f>
        <v>100943.3421</v>
      </c>
      <c r="K117" s="5">
        <v>20000.0</v>
      </c>
      <c r="L117" s="46">
        <f t="shared" si="4"/>
        <v>2801556</v>
      </c>
      <c r="M117" s="46">
        <f t="shared" si="5"/>
        <v>690447763.6</v>
      </c>
      <c r="N117" s="47">
        <f>HLOOKUP(ROUND(AVERAGE(M105:M116)/10^6,0),Assumption!$B$2:$E$3,2,TRUE)*MAX((AVERAGE(M105:M116)-250*10^6),0)</f>
        <v>1486799.547</v>
      </c>
      <c r="O117" s="46">
        <f t="shared" si="6"/>
        <v>691934563.2</v>
      </c>
      <c r="P117" s="46">
        <f>IF(A117=1,SA,MAX(0,SA-M116))</f>
        <v>442935612.6</v>
      </c>
      <c r="S117" s="5">
        <v>0.0</v>
      </c>
      <c r="T117" s="5">
        <v>1.0</v>
      </c>
      <c r="U117" s="5">
        <v>1.0</v>
      </c>
      <c r="V117" s="48">
        <v>1.0</v>
      </c>
    </row>
    <row r="118" ht="15.75" customHeight="1">
      <c r="A118" s="5">
        <v>116.0</v>
      </c>
      <c r="B118" s="5">
        <v>10.0</v>
      </c>
      <c r="C118" s="5">
        <f t="shared" si="1"/>
        <v>8</v>
      </c>
      <c r="D118" s="5">
        <f>'Thông tin khách hàng'!$B$4+B118-1</f>
        <v>10</v>
      </c>
      <c r="E118" s="46">
        <f t="shared" si="2"/>
        <v>691934563.2</v>
      </c>
      <c r="F118" s="5">
        <f>TP*VLOOKUP('Thông tin khách hàng'!$E$10,$X$2:$Z$5,3,FALSE)*OFFSET($S118,0,VLOOKUP('Thông tin khách hàng'!$E$10,$X$2:$Z$5,2,FALSE))</f>
        <v>0</v>
      </c>
      <c r="G118" s="5">
        <f>EP*VLOOKUP('Thông tin khách hàng'!$E$10,$X$2:$Z$5,3,FALSE)*OFFSET($S118,0,VLOOKUP('Thông tin khách hàng'!$E$10,$X$2:$Z$5,2,FALSE))</f>
        <v>0</v>
      </c>
      <c r="H118" s="5">
        <f>F118*HLOOKUP(B118,Assumption!$A$10:$G$12,2,TRUE)+G118*HLOOKUP(B118,Assumption!$A$10:$G$12,3,TRUE)</f>
        <v>0</v>
      </c>
      <c r="I118" s="5">
        <f t="shared" si="3"/>
        <v>0</v>
      </c>
      <c r="J118" s="47">
        <f>VLOOKUP(D118,Assumption!$O$3:$Q$103,IF('Thông tin khách hàng'!$B$3="Nam",2,3),FALSE)/12*P118</f>
        <v>93335.39758</v>
      </c>
      <c r="K118" s="5">
        <v>20000.0</v>
      </c>
      <c r="L118" s="46">
        <f t="shared" si="4"/>
        <v>2818565</v>
      </c>
      <c r="M118" s="46">
        <f t="shared" si="5"/>
        <v>694639792.8</v>
      </c>
      <c r="N118" s="47">
        <f>HLOOKUP(ROUND(AVERAGE(M106:M117)/10^6,0),Assumption!$B$2:$E$3,2,TRUE)*MAX((AVERAGE(M106:M117)-250*10^6),0)</f>
        <v>1521109.098</v>
      </c>
      <c r="O118" s="46">
        <f t="shared" si="6"/>
        <v>696160901.9</v>
      </c>
      <c r="P118" s="46">
        <f>IF(A118=1,SA,MAX(0,SA-M117))</f>
        <v>409552236.4</v>
      </c>
      <c r="S118" s="5">
        <v>0.0</v>
      </c>
      <c r="T118" s="5">
        <v>0.0</v>
      </c>
      <c r="U118" s="5">
        <v>0.0</v>
      </c>
      <c r="V118" s="48">
        <v>1.0</v>
      </c>
    </row>
    <row r="119" ht="15.75" customHeight="1">
      <c r="A119" s="5">
        <v>117.0</v>
      </c>
      <c r="B119" s="5">
        <v>10.0</v>
      </c>
      <c r="C119" s="5">
        <f t="shared" si="1"/>
        <v>9</v>
      </c>
      <c r="D119" s="5">
        <f>'Thông tin khách hàng'!$B$4+B119-1</f>
        <v>10</v>
      </c>
      <c r="E119" s="46">
        <f t="shared" si="2"/>
        <v>696160901.9</v>
      </c>
      <c r="F119" s="5">
        <f>TP*VLOOKUP('Thông tin khách hàng'!$E$10,$X$2:$Z$5,3,FALSE)*OFFSET($S119,0,VLOOKUP('Thông tin khách hàng'!$E$10,$X$2:$Z$5,2,FALSE))</f>
        <v>0</v>
      </c>
      <c r="G119" s="5">
        <f>EP*VLOOKUP('Thông tin khách hàng'!$E$10,$X$2:$Z$5,3,FALSE)*OFFSET($S119,0,VLOOKUP('Thông tin khách hàng'!$E$10,$X$2:$Z$5,2,FALSE))</f>
        <v>0</v>
      </c>
      <c r="H119" s="5">
        <f>F119*HLOOKUP(B119,Assumption!$A$10:$G$12,2,TRUE)+G119*HLOOKUP(B119,Assumption!$A$10:$G$12,3,TRUE)</f>
        <v>0</v>
      </c>
      <c r="I119" s="5">
        <f t="shared" si="3"/>
        <v>0</v>
      </c>
      <c r="J119" s="47">
        <f>VLOOKUP(D119,Assumption!$O$3:$Q$103,IF('Thông tin khách hàng'!$B$3="Nam",2,3),FALSE)/12*P119</f>
        <v>92380.05008</v>
      </c>
      <c r="K119" s="5">
        <v>20000.0</v>
      </c>
      <c r="L119" s="46">
        <f t="shared" si="4"/>
        <v>2835788</v>
      </c>
      <c r="M119" s="46">
        <f t="shared" si="5"/>
        <v>698884309.8</v>
      </c>
      <c r="N119" s="47">
        <f>HLOOKUP(ROUND(AVERAGE(M107:M118)/10^6,0),Assumption!$B$2:$E$3,2,TRUE)*MAX((AVERAGE(M107:M118)-250*10^6),0)</f>
        <v>1555694.92</v>
      </c>
      <c r="O119" s="46">
        <f t="shared" si="6"/>
        <v>700440004.7</v>
      </c>
      <c r="P119" s="46">
        <f>IF(A119=1,SA,MAX(0,SA-M118))</f>
        <v>405360207.2</v>
      </c>
      <c r="S119" s="5">
        <v>0.0</v>
      </c>
      <c r="T119" s="5">
        <v>0.0</v>
      </c>
      <c r="U119" s="5">
        <v>0.0</v>
      </c>
      <c r="V119" s="48">
        <v>1.0</v>
      </c>
    </row>
    <row r="120" ht="15.75" customHeight="1">
      <c r="A120" s="5">
        <v>118.0</v>
      </c>
      <c r="B120" s="5">
        <v>10.0</v>
      </c>
      <c r="C120" s="5">
        <f t="shared" si="1"/>
        <v>10</v>
      </c>
      <c r="D120" s="5">
        <f>'Thông tin khách hàng'!$B$4+B120-1</f>
        <v>10</v>
      </c>
      <c r="E120" s="46">
        <f t="shared" si="2"/>
        <v>700440004.7</v>
      </c>
      <c r="F120" s="5">
        <f>TP*VLOOKUP('Thông tin khách hàng'!$E$10,$X$2:$Z$5,3,FALSE)*OFFSET($S120,0,VLOOKUP('Thông tin khách hàng'!$E$10,$X$2:$Z$5,2,FALSE))</f>
        <v>0</v>
      </c>
      <c r="G120" s="5">
        <f>EP*VLOOKUP('Thông tin khách hàng'!$E$10,$X$2:$Z$5,3,FALSE)*OFFSET($S120,0,VLOOKUP('Thông tin khách hàng'!$E$10,$X$2:$Z$5,2,FALSE))</f>
        <v>0</v>
      </c>
      <c r="H120" s="5">
        <f>F120*HLOOKUP(B120,Assumption!$A$10:$G$12,2,TRUE)+G120*HLOOKUP(B120,Assumption!$A$10:$G$12,3,TRUE)</f>
        <v>0</v>
      </c>
      <c r="I120" s="5">
        <f t="shared" si="3"/>
        <v>0</v>
      </c>
      <c r="J120" s="47">
        <f>VLOOKUP(D120,Assumption!$O$3:$Q$103,IF('Thông tin khách hàng'!$B$3="Nam",2,3),FALSE)/12*P120</f>
        <v>91412.74078</v>
      </c>
      <c r="K120" s="5">
        <v>20000.0</v>
      </c>
      <c r="L120" s="46">
        <f t="shared" si="4"/>
        <v>2853225</v>
      </c>
      <c r="M120" s="46">
        <f t="shared" si="5"/>
        <v>703181817</v>
      </c>
      <c r="N120" s="47">
        <f>HLOOKUP(ROUND(AVERAGE(M108:M119)/10^6,0),Assumption!$B$2:$E$3,2,TRUE)*MAX((AVERAGE(M108:M119)-250*10^6),0)</f>
        <v>1590559.678</v>
      </c>
      <c r="O120" s="46">
        <f t="shared" si="6"/>
        <v>704772376.7</v>
      </c>
      <c r="P120" s="46">
        <f>IF(A120=1,SA,MAX(0,SA-M119))</f>
        <v>401115690.2</v>
      </c>
      <c r="S120" s="5">
        <v>0.0</v>
      </c>
      <c r="T120" s="5">
        <v>0.0</v>
      </c>
      <c r="U120" s="5">
        <v>1.0</v>
      </c>
      <c r="V120" s="48">
        <v>1.0</v>
      </c>
    </row>
    <row r="121" ht="15.75" customHeight="1">
      <c r="A121" s="5">
        <v>119.0</v>
      </c>
      <c r="B121" s="5">
        <v>10.0</v>
      </c>
      <c r="C121" s="5">
        <f t="shared" si="1"/>
        <v>11</v>
      </c>
      <c r="D121" s="5">
        <f>'Thông tin khách hàng'!$B$4+B121-1</f>
        <v>10</v>
      </c>
      <c r="E121" s="46">
        <f t="shared" si="2"/>
        <v>704772376.7</v>
      </c>
      <c r="F121" s="5">
        <f>TP*VLOOKUP('Thông tin khách hàng'!$E$10,$X$2:$Z$5,3,FALSE)*OFFSET($S121,0,VLOOKUP('Thông tin khách hàng'!$E$10,$X$2:$Z$5,2,FALSE))</f>
        <v>0</v>
      </c>
      <c r="G121" s="5">
        <f>EP*VLOOKUP('Thông tin khách hàng'!$E$10,$X$2:$Z$5,3,FALSE)*OFFSET($S121,0,VLOOKUP('Thông tin khách hàng'!$E$10,$X$2:$Z$5,2,FALSE))</f>
        <v>0</v>
      </c>
      <c r="H121" s="5">
        <f>F121*HLOOKUP(B121,Assumption!$A$10:$G$12,2,TRUE)+G121*HLOOKUP(B121,Assumption!$A$10:$G$12,3,TRUE)</f>
        <v>0</v>
      </c>
      <c r="I121" s="5">
        <f t="shared" si="3"/>
        <v>0</v>
      </c>
      <c r="J121" s="47">
        <f>VLOOKUP(D121,Assumption!$O$3:$Q$103,IF('Thông tin khách hàng'!$B$3="Nam",2,3),FALSE)/12*P121</f>
        <v>90433.35523</v>
      </c>
      <c r="K121" s="5">
        <v>20000.0</v>
      </c>
      <c r="L121" s="46">
        <f t="shared" si="4"/>
        <v>2870880</v>
      </c>
      <c r="M121" s="46">
        <f t="shared" si="5"/>
        <v>707532823.3</v>
      </c>
      <c r="N121" s="47">
        <f>HLOOKUP(ROUND(AVERAGE(M109:M120)/10^6,0),Assumption!$B$2:$E$3,2,TRUE)*MAX((AVERAGE(M109:M120)-250*10^6),0)</f>
        <v>1625706.014</v>
      </c>
      <c r="O121" s="46">
        <f t="shared" si="6"/>
        <v>709158529.3</v>
      </c>
      <c r="P121" s="46">
        <f>IF(A121=1,SA,MAX(0,SA-M120))</f>
        <v>396818183</v>
      </c>
      <c r="S121" s="5">
        <v>0.0</v>
      </c>
      <c r="T121" s="5">
        <v>0.0</v>
      </c>
      <c r="U121" s="5">
        <v>0.0</v>
      </c>
      <c r="V121" s="48">
        <v>1.0</v>
      </c>
    </row>
    <row r="122" ht="15.75" customHeight="1">
      <c r="A122" s="5">
        <v>120.0</v>
      </c>
      <c r="B122" s="5">
        <v>10.0</v>
      </c>
      <c r="C122" s="5">
        <f t="shared" si="1"/>
        <v>12</v>
      </c>
      <c r="D122" s="5">
        <f>'Thông tin khách hàng'!$B$4+B122-1</f>
        <v>10</v>
      </c>
      <c r="E122" s="46">
        <f t="shared" si="2"/>
        <v>709158529.3</v>
      </c>
      <c r="F122" s="5">
        <f>TP*VLOOKUP('Thông tin khách hàng'!$E$10,$X$2:$Z$5,3,FALSE)*OFFSET($S122,0,VLOOKUP('Thông tin khách hàng'!$E$10,$X$2:$Z$5,2,FALSE))</f>
        <v>0</v>
      </c>
      <c r="G122" s="5">
        <f>EP*VLOOKUP('Thông tin khách hàng'!$E$10,$X$2:$Z$5,3,FALSE)*OFFSET($S122,0,VLOOKUP('Thông tin khách hàng'!$E$10,$X$2:$Z$5,2,FALSE))</f>
        <v>0</v>
      </c>
      <c r="H122" s="5">
        <f>F122*HLOOKUP(B122,Assumption!$A$10:$G$12,2,TRUE)+G122*HLOOKUP(B122,Assumption!$A$10:$G$12,3,TRUE)</f>
        <v>0</v>
      </c>
      <c r="I122" s="5">
        <f t="shared" si="3"/>
        <v>0</v>
      </c>
      <c r="J122" s="47">
        <f>VLOOKUP(D122,Assumption!$O$3:$Q$103,IF('Thông tin khách hàng'!$B$3="Nam",2,3),FALSE)/12*P122</f>
        <v>89441.77743</v>
      </c>
      <c r="K122" s="5">
        <v>20000.0</v>
      </c>
      <c r="L122" s="46">
        <f t="shared" si="4"/>
        <v>2888754</v>
      </c>
      <c r="M122" s="46">
        <f t="shared" si="5"/>
        <v>711937841.6</v>
      </c>
      <c r="N122" s="47">
        <f>HLOOKUP(ROUND(AVERAGE(M110:M121)/10^6,0),Assumption!$B$2:$E$3,2,TRUE)*MAX((AVERAGE(M110:M121)-250*10^6),0)</f>
        <v>1661136.552</v>
      </c>
      <c r="O122" s="46">
        <f t="shared" si="6"/>
        <v>713598978.1</v>
      </c>
      <c r="P122" s="46">
        <f>IF(A122=1,SA,MAX(0,SA-M121))</f>
        <v>392467176.7</v>
      </c>
      <c r="S122" s="5">
        <v>0.0</v>
      </c>
      <c r="T122" s="5">
        <v>0.0</v>
      </c>
      <c r="U122" s="5">
        <v>0.0</v>
      </c>
      <c r="V122" s="48">
        <v>1.0</v>
      </c>
    </row>
    <row r="123" ht="15.75" customHeight="1">
      <c r="A123" s="5">
        <v>121.0</v>
      </c>
      <c r="B123" s="5">
        <v>11.0</v>
      </c>
      <c r="C123" s="5">
        <f t="shared" si="1"/>
        <v>1</v>
      </c>
      <c r="D123" s="5">
        <f>'Thông tin khách hàng'!$B$4+B123-1</f>
        <v>11</v>
      </c>
      <c r="E123" s="46">
        <f t="shared" si="2"/>
        <v>713598978.1</v>
      </c>
      <c r="F123" s="5">
        <f>TP*VLOOKUP('Thông tin khách hàng'!$E$10,$X$2:$Z$5,3,FALSE)*OFFSET($S123,0,VLOOKUP('Thông tin khách hàng'!$E$10,$X$2:$Z$5,2,FALSE))</f>
        <v>15000000</v>
      </c>
      <c r="G123" s="5">
        <f>EP*VLOOKUP('Thông tin khách hàng'!$E$10,$X$2:$Z$5,3,FALSE)*OFFSET($S123,0,VLOOKUP('Thông tin khách hàng'!$E$10,$X$2:$Z$5,2,FALSE))</f>
        <v>15000000</v>
      </c>
      <c r="H123" s="5">
        <f>F123*HLOOKUP(B123,Assumption!$A$10:$G$12,2,TRUE)+G123*HLOOKUP(B123,Assumption!$A$10:$G$12,3,TRUE)</f>
        <v>750000</v>
      </c>
      <c r="I123" s="5">
        <f t="shared" si="3"/>
        <v>29250000</v>
      </c>
      <c r="J123" s="47">
        <f>VLOOKUP(D123,Assumption!$O$3:$Q$103,IF('Thông tin khách hàng'!$B$3="Nam",2,3),FALSE)/12*P123</f>
        <v>88437.89052</v>
      </c>
      <c r="K123" s="5">
        <v>20000.0</v>
      </c>
      <c r="L123" s="46">
        <f t="shared" si="4"/>
        <v>3026017</v>
      </c>
      <c r="M123" s="46">
        <f t="shared" si="5"/>
        <v>745766557.2</v>
      </c>
      <c r="N123" s="47">
        <f>HLOOKUP(ROUND(AVERAGE(M111:M122)/10^6,0),Assumption!$B$2:$E$3,2,TRUE)*MAX((AVERAGE(M111:M122)-250*10^6),0)</f>
        <v>1696853.889</v>
      </c>
      <c r="O123" s="46">
        <f t="shared" si="6"/>
        <v>747463411.1</v>
      </c>
      <c r="P123" s="46">
        <f>IF(A123=1,SA,MAX(0,SA-M122))</f>
        <v>388062158.4</v>
      </c>
      <c r="S123" s="5">
        <v>1.0</v>
      </c>
      <c r="T123" s="5">
        <v>1.0</v>
      </c>
      <c r="U123" s="5">
        <v>1.0</v>
      </c>
      <c r="V123" s="48">
        <v>1.0</v>
      </c>
    </row>
    <row r="124" ht="15.75" customHeight="1">
      <c r="A124" s="5">
        <v>122.0</v>
      </c>
      <c r="B124" s="5">
        <v>11.0</v>
      </c>
      <c r="C124" s="5">
        <f t="shared" si="1"/>
        <v>2</v>
      </c>
      <c r="D124" s="5">
        <f>'Thông tin khách hàng'!$B$4+B124-1</f>
        <v>11</v>
      </c>
      <c r="E124" s="46">
        <f t="shared" si="2"/>
        <v>747463411.1</v>
      </c>
      <c r="F124" s="5">
        <f>TP*VLOOKUP('Thông tin khách hàng'!$E$10,$X$2:$Z$5,3,FALSE)*OFFSET($S124,0,VLOOKUP('Thông tin khách hàng'!$E$10,$X$2:$Z$5,2,FALSE))</f>
        <v>0</v>
      </c>
      <c r="G124" s="5">
        <f>EP*VLOOKUP('Thông tin khách hàng'!$E$10,$X$2:$Z$5,3,FALSE)*OFFSET($S124,0,VLOOKUP('Thông tin khách hàng'!$E$10,$X$2:$Z$5,2,FALSE))</f>
        <v>0</v>
      </c>
      <c r="H124" s="5">
        <f>F124*HLOOKUP(B124,Assumption!$A$10:$G$12,2,TRUE)+G124*HLOOKUP(B124,Assumption!$A$10:$G$12,3,TRUE)</f>
        <v>0</v>
      </c>
      <c r="I124" s="5">
        <f t="shared" si="3"/>
        <v>0</v>
      </c>
      <c r="J124" s="47">
        <f>VLOOKUP(D124,Assumption!$O$3:$Q$103,IF('Thông tin khách hàng'!$B$3="Nam",2,3),FALSE)/12*P124</f>
        <v>80728.45484</v>
      </c>
      <c r="K124" s="5">
        <v>20000.0</v>
      </c>
      <c r="L124" s="46">
        <f t="shared" si="4"/>
        <v>3044848</v>
      </c>
      <c r="M124" s="46">
        <f t="shared" si="5"/>
        <v>750407530.7</v>
      </c>
      <c r="N124" s="47">
        <f>HLOOKUP(ROUND(AVERAGE(M112:M123)/10^6,0),Assumption!$B$2:$E$3,2,TRUE)*MAX((AVERAGE(M112:M123)-250*10^6),0)</f>
        <v>1732860.601</v>
      </c>
      <c r="O124" s="46">
        <f t="shared" si="6"/>
        <v>752140391.3</v>
      </c>
      <c r="P124" s="46">
        <f>IF(A124=1,SA,MAX(0,SA-M123))</f>
        <v>354233442.8</v>
      </c>
      <c r="S124" s="5">
        <v>0.0</v>
      </c>
      <c r="T124" s="5">
        <v>0.0</v>
      </c>
      <c r="U124" s="5">
        <v>0.0</v>
      </c>
      <c r="V124" s="48">
        <v>1.0</v>
      </c>
    </row>
    <row r="125" ht="15.75" customHeight="1">
      <c r="A125" s="5">
        <v>123.0</v>
      </c>
      <c r="B125" s="5">
        <v>11.0</v>
      </c>
      <c r="C125" s="5">
        <f t="shared" si="1"/>
        <v>3</v>
      </c>
      <c r="D125" s="5">
        <f>'Thông tin khách hàng'!$B$4+B125-1</f>
        <v>11</v>
      </c>
      <c r="E125" s="46">
        <f t="shared" si="2"/>
        <v>752140391.3</v>
      </c>
      <c r="F125" s="5">
        <f>TP*VLOOKUP('Thông tin khách hàng'!$E$10,$X$2:$Z$5,3,FALSE)*OFFSET($S125,0,VLOOKUP('Thông tin khách hàng'!$E$10,$X$2:$Z$5,2,FALSE))</f>
        <v>0</v>
      </c>
      <c r="G125" s="5">
        <f>EP*VLOOKUP('Thông tin khách hàng'!$E$10,$X$2:$Z$5,3,FALSE)*OFFSET($S125,0,VLOOKUP('Thông tin khách hàng'!$E$10,$X$2:$Z$5,2,FALSE))</f>
        <v>0</v>
      </c>
      <c r="H125" s="5">
        <f>F125*HLOOKUP(B125,Assumption!$A$10:$G$12,2,TRUE)+G125*HLOOKUP(B125,Assumption!$A$10:$G$12,3,TRUE)</f>
        <v>0</v>
      </c>
      <c r="I125" s="5">
        <f t="shared" si="3"/>
        <v>0</v>
      </c>
      <c r="J125" s="47">
        <f>VLOOKUP(D125,Assumption!$O$3:$Q$103,IF('Thông tin khách hàng'!$B$3="Nam",2,3),FALSE)/12*P125</f>
        <v>79670.79464</v>
      </c>
      <c r="K125" s="5">
        <v>20000.0</v>
      </c>
      <c r="L125" s="46">
        <f t="shared" si="4"/>
        <v>3063907</v>
      </c>
      <c r="M125" s="46">
        <f t="shared" si="5"/>
        <v>755104627.5</v>
      </c>
      <c r="N125" s="47">
        <f>HLOOKUP(ROUND(AVERAGE(M113:M124)/10^6,0),Assumption!$B$2:$E$3,2,TRUE)*MAX((AVERAGE(M113:M124)-250*10^6),0)</f>
        <v>1769159.236</v>
      </c>
      <c r="O125" s="46">
        <f t="shared" si="6"/>
        <v>756873786.7</v>
      </c>
      <c r="P125" s="46">
        <f>IF(A125=1,SA,MAX(0,SA-M124))</f>
        <v>349592469.3</v>
      </c>
      <c r="S125" s="5">
        <v>0.0</v>
      </c>
      <c r="T125" s="5">
        <v>0.0</v>
      </c>
      <c r="U125" s="5">
        <v>0.0</v>
      </c>
      <c r="V125" s="48">
        <v>1.0</v>
      </c>
    </row>
    <row r="126" ht="15.75" customHeight="1">
      <c r="A126" s="5">
        <v>124.0</v>
      </c>
      <c r="B126" s="5">
        <v>11.0</v>
      </c>
      <c r="C126" s="5">
        <f t="shared" si="1"/>
        <v>4</v>
      </c>
      <c r="D126" s="5">
        <f>'Thông tin khách hàng'!$B$4+B126-1</f>
        <v>11</v>
      </c>
      <c r="E126" s="46">
        <f t="shared" si="2"/>
        <v>756873786.7</v>
      </c>
      <c r="F126" s="5">
        <f>TP*VLOOKUP('Thông tin khách hàng'!$E$10,$X$2:$Z$5,3,FALSE)*OFFSET($S126,0,VLOOKUP('Thông tin khách hàng'!$E$10,$X$2:$Z$5,2,FALSE))</f>
        <v>0</v>
      </c>
      <c r="G126" s="5">
        <f>EP*VLOOKUP('Thông tin khách hàng'!$E$10,$X$2:$Z$5,3,FALSE)*OFFSET($S126,0,VLOOKUP('Thông tin khách hàng'!$E$10,$X$2:$Z$5,2,FALSE))</f>
        <v>0</v>
      </c>
      <c r="H126" s="5">
        <f>F126*HLOOKUP(B126,Assumption!$A$10:$G$12,2,TRUE)+G126*HLOOKUP(B126,Assumption!$A$10:$G$12,3,TRUE)</f>
        <v>0</v>
      </c>
      <c r="I126" s="5">
        <f t="shared" si="3"/>
        <v>0</v>
      </c>
      <c r="J126" s="47">
        <f>VLOOKUP(D126,Assumption!$O$3:$Q$103,IF('Thông tin khách hàng'!$B$3="Nam",2,3),FALSE)/12*P126</f>
        <v>78600.34413</v>
      </c>
      <c r="K126" s="5">
        <v>20000.0</v>
      </c>
      <c r="L126" s="46">
        <f t="shared" si="4"/>
        <v>3083196</v>
      </c>
      <c r="M126" s="46">
        <f t="shared" si="5"/>
        <v>759858382.4</v>
      </c>
      <c r="N126" s="47">
        <f>HLOOKUP(ROUND(AVERAGE(M114:M125)/10^6,0),Assumption!$B$2:$E$3,2,TRUE)*MAX((AVERAGE(M114:M125)-250*10^6),0)</f>
        <v>1805752.313</v>
      </c>
      <c r="O126" s="46">
        <f t="shared" si="6"/>
        <v>761664134.7</v>
      </c>
      <c r="P126" s="46">
        <f>IF(A126=1,SA,MAX(0,SA-M125))</f>
        <v>344895372.5</v>
      </c>
      <c r="S126" s="5">
        <v>0.0</v>
      </c>
      <c r="T126" s="5">
        <v>0.0</v>
      </c>
      <c r="U126" s="5">
        <v>1.0</v>
      </c>
      <c r="V126" s="48">
        <v>1.0</v>
      </c>
    </row>
    <row r="127" ht="15.75" customHeight="1">
      <c r="A127" s="5">
        <v>125.0</v>
      </c>
      <c r="B127" s="5">
        <v>11.0</v>
      </c>
      <c r="C127" s="5">
        <f t="shared" si="1"/>
        <v>5</v>
      </c>
      <c r="D127" s="5">
        <f>'Thông tin khách hàng'!$B$4+B127-1</f>
        <v>11</v>
      </c>
      <c r="E127" s="46">
        <f t="shared" si="2"/>
        <v>761664134.7</v>
      </c>
      <c r="F127" s="5">
        <f>TP*VLOOKUP('Thông tin khách hàng'!$E$10,$X$2:$Z$5,3,FALSE)*OFFSET($S127,0,VLOOKUP('Thông tin khách hàng'!$E$10,$X$2:$Z$5,2,FALSE))</f>
        <v>0</v>
      </c>
      <c r="G127" s="5">
        <f>EP*VLOOKUP('Thông tin khách hàng'!$E$10,$X$2:$Z$5,3,FALSE)*OFFSET($S127,0,VLOOKUP('Thông tin khách hàng'!$E$10,$X$2:$Z$5,2,FALSE))</f>
        <v>0</v>
      </c>
      <c r="H127" s="5">
        <f>F127*HLOOKUP(B127,Assumption!$A$10:$G$12,2,TRUE)+G127*HLOOKUP(B127,Assumption!$A$10:$G$12,3,TRUE)</f>
        <v>0</v>
      </c>
      <c r="I127" s="5">
        <f t="shared" si="3"/>
        <v>0</v>
      </c>
      <c r="J127" s="47">
        <f>VLOOKUP(D127,Assumption!$O$3:$Q$103,IF('Thông tin khách hàng'!$B$3="Nam",2,3),FALSE)/12*P127</f>
        <v>77516.98147</v>
      </c>
      <c r="K127" s="5">
        <v>20000.0</v>
      </c>
      <c r="L127" s="46">
        <f t="shared" si="4"/>
        <v>3102717</v>
      </c>
      <c r="M127" s="46">
        <f t="shared" si="5"/>
        <v>764669334.7</v>
      </c>
      <c r="N127" s="47">
        <f>HLOOKUP(ROUND(AVERAGE(M115:M126)/10^6,0),Assumption!$B$2:$E$3,2,TRUE)*MAX((AVERAGE(M115:M126)-250*10^6),0)</f>
        <v>1842642.323</v>
      </c>
      <c r="O127" s="46">
        <f t="shared" si="6"/>
        <v>766511977</v>
      </c>
      <c r="P127" s="46">
        <f>IF(A127=1,SA,MAX(0,SA-M126))</f>
        <v>340141617.6</v>
      </c>
      <c r="S127" s="5">
        <v>0.0</v>
      </c>
      <c r="T127" s="5">
        <v>0.0</v>
      </c>
      <c r="U127" s="5">
        <v>0.0</v>
      </c>
      <c r="V127" s="48">
        <v>1.0</v>
      </c>
    </row>
    <row r="128" ht="15.75" customHeight="1">
      <c r="A128" s="5">
        <v>126.0</v>
      </c>
      <c r="B128" s="5">
        <v>11.0</v>
      </c>
      <c r="C128" s="5">
        <f t="shared" si="1"/>
        <v>6</v>
      </c>
      <c r="D128" s="5">
        <f>'Thông tin khách hàng'!$B$4+B128-1</f>
        <v>11</v>
      </c>
      <c r="E128" s="46">
        <f t="shared" si="2"/>
        <v>766511977</v>
      </c>
      <c r="F128" s="5">
        <f>TP*VLOOKUP('Thông tin khách hàng'!$E$10,$X$2:$Z$5,3,FALSE)*OFFSET($S128,0,VLOOKUP('Thông tin khách hàng'!$E$10,$X$2:$Z$5,2,FALSE))</f>
        <v>0</v>
      </c>
      <c r="G128" s="5">
        <f>EP*VLOOKUP('Thông tin khách hàng'!$E$10,$X$2:$Z$5,3,FALSE)*OFFSET($S128,0,VLOOKUP('Thông tin khách hàng'!$E$10,$X$2:$Z$5,2,FALSE))</f>
        <v>0</v>
      </c>
      <c r="H128" s="5">
        <f>F128*HLOOKUP(B128,Assumption!$A$10:$G$12,2,TRUE)+G128*HLOOKUP(B128,Assumption!$A$10:$G$12,3,TRUE)</f>
        <v>0</v>
      </c>
      <c r="I128" s="5">
        <f t="shared" si="3"/>
        <v>0</v>
      </c>
      <c r="J128" s="47">
        <f>VLOOKUP(D128,Assumption!$O$3:$Q$103,IF('Thông tin khách hàng'!$B$3="Nam",2,3),FALSE)/12*P128</f>
        <v>76420.58372</v>
      </c>
      <c r="K128" s="5">
        <v>20000.0</v>
      </c>
      <c r="L128" s="46">
        <f t="shared" si="4"/>
        <v>3122472</v>
      </c>
      <c r="M128" s="46">
        <f t="shared" si="5"/>
        <v>769538028.4</v>
      </c>
      <c r="N128" s="47">
        <f>HLOOKUP(ROUND(AVERAGE(M116:M127)/10^6,0),Assumption!$B$2:$E$3,2,TRUE)*MAX((AVERAGE(M116:M127)-250*10^6),0)</f>
        <v>1879831.723</v>
      </c>
      <c r="O128" s="46">
        <f t="shared" si="6"/>
        <v>771417860.2</v>
      </c>
      <c r="P128" s="46">
        <f>IF(A128=1,SA,MAX(0,SA-M127))</f>
        <v>335330665.3</v>
      </c>
      <c r="S128" s="5">
        <v>0.0</v>
      </c>
      <c r="T128" s="5">
        <v>0.0</v>
      </c>
      <c r="U128" s="5">
        <v>0.0</v>
      </c>
      <c r="V128" s="48">
        <v>1.0</v>
      </c>
    </row>
    <row r="129" ht="15.75" customHeight="1">
      <c r="A129" s="5">
        <v>127.0</v>
      </c>
      <c r="B129" s="5">
        <v>11.0</v>
      </c>
      <c r="C129" s="5">
        <f t="shared" si="1"/>
        <v>7</v>
      </c>
      <c r="D129" s="5">
        <f>'Thông tin khách hàng'!$B$4+B129-1</f>
        <v>11</v>
      </c>
      <c r="E129" s="46">
        <f t="shared" si="2"/>
        <v>771417860.2</v>
      </c>
      <c r="F129" s="5">
        <f>TP*VLOOKUP('Thông tin khách hàng'!$E$10,$X$2:$Z$5,3,FALSE)*OFFSET($S129,0,VLOOKUP('Thông tin khách hàng'!$E$10,$X$2:$Z$5,2,FALSE))</f>
        <v>15000000</v>
      </c>
      <c r="G129" s="5">
        <f>EP*VLOOKUP('Thông tin khách hàng'!$E$10,$X$2:$Z$5,3,FALSE)*OFFSET($S129,0,VLOOKUP('Thông tin khách hàng'!$E$10,$X$2:$Z$5,2,FALSE))</f>
        <v>15000000</v>
      </c>
      <c r="H129" s="5">
        <f>F129*HLOOKUP(B129,Assumption!$A$10:$G$12,2,TRUE)+G129*HLOOKUP(B129,Assumption!$A$10:$G$12,3,TRUE)</f>
        <v>750000</v>
      </c>
      <c r="I129" s="5">
        <f t="shared" si="3"/>
        <v>29250000</v>
      </c>
      <c r="J129" s="47">
        <f>VLOOKUP(D129,Assumption!$O$3:$Q$103,IF('Thông tin khách hàng'!$B$3="Nam",2,3),FALSE)/12*P129</f>
        <v>75311.02693</v>
      </c>
      <c r="K129" s="5">
        <v>20000.0</v>
      </c>
      <c r="L129" s="46">
        <f t="shared" si="4"/>
        <v>3261632</v>
      </c>
      <c r="M129" s="46">
        <f t="shared" si="5"/>
        <v>803834181.1</v>
      </c>
      <c r="N129" s="47">
        <f>HLOOKUP(ROUND(AVERAGE(M117:M128)/10^6,0),Assumption!$B$2:$E$3,2,TRUE)*MAX((AVERAGE(M117:M128)-250*10^6),0)</f>
        <v>1917322.936</v>
      </c>
      <c r="O129" s="46">
        <f t="shared" si="6"/>
        <v>805751504.1</v>
      </c>
      <c r="P129" s="46">
        <f>IF(A129=1,SA,MAX(0,SA-M128))</f>
        <v>330461971.6</v>
      </c>
      <c r="S129" s="5">
        <v>0.0</v>
      </c>
      <c r="T129" s="5">
        <v>1.0</v>
      </c>
      <c r="U129" s="5">
        <v>1.0</v>
      </c>
      <c r="V129" s="48">
        <v>1.0</v>
      </c>
    </row>
    <row r="130" ht="15.75" customHeight="1">
      <c r="A130" s="5">
        <v>128.0</v>
      </c>
      <c r="B130" s="5">
        <v>11.0</v>
      </c>
      <c r="C130" s="5">
        <f t="shared" si="1"/>
        <v>8</v>
      </c>
      <c r="D130" s="5">
        <f>'Thông tin khách hàng'!$B$4+B130-1</f>
        <v>11</v>
      </c>
      <c r="E130" s="46">
        <f t="shared" si="2"/>
        <v>805751504.1</v>
      </c>
      <c r="F130" s="5">
        <f>TP*VLOOKUP('Thông tin khách hàng'!$E$10,$X$2:$Z$5,3,FALSE)*OFFSET($S130,0,VLOOKUP('Thông tin khách hàng'!$E$10,$X$2:$Z$5,2,FALSE))</f>
        <v>0</v>
      </c>
      <c r="G130" s="5">
        <f>EP*VLOOKUP('Thông tin khách hàng'!$E$10,$X$2:$Z$5,3,FALSE)*OFFSET($S130,0,VLOOKUP('Thông tin khách hàng'!$E$10,$X$2:$Z$5,2,FALSE))</f>
        <v>0</v>
      </c>
      <c r="H130" s="5">
        <f>F130*HLOOKUP(B130,Assumption!$A$10:$G$12,2,TRUE)+G130*HLOOKUP(B130,Assumption!$A$10:$G$12,3,TRUE)</f>
        <v>0</v>
      </c>
      <c r="I130" s="5">
        <f t="shared" si="3"/>
        <v>0</v>
      </c>
      <c r="J130" s="47">
        <f>VLOOKUP(D130,Assumption!$O$3:$Q$103,IF('Thông tin khách hàng'!$B$3="Nam",2,3),FALSE)/12*P130</f>
        <v>67495.06412</v>
      </c>
      <c r="K130" s="5">
        <v>20000.0</v>
      </c>
      <c r="L130" s="46">
        <f t="shared" si="4"/>
        <v>3282375</v>
      </c>
      <c r="M130" s="46">
        <f t="shared" si="5"/>
        <v>808946384</v>
      </c>
      <c r="N130" s="47">
        <f>HLOOKUP(ROUND(AVERAGE(M118:M129)/10^6,0),Assumption!$B$2:$E$3,2,TRUE)*MAX((AVERAGE(M118:M129)-250*10^6),0)</f>
        <v>1955118.409</v>
      </c>
      <c r="O130" s="46">
        <f t="shared" si="6"/>
        <v>810901502.4</v>
      </c>
      <c r="P130" s="46">
        <f>IF(A130=1,SA,MAX(0,SA-M129))</f>
        <v>296165818.9</v>
      </c>
      <c r="S130" s="5">
        <v>0.0</v>
      </c>
      <c r="T130" s="5">
        <v>0.0</v>
      </c>
      <c r="U130" s="5">
        <v>0.0</v>
      </c>
      <c r="V130" s="48">
        <v>1.0</v>
      </c>
    </row>
    <row r="131" ht="15.75" customHeight="1">
      <c r="A131" s="5">
        <v>129.0</v>
      </c>
      <c r="B131" s="5">
        <v>11.0</v>
      </c>
      <c r="C131" s="5">
        <f t="shared" si="1"/>
        <v>9</v>
      </c>
      <c r="D131" s="5">
        <f>'Thông tin khách hàng'!$B$4+B131-1</f>
        <v>11</v>
      </c>
      <c r="E131" s="46">
        <f t="shared" si="2"/>
        <v>810901502.4</v>
      </c>
      <c r="F131" s="5">
        <f>TP*VLOOKUP('Thông tin khách hàng'!$E$10,$X$2:$Z$5,3,FALSE)*OFFSET($S131,0,VLOOKUP('Thông tin khách hàng'!$E$10,$X$2:$Z$5,2,FALSE))</f>
        <v>0</v>
      </c>
      <c r="G131" s="5">
        <f>EP*VLOOKUP('Thông tin khách hàng'!$E$10,$X$2:$Z$5,3,FALSE)*OFFSET($S131,0,VLOOKUP('Thông tin khách hàng'!$E$10,$X$2:$Z$5,2,FALSE))</f>
        <v>0</v>
      </c>
      <c r="H131" s="5">
        <f>F131*HLOOKUP(B131,Assumption!$A$10:$G$12,2,TRUE)+G131*HLOOKUP(B131,Assumption!$A$10:$G$12,3,TRUE)</f>
        <v>0</v>
      </c>
      <c r="I131" s="5">
        <f t="shared" si="3"/>
        <v>0</v>
      </c>
      <c r="J131" s="47">
        <f>VLOOKUP(D131,Assumption!$O$3:$Q$103,IF('Thông tin khách hàng'!$B$3="Nam",2,3),FALSE)/12*P131</f>
        <v>66330.01252</v>
      </c>
      <c r="K131" s="5">
        <v>20000.0</v>
      </c>
      <c r="L131" s="46">
        <f t="shared" si="4"/>
        <v>3303361</v>
      </c>
      <c r="M131" s="46">
        <f t="shared" si="5"/>
        <v>814118533.4</v>
      </c>
      <c r="N131" s="47">
        <f>HLOOKUP(ROUND(AVERAGE(M119:M130)/10^6,0),Assumption!$B$2:$E$3,2,TRUE)*MAX((AVERAGE(M119:M130)-250*10^6),0)</f>
        <v>1993220.606</v>
      </c>
      <c r="O131" s="46">
        <f t="shared" si="6"/>
        <v>816111754</v>
      </c>
      <c r="P131" s="46">
        <f>IF(A131=1,SA,MAX(0,SA-M130))</f>
        <v>291053616</v>
      </c>
      <c r="S131" s="5">
        <v>0.0</v>
      </c>
      <c r="T131" s="5">
        <v>0.0</v>
      </c>
      <c r="U131" s="5">
        <v>0.0</v>
      </c>
      <c r="V131" s="48">
        <v>1.0</v>
      </c>
    </row>
    <row r="132" ht="15.75" customHeight="1">
      <c r="A132" s="5">
        <v>130.0</v>
      </c>
      <c r="B132" s="5">
        <v>11.0</v>
      </c>
      <c r="C132" s="5">
        <f t="shared" si="1"/>
        <v>10</v>
      </c>
      <c r="D132" s="5">
        <f>'Thông tin khách hàng'!$B$4+B132-1</f>
        <v>11</v>
      </c>
      <c r="E132" s="46">
        <f t="shared" si="2"/>
        <v>816111754</v>
      </c>
      <c r="F132" s="5">
        <f>TP*VLOOKUP('Thông tin khách hàng'!$E$10,$X$2:$Z$5,3,FALSE)*OFFSET($S132,0,VLOOKUP('Thông tin khách hàng'!$E$10,$X$2:$Z$5,2,FALSE))</f>
        <v>0</v>
      </c>
      <c r="G132" s="5">
        <f>EP*VLOOKUP('Thông tin khách hàng'!$E$10,$X$2:$Z$5,3,FALSE)*OFFSET($S132,0,VLOOKUP('Thông tin khách hàng'!$E$10,$X$2:$Z$5,2,FALSE))</f>
        <v>0</v>
      </c>
      <c r="H132" s="5">
        <f>F132*HLOOKUP(B132,Assumption!$A$10:$G$12,2,TRUE)+G132*HLOOKUP(B132,Assumption!$A$10:$G$12,3,TRUE)</f>
        <v>0</v>
      </c>
      <c r="I132" s="5">
        <f t="shared" si="3"/>
        <v>0</v>
      </c>
      <c r="J132" s="47">
        <f>VLOOKUP(D132,Assumption!$O$3:$Q$103,IF('Thông tin khách hàng'!$B$3="Nam",2,3),FALSE)/12*P132</f>
        <v>65151.29934</v>
      </c>
      <c r="K132" s="5">
        <v>20000.0</v>
      </c>
      <c r="L132" s="46">
        <f t="shared" si="4"/>
        <v>3324593</v>
      </c>
      <c r="M132" s="46">
        <f t="shared" si="5"/>
        <v>819351195.7</v>
      </c>
      <c r="N132" s="47">
        <f>HLOOKUP(ROUND(AVERAGE(M120:M131)/10^6,0),Assumption!$B$2:$E$3,2,TRUE)*MAX((AVERAGE(M120:M131)-250*10^6),0)</f>
        <v>2031632.014</v>
      </c>
      <c r="O132" s="46">
        <f t="shared" si="6"/>
        <v>821382827.7</v>
      </c>
      <c r="P132" s="46">
        <f>IF(A132=1,SA,MAX(0,SA-M131))</f>
        <v>285881466.6</v>
      </c>
      <c r="S132" s="5">
        <v>0.0</v>
      </c>
      <c r="T132" s="5">
        <v>0.0</v>
      </c>
      <c r="U132" s="5">
        <v>1.0</v>
      </c>
      <c r="V132" s="48">
        <v>1.0</v>
      </c>
    </row>
    <row r="133" ht="15.75" customHeight="1">
      <c r="A133" s="5">
        <v>131.0</v>
      </c>
      <c r="B133" s="5">
        <v>11.0</v>
      </c>
      <c r="C133" s="5">
        <f t="shared" si="1"/>
        <v>11</v>
      </c>
      <c r="D133" s="5">
        <f>'Thông tin khách hàng'!$B$4+B133-1</f>
        <v>11</v>
      </c>
      <c r="E133" s="46">
        <f t="shared" si="2"/>
        <v>821382827.7</v>
      </c>
      <c r="F133" s="5">
        <f>TP*VLOOKUP('Thông tin khách hàng'!$E$10,$X$2:$Z$5,3,FALSE)*OFFSET($S133,0,VLOOKUP('Thông tin khách hàng'!$E$10,$X$2:$Z$5,2,FALSE))</f>
        <v>0</v>
      </c>
      <c r="G133" s="5">
        <f>EP*VLOOKUP('Thông tin khách hàng'!$E$10,$X$2:$Z$5,3,FALSE)*OFFSET($S133,0,VLOOKUP('Thông tin khách hàng'!$E$10,$X$2:$Z$5,2,FALSE))</f>
        <v>0</v>
      </c>
      <c r="H133" s="5">
        <f>F133*HLOOKUP(B133,Assumption!$A$10:$G$12,2,TRUE)+G133*HLOOKUP(B133,Assumption!$A$10:$G$12,3,TRUE)</f>
        <v>0</v>
      </c>
      <c r="I133" s="5">
        <f t="shared" si="3"/>
        <v>0</v>
      </c>
      <c r="J133" s="47">
        <f>VLOOKUP(D133,Assumption!$O$3:$Q$103,IF('Thông tin khách hàng'!$B$3="Nam",2,3),FALSE)/12*P133</f>
        <v>63958.79549</v>
      </c>
      <c r="K133" s="5">
        <v>20000.0</v>
      </c>
      <c r="L133" s="46">
        <f t="shared" si="4"/>
        <v>3346073</v>
      </c>
      <c r="M133" s="46">
        <f t="shared" si="5"/>
        <v>824644941.9</v>
      </c>
      <c r="N133" s="47">
        <f>HLOOKUP(ROUND(AVERAGE(M121:M132)/10^6,0),Assumption!$B$2:$E$3,2,TRUE)*MAX((AVERAGE(M121:M132)-250*10^6),0)</f>
        <v>2070355.14</v>
      </c>
      <c r="O133" s="46">
        <f t="shared" si="6"/>
        <v>826715297.1</v>
      </c>
      <c r="P133" s="46">
        <f>IF(A133=1,SA,MAX(0,SA-M132))</f>
        <v>280648804.3</v>
      </c>
      <c r="S133" s="5">
        <v>0.0</v>
      </c>
      <c r="T133" s="5">
        <v>0.0</v>
      </c>
      <c r="U133" s="5">
        <v>0.0</v>
      </c>
      <c r="V133" s="48">
        <v>1.0</v>
      </c>
    </row>
    <row r="134" ht="15.75" customHeight="1">
      <c r="A134" s="5">
        <v>132.0</v>
      </c>
      <c r="B134" s="5">
        <v>11.0</v>
      </c>
      <c r="C134" s="5">
        <f t="shared" si="1"/>
        <v>12</v>
      </c>
      <c r="D134" s="5">
        <f>'Thông tin khách hàng'!$B$4+B134-1</f>
        <v>11</v>
      </c>
      <c r="E134" s="46">
        <f t="shared" si="2"/>
        <v>826715297.1</v>
      </c>
      <c r="F134" s="5">
        <f>TP*VLOOKUP('Thông tin khách hàng'!$E$10,$X$2:$Z$5,3,FALSE)*OFFSET($S134,0,VLOOKUP('Thông tin khách hàng'!$E$10,$X$2:$Z$5,2,FALSE))</f>
        <v>0</v>
      </c>
      <c r="G134" s="5">
        <f>EP*VLOOKUP('Thông tin khách hàng'!$E$10,$X$2:$Z$5,3,FALSE)*OFFSET($S134,0,VLOOKUP('Thông tin khách hàng'!$E$10,$X$2:$Z$5,2,FALSE))</f>
        <v>0</v>
      </c>
      <c r="H134" s="5">
        <f>F134*HLOOKUP(B134,Assumption!$A$10:$G$12,2,TRUE)+G134*HLOOKUP(B134,Assumption!$A$10:$G$12,3,TRUE)</f>
        <v>0</v>
      </c>
      <c r="I134" s="5">
        <f t="shared" si="3"/>
        <v>0</v>
      </c>
      <c r="J134" s="47">
        <f>VLOOKUP(D134,Assumption!$O$3:$Q$103,IF('Thông tin khách hàng'!$B$3="Nam",2,3),FALSE)/12*P134</f>
        <v>62752.37086</v>
      </c>
      <c r="K134" s="5">
        <v>20000.0</v>
      </c>
      <c r="L134" s="46">
        <f t="shared" si="4"/>
        <v>3367803</v>
      </c>
      <c r="M134" s="46">
        <f t="shared" si="5"/>
        <v>830000347.7</v>
      </c>
      <c r="N134" s="47">
        <f>HLOOKUP(ROUND(AVERAGE(M122:M133)/10^6,0),Assumption!$B$2:$E$3,2,TRUE)*MAX((AVERAGE(M122:M133)-250*10^6),0)</f>
        <v>2109392.513</v>
      </c>
      <c r="O134" s="46">
        <f t="shared" si="6"/>
        <v>832109740.2</v>
      </c>
      <c r="P134" s="46">
        <f>IF(A134=1,SA,MAX(0,SA-M133))</f>
        <v>275355058.1</v>
      </c>
      <c r="S134" s="5">
        <v>0.0</v>
      </c>
      <c r="T134" s="5">
        <v>0.0</v>
      </c>
      <c r="U134" s="5">
        <v>0.0</v>
      </c>
      <c r="V134" s="48">
        <v>1.0</v>
      </c>
    </row>
    <row r="135" ht="15.75" customHeight="1">
      <c r="A135" s="5">
        <v>133.0</v>
      </c>
      <c r="B135" s="5">
        <v>12.0</v>
      </c>
      <c r="C135" s="5">
        <f t="shared" si="1"/>
        <v>1</v>
      </c>
      <c r="D135" s="5">
        <f>'Thông tin khách hàng'!$B$4+B135-1</f>
        <v>12</v>
      </c>
      <c r="E135" s="46">
        <f t="shared" si="2"/>
        <v>832109740.2</v>
      </c>
      <c r="F135" s="5">
        <f>TP*VLOOKUP('Thông tin khách hàng'!$E$10,$X$2:$Z$5,3,FALSE)*OFFSET($S135,0,VLOOKUP('Thông tin khách hàng'!$E$10,$X$2:$Z$5,2,FALSE))</f>
        <v>15000000</v>
      </c>
      <c r="G135" s="5">
        <f>EP*VLOOKUP('Thông tin khách hàng'!$E$10,$X$2:$Z$5,3,FALSE)*OFFSET($S135,0,VLOOKUP('Thông tin khách hàng'!$E$10,$X$2:$Z$5,2,FALSE))</f>
        <v>15000000</v>
      </c>
      <c r="H135" s="5">
        <f>F135*HLOOKUP(B135,Assumption!$A$10:$G$12,2,TRUE)+G135*HLOOKUP(B135,Assumption!$A$10:$G$12,3,TRUE)</f>
        <v>750000</v>
      </c>
      <c r="I135" s="5">
        <f t="shared" si="3"/>
        <v>29250000</v>
      </c>
      <c r="J135" s="47">
        <f>VLOOKUP(D135,Assumption!$O$3:$Q$103,IF('Thông tin khách hàng'!$B$3="Nam",2,3),FALSE)/12*P135</f>
        <v>61531.89424</v>
      </c>
      <c r="K135" s="5">
        <v>20000.0</v>
      </c>
      <c r="L135" s="46">
        <f t="shared" si="4"/>
        <v>3508954</v>
      </c>
      <c r="M135" s="46">
        <f t="shared" si="5"/>
        <v>864787162.3</v>
      </c>
      <c r="N135" s="47">
        <f>HLOOKUP(ROUND(AVERAGE(M123:M134)/10^6,0),Assumption!$B$2:$E$3,2,TRUE)*MAX((AVERAGE(M123:M134)-250*10^6),0)</f>
        <v>2148746.682</v>
      </c>
      <c r="O135" s="46">
        <f t="shared" si="6"/>
        <v>866935909</v>
      </c>
      <c r="P135" s="46">
        <f>IF(A135=1,SA,MAX(0,SA-M134))</f>
        <v>269999652.3</v>
      </c>
      <c r="S135" s="5">
        <v>1.0</v>
      </c>
      <c r="T135" s="5">
        <v>1.0</v>
      </c>
      <c r="U135" s="5">
        <v>1.0</v>
      </c>
      <c r="V135" s="48">
        <v>1.0</v>
      </c>
    </row>
    <row r="136" ht="15.75" customHeight="1">
      <c r="A136" s="5">
        <v>134.0</v>
      </c>
      <c r="B136" s="5">
        <v>12.0</v>
      </c>
      <c r="C136" s="5">
        <f t="shared" si="1"/>
        <v>2</v>
      </c>
      <c r="D136" s="5">
        <f>'Thông tin khách hàng'!$B$4+B136-1</f>
        <v>12</v>
      </c>
      <c r="E136" s="46">
        <f t="shared" si="2"/>
        <v>866935909</v>
      </c>
      <c r="F136" s="5">
        <f>TP*VLOOKUP('Thông tin khách hàng'!$E$10,$X$2:$Z$5,3,FALSE)*OFFSET($S136,0,VLOOKUP('Thông tin khách hàng'!$E$10,$X$2:$Z$5,2,FALSE))</f>
        <v>0</v>
      </c>
      <c r="G136" s="5">
        <f>EP*VLOOKUP('Thông tin khách hàng'!$E$10,$X$2:$Z$5,3,FALSE)*OFFSET($S136,0,VLOOKUP('Thông tin khách hàng'!$E$10,$X$2:$Z$5,2,FALSE))</f>
        <v>0</v>
      </c>
      <c r="H136" s="5">
        <f>F136*HLOOKUP(B136,Assumption!$A$10:$G$12,2,TRUE)+G136*HLOOKUP(B136,Assumption!$A$10:$G$12,3,TRUE)</f>
        <v>0</v>
      </c>
      <c r="I136" s="5">
        <f t="shared" si="3"/>
        <v>0</v>
      </c>
      <c r="J136" s="47">
        <f>VLOOKUP(D136,Assumption!$O$3:$Q$103,IF('Thông tin khách hàng'!$B$3="Nam",2,3),FALSE)/12*P136</f>
        <v>53604.11145</v>
      </c>
      <c r="K136" s="5">
        <v>20000.0</v>
      </c>
      <c r="L136" s="46">
        <f t="shared" si="4"/>
        <v>3531704</v>
      </c>
      <c r="M136" s="46">
        <f t="shared" si="5"/>
        <v>870394008.9</v>
      </c>
      <c r="N136" s="47">
        <f>HLOOKUP(ROUND(AVERAGE(M124:M135)/10^6,0),Assumption!$B$2:$E$3,2,TRUE)*MAX((AVERAGE(M124:M135)-250*10^6),0)</f>
        <v>2188420.217</v>
      </c>
      <c r="O136" s="46">
        <f t="shared" si="6"/>
        <v>872582429.1</v>
      </c>
      <c r="P136" s="46">
        <f>IF(A136=1,SA,MAX(0,SA-M135))</f>
        <v>235212837.7</v>
      </c>
      <c r="S136" s="5">
        <v>0.0</v>
      </c>
      <c r="T136" s="5">
        <v>0.0</v>
      </c>
      <c r="U136" s="5">
        <v>0.0</v>
      </c>
      <c r="V136" s="48">
        <v>1.0</v>
      </c>
    </row>
    <row r="137" ht="15.75" customHeight="1">
      <c r="A137" s="5">
        <v>135.0</v>
      </c>
      <c r="B137" s="5">
        <v>12.0</v>
      </c>
      <c r="C137" s="5">
        <f t="shared" si="1"/>
        <v>3</v>
      </c>
      <c r="D137" s="5">
        <f>'Thông tin khách hàng'!$B$4+B137-1</f>
        <v>12</v>
      </c>
      <c r="E137" s="46">
        <f t="shared" si="2"/>
        <v>872582429.1</v>
      </c>
      <c r="F137" s="5">
        <f>TP*VLOOKUP('Thông tin khách hàng'!$E$10,$X$2:$Z$5,3,FALSE)*OFFSET($S137,0,VLOOKUP('Thông tin khách hàng'!$E$10,$X$2:$Z$5,2,FALSE))</f>
        <v>0</v>
      </c>
      <c r="G137" s="5">
        <f>EP*VLOOKUP('Thông tin khách hàng'!$E$10,$X$2:$Z$5,3,FALSE)*OFFSET($S137,0,VLOOKUP('Thông tin khách hàng'!$E$10,$X$2:$Z$5,2,FALSE))</f>
        <v>0</v>
      </c>
      <c r="H137" s="5">
        <f>F137*HLOOKUP(B137,Assumption!$A$10:$G$12,2,TRUE)+G137*HLOOKUP(B137,Assumption!$A$10:$G$12,3,TRUE)</f>
        <v>0</v>
      </c>
      <c r="I137" s="5">
        <f t="shared" si="3"/>
        <v>0</v>
      </c>
      <c r="J137" s="47">
        <f>VLOOKUP(D137,Assumption!$O$3:$Q$103,IF('Thông tin khách hàng'!$B$3="Nam",2,3),FALSE)/12*P137</f>
        <v>52326.33243</v>
      </c>
      <c r="K137" s="5">
        <v>20000.0</v>
      </c>
      <c r="L137" s="46">
        <f t="shared" si="4"/>
        <v>3554714</v>
      </c>
      <c r="M137" s="46">
        <f t="shared" si="5"/>
        <v>876064816.8</v>
      </c>
      <c r="N137" s="47">
        <f>HLOOKUP(ROUND(AVERAGE(M125:M136)/10^6,0),Assumption!$B$2:$E$3,2,TRUE)*MAX((AVERAGE(M125:M136)-250*10^6),0)</f>
        <v>2228415.709</v>
      </c>
      <c r="O137" s="46">
        <f t="shared" si="6"/>
        <v>878293232.5</v>
      </c>
      <c r="P137" s="46">
        <f>IF(A137=1,SA,MAX(0,SA-M136))</f>
        <v>229605991.1</v>
      </c>
      <c r="S137" s="5">
        <v>0.0</v>
      </c>
      <c r="T137" s="5">
        <v>0.0</v>
      </c>
      <c r="U137" s="5">
        <v>0.0</v>
      </c>
      <c r="V137" s="48">
        <v>1.0</v>
      </c>
    </row>
    <row r="138" ht="15.75" customHeight="1">
      <c r="A138" s="5">
        <v>136.0</v>
      </c>
      <c r="B138" s="5">
        <v>12.0</v>
      </c>
      <c r="C138" s="5">
        <f t="shared" si="1"/>
        <v>4</v>
      </c>
      <c r="D138" s="5">
        <f>'Thông tin khách hàng'!$B$4+B138-1</f>
        <v>12</v>
      </c>
      <c r="E138" s="46">
        <f t="shared" si="2"/>
        <v>878293232.5</v>
      </c>
      <c r="F138" s="5">
        <f>TP*VLOOKUP('Thông tin khách hàng'!$E$10,$X$2:$Z$5,3,FALSE)*OFFSET($S138,0,VLOOKUP('Thông tin khách hàng'!$E$10,$X$2:$Z$5,2,FALSE))</f>
        <v>0</v>
      </c>
      <c r="G138" s="5">
        <f>EP*VLOOKUP('Thông tin khách hàng'!$E$10,$X$2:$Z$5,3,FALSE)*OFFSET($S138,0,VLOOKUP('Thông tin khách hàng'!$E$10,$X$2:$Z$5,2,FALSE))</f>
        <v>0</v>
      </c>
      <c r="H138" s="5">
        <f>F138*HLOOKUP(B138,Assumption!$A$10:$G$12,2,TRUE)+G138*HLOOKUP(B138,Assumption!$A$10:$G$12,3,TRUE)</f>
        <v>0</v>
      </c>
      <c r="I138" s="5">
        <f t="shared" si="3"/>
        <v>0</v>
      </c>
      <c r="J138" s="47">
        <f>VLOOKUP(D138,Assumption!$O$3:$Q$103,IF('Thông tin khách hàng'!$B$3="Nam",2,3),FALSE)/12*P138</f>
        <v>51033.97688</v>
      </c>
      <c r="K138" s="5">
        <v>20000.0</v>
      </c>
      <c r="L138" s="46">
        <f t="shared" si="4"/>
        <v>3577986</v>
      </c>
      <c r="M138" s="46">
        <f t="shared" si="5"/>
        <v>881800184.5</v>
      </c>
      <c r="N138" s="47">
        <f>HLOOKUP(ROUND(AVERAGE(M126:M137)/10^6,0),Assumption!$B$2:$E$3,2,TRUE)*MAX((AVERAGE(M126:M137)-250*10^6),0)</f>
        <v>2268735.772</v>
      </c>
      <c r="O138" s="46">
        <f t="shared" si="6"/>
        <v>884068920.3</v>
      </c>
      <c r="P138" s="46">
        <f>IF(A138=1,SA,MAX(0,SA-M137))</f>
        <v>223935183.2</v>
      </c>
      <c r="S138" s="5">
        <v>0.0</v>
      </c>
      <c r="T138" s="5">
        <v>0.0</v>
      </c>
      <c r="U138" s="5">
        <v>1.0</v>
      </c>
      <c r="V138" s="48">
        <v>1.0</v>
      </c>
    </row>
    <row r="139" ht="15.75" customHeight="1">
      <c r="A139" s="5">
        <v>137.0</v>
      </c>
      <c r="B139" s="5">
        <v>12.0</v>
      </c>
      <c r="C139" s="5">
        <f t="shared" si="1"/>
        <v>5</v>
      </c>
      <c r="D139" s="5">
        <f>'Thông tin khách hàng'!$B$4+B139-1</f>
        <v>12</v>
      </c>
      <c r="E139" s="46">
        <f t="shared" si="2"/>
        <v>884068920.3</v>
      </c>
      <c r="F139" s="5">
        <f>TP*VLOOKUP('Thông tin khách hàng'!$E$10,$X$2:$Z$5,3,FALSE)*OFFSET($S139,0,VLOOKUP('Thông tin khách hàng'!$E$10,$X$2:$Z$5,2,FALSE))</f>
        <v>0</v>
      </c>
      <c r="G139" s="5">
        <f>EP*VLOOKUP('Thông tin khách hàng'!$E$10,$X$2:$Z$5,3,FALSE)*OFFSET($S139,0,VLOOKUP('Thông tin khách hàng'!$E$10,$X$2:$Z$5,2,FALSE))</f>
        <v>0</v>
      </c>
      <c r="H139" s="5">
        <f>F139*HLOOKUP(B139,Assumption!$A$10:$G$12,2,TRUE)+G139*HLOOKUP(B139,Assumption!$A$10:$G$12,3,TRUE)</f>
        <v>0</v>
      </c>
      <c r="I139" s="5">
        <f t="shared" si="3"/>
        <v>0</v>
      </c>
      <c r="J139" s="47">
        <f>VLOOKUP(D139,Assumption!$O$3:$Q$103,IF('Thông tin khách hàng'!$B$3="Nam",2,3),FALSE)/12*P139</f>
        <v>49726.90837</v>
      </c>
      <c r="K139" s="5">
        <v>20000.0</v>
      </c>
      <c r="L139" s="46">
        <f t="shared" si="4"/>
        <v>3601522</v>
      </c>
      <c r="M139" s="46">
        <f t="shared" si="5"/>
        <v>887600715.4</v>
      </c>
      <c r="N139" s="47">
        <f>HLOOKUP(ROUND(AVERAGE(M127:M138)/10^6,0),Assumption!$B$2:$E$3,2,TRUE)*MAX((AVERAGE(M127:M138)-250*10^6),0)</f>
        <v>2309383.04</v>
      </c>
      <c r="O139" s="46">
        <f t="shared" si="6"/>
        <v>889910098.4</v>
      </c>
      <c r="P139" s="46">
        <f>IF(A139=1,SA,MAX(0,SA-M138))</f>
        <v>218199815.5</v>
      </c>
      <c r="S139" s="5">
        <v>0.0</v>
      </c>
      <c r="T139" s="5">
        <v>0.0</v>
      </c>
      <c r="U139" s="5">
        <v>0.0</v>
      </c>
      <c r="V139" s="48">
        <v>1.0</v>
      </c>
    </row>
    <row r="140" ht="15.75" customHeight="1">
      <c r="A140" s="5">
        <v>138.0</v>
      </c>
      <c r="B140" s="5">
        <v>12.0</v>
      </c>
      <c r="C140" s="5">
        <f t="shared" si="1"/>
        <v>6</v>
      </c>
      <c r="D140" s="5">
        <f>'Thông tin khách hàng'!$B$4+B140-1</f>
        <v>12</v>
      </c>
      <c r="E140" s="46">
        <f t="shared" si="2"/>
        <v>889910098.4</v>
      </c>
      <c r="F140" s="5">
        <f>TP*VLOOKUP('Thông tin khách hàng'!$E$10,$X$2:$Z$5,3,FALSE)*OFFSET($S140,0,VLOOKUP('Thông tin khách hàng'!$E$10,$X$2:$Z$5,2,FALSE))</f>
        <v>0</v>
      </c>
      <c r="G140" s="5">
        <f>EP*VLOOKUP('Thông tin khách hàng'!$E$10,$X$2:$Z$5,3,FALSE)*OFFSET($S140,0,VLOOKUP('Thông tin khách hàng'!$E$10,$X$2:$Z$5,2,FALSE))</f>
        <v>0</v>
      </c>
      <c r="H140" s="5">
        <f>F140*HLOOKUP(B140,Assumption!$A$10:$G$12,2,TRUE)+G140*HLOOKUP(B140,Assumption!$A$10:$G$12,3,TRUE)</f>
        <v>0</v>
      </c>
      <c r="I140" s="5">
        <f t="shared" si="3"/>
        <v>0</v>
      </c>
      <c r="J140" s="47">
        <f>VLOOKUP(D140,Assumption!$O$3:$Q$103,IF('Thông tin khách hàng'!$B$3="Nam",2,3),FALSE)/12*P140</f>
        <v>48404.98944</v>
      </c>
      <c r="K140" s="5">
        <v>20000.0</v>
      </c>
      <c r="L140" s="46">
        <f t="shared" si="4"/>
        <v>3625325</v>
      </c>
      <c r="M140" s="46">
        <f t="shared" si="5"/>
        <v>893467018.4</v>
      </c>
      <c r="N140" s="47">
        <f>HLOOKUP(ROUND(AVERAGE(M128:M139)/10^6,0),Assumption!$B$2:$E$3,2,TRUE)*MAX((AVERAGE(M128:M139)-250*10^6),0)</f>
        <v>2350360.167</v>
      </c>
      <c r="O140" s="46">
        <f t="shared" si="6"/>
        <v>895817378.6</v>
      </c>
      <c r="P140" s="46">
        <f>IF(A140=1,SA,MAX(0,SA-M139))</f>
        <v>212399284.6</v>
      </c>
      <c r="S140" s="5">
        <v>0.0</v>
      </c>
      <c r="T140" s="5">
        <v>0.0</v>
      </c>
      <c r="U140" s="5">
        <v>0.0</v>
      </c>
      <c r="V140" s="48">
        <v>1.0</v>
      </c>
    </row>
    <row r="141" ht="15.75" customHeight="1">
      <c r="A141" s="5">
        <v>139.0</v>
      </c>
      <c r="B141" s="5">
        <v>12.0</v>
      </c>
      <c r="C141" s="5">
        <f t="shared" si="1"/>
        <v>7</v>
      </c>
      <c r="D141" s="5">
        <f>'Thông tin khách hàng'!$B$4+B141-1</f>
        <v>12</v>
      </c>
      <c r="E141" s="46">
        <f t="shared" si="2"/>
        <v>895817378.6</v>
      </c>
      <c r="F141" s="5">
        <f>TP*VLOOKUP('Thông tin khách hàng'!$E$10,$X$2:$Z$5,3,FALSE)*OFFSET($S141,0,VLOOKUP('Thông tin khách hàng'!$E$10,$X$2:$Z$5,2,FALSE))</f>
        <v>15000000</v>
      </c>
      <c r="G141" s="5">
        <f>EP*VLOOKUP('Thông tin khách hàng'!$E$10,$X$2:$Z$5,3,FALSE)*OFFSET($S141,0,VLOOKUP('Thông tin khách hàng'!$E$10,$X$2:$Z$5,2,FALSE))</f>
        <v>15000000</v>
      </c>
      <c r="H141" s="5">
        <f>F141*HLOOKUP(B141,Assumption!$A$10:$G$12,2,TRUE)+G141*HLOOKUP(B141,Assumption!$A$10:$G$12,3,TRUE)</f>
        <v>750000</v>
      </c>
      <c r="I141" s="5">
        <f t="shared" si="3"/>
        <v>29250000</v>
      </c>
      <c r="J141" s="47">
        <f>VLOOKUP(D141,Assumption!$O$3:$Q$103,IF('Thông tin khách hàng'!$B$3="Nam",2,3),FALSE)/12*P141</f>
        <v>47068.08128</v>
      </c>
      <c r="K141" s="5">
        <v>20000.0</v>
      </c>
      <c r="L141" s="46">
        <f t="shared" si="4"/>
        <v>3768566</v>
      </c>
      <c r="M141" s="46">
        <f t="shared" si="5"/>
        <v>928768876.5</v>
      </c>
      <c r="N141" s="47">
        <f>HLOOKUP(ROUND(AVERAGE(M129:M140)/10^6,0),Assumption!$B$2:$E$3,2,TRUE)*MAX((AVERAGE(M129:M140)-250*10^6),0)</f>
        <v>2391669.83</v>
      </c>
      <c r="O141" s="46">
        <f t="shared" si="6"/>
        <v>931160546.3</v>
      </c>
      <c r="P141" s="46">
        <f>IF(A141=1,SA,MAX(0,SA-M140))</f>
        <v>206532981.6</v>
      </c>
      <c r="S141" s="5">
        <v>0.0</v>
      </c>
      <c r="T141" s="5">
        <v>1.0</v>
      </c>
      <c r="U141" s="5">
        <v>1.0</v>
      </c>
      <c r="V141" s="48">
        <v>1.0</v>
      </c>
    </row>
    <row r="142" ht="15.75" customHeight="1">
      <c r="A142" s="5">
        <v>140.0</v>
      </c>
      <c r="B142" s="5">
        <v>12.0</v>
      </c>
      <c r="C142" s="5">
        <f t="shared" si="1"/>
        <v>8</v>
      </c>
      <c r="D142" s="5">
        <f>'Thông tin khách hàng'!$B$4+B142-1</f>
        <v>12</v>
      </c>
      <c r="E142" s="46">
        <f t="shared" si="2"/>
        <v>931160546.3</v>
      </c>
      <c r="F142" s="5">
        <f>TP*VLOOKUP('Thông tin khách hàng'!$E$10,$X$2:$Z$5,3,FALSE)*OFFSET($S142,0,VLOOKUP('Thông tin khách hàng'!$E$10,$X$2:$Z$5,2,FALSE))</f>
        <v>0</v>
      </c>
      <c r="G142" s="5">
        <f>EP*VLOOKUP('Thông tin khách hàng'!$E$10,$X$2:$Z$5,3,FALSE)*OFFSET($S142,0,VLOOKUP('Thông tin khách hàng'!$E$10,$X$2:$Z$5,2,FALSE))</f>
        <v>0</v>
      </c>
      <c r="H142" s="5">
        <f>F142*HLOOKUP(B142,Assumption!$A$10:$G$12,2,TRUE)+G142*HLOOKUP(B142,Assumption!$A$10:$G$12,3,TRUE)</f>
        <v>0</v>
      </c>
      <c r="I142" s="5">
        <f t="shared" si="3"/>
        <v>0</v>
      </c>
      <c r="J142" s="47">
        <f>VLOOKUP(D142,Assumption!$O$3:$Q$103,IF('Thông tin khách hàng'!$B$3="Nam",2,3),FALSE)/12*P142</f>
        <v>39022.92204</v>
      </c>
      <c r="K142" s="5">
        <v>20000.0</v>
      </c>
      <c r="L142" s="46">
        <f t="shared" si="4"/>
        <v>3793423</v>
      </c>
      <c r="M142" s="46">
        <f t="shared" si="5"/>
        <v>934894946.4</v>
      </c>
      <c r="N142" s="47">
        <f>HLOOKUP(ROUND(AVERAGE(M130:M141)/10^6,0),Assumption!$B$2:$E$3,2,TRUE)*MAX((AVERAGE(M130:M141)-250*10^6),0)</f>
        <v>2433314.728</v>
      </c>
      <c r="O142" s="46">
        <f t="shared" si="6"/>
        <v>937328261.1</v>
      </c>
      <c r="P142" s="46">
        <f>IF(A142=1,SA,MAX(0,SA-M141))</f>
        <v>171231123.5</v>
      </c>
      <c r="S142" s="5">
        <v>0.0</v>
      </c>
      <c r="T142" s="5">
        <v>0.0</v>
      </c>
      <c r="U142" s="5">
        <v>0.0</v>
      </c>
      <c r="V142" s="48">
        <v>1.0</v>
      </c>
    </row>
    <row r="143" ht="15.75" customHeight="1">
      <c r="A143" s="5">
        <v>141.0</v>
      </c>
      <c r="B143" s="5">
        <v>12.0</v>
      </c>
      <c r="C143" s="5">
        <f t="shared" si="1"/>
        <v>9</v>
      </c>
      <c r="D143" s="5">
        <f>'Thông tin khách hàng'!$B$4+B143-1</f>
        <v>12</v>
      </c>
      <c r="E143" s="46">
        <f t="shared" si="2"/>
        <v>937328261.1</v>
      </c>
      <c r="F143" s="5">
        <f>TP*VLOOKUP('Thông tin khách hàng'!$E$10,$X$2:$Z$5,3,FALSE)*OFFSET($S143,0,VLOOKUP('Thông tin khách hàng'!$E$10,$X$2:$Z$5,2,FALSE))</f>
        <v>0</v>
      </c>
      <c r="G143" s="5">
        <f>EP*VLOOKUP('Thông tin khách hàng'!$E$10,$X$2:$Z$5,3,FALSE)*OFFSET($S143,0,VLOOKUP('Thông tin khách hàng'!$E$10,$X$2:$Z$5,2,FALSE))</f>
        <v>0</v>
      </c>
      <c r="H143" s="5">
        <f>F143*HLOOKUP(B143,Assumption!$A$10:$G$12,2,TRUE)+G143*HLOOKUP(B143,Assumption!$A$10:$G$12,3,TRUE)</f>
        <v>0</v>
      </c>
      <c r="I143" s="5">
        <f t="shared" si="3"/>
        <v>0</v>
      </c>
      <c r="J143" s="47">
        <f>VLOOKUP(D143,Assumption!$O$3:$Q$103,IF('Thông tin khách hàng'!$B$3="Nam",2,3),FALSE)/12*P143</f>
        <v>37626.814</v>
      </c>
      <c r="K143" s="5">
        <v>20000.0</v>
      </c>
      <c r="L143" s="46">
        <f t="shared" si="4"/>
        <v>3818557</v>
      </c>
      <c r="M143" s="46">
        <f t="shared" si="5"/>
        <v>941089191.3</v>
      </c>
      <c r="N143" s="47">
        <f>HLOOKUP(ROUND(AVERAGE(M131:M142)/10^6,0),Assumption!$B$2:$E$3,2,TRUE)*MAX((AVERAGE(M131:M142)-250*10^6),0)</f>
        <v>2475297.583</v>
      </c>
      <c r="O143" s="46">
        <f t="shared" si="6"/>
        <v>943564488.9</v>
      </c>
      <c r="P143" s="46">
        <f>IF(A143=1,SA,MAX(0,SA-M142))</f>
        <v>165105053.6</v>
      </c>
      <c r="S143" s="5">
        <v>0.0</v>
      </c>
      <c r="T143" s="5">
        <v>0.0</v>
      </c>
      <c r="U143" s="5">
        <v>0.0</v>
      </c>
      <c r="V143" s="48">
        <v>1.0</v>
      </c>
    </row>
    <row r="144" ht="15.75" customHeight="1">
      <c r="A144" s="5">
        <v>142.0</v>
      </c>
      <c r="B144" s="5">
        <v>12.0</v>
      </c>
      <c r="C144" s="5">
        <f t="shared" si="1"/>
        <v>10</v>
      </c>
      <c r="D144" s="5">
        <f>'Thông tin khách hàng'!$B$4+B144-1</f>
        <v>12</v>
      </c>
      <c r="E144" s="46">
        <f t="shared" si="2"/>
        <v>943564488.9</v>
      </c>
      <c r="F144" s="5">
        <f>TP*VLOOKUP('Thông tin khách hàng'!$E$10,$X$2:$Z$5,3,FALSE)*OFFSET($S144,0,VLOOKUP('Thông tin khách hàng'!$E$10,$X$2:$Z$5,2,FALSE))</f>
        <v>0</v>
      </c>
      <c r="G144" s="5">
        <f>EP*VLOOKUP('Thông tin khách hàng'!$E$10,$X$2:$Z$5,3,FALSE)*OFFSET($S144,0,VLOOKUP('Thông tin khách hàng'!$E$10,$X$2:$Z$5,2,FALSE))</f>
        <v>0</v>
      </c>
      <c r="H144" s="5">
        <f>F144*HLOOKUP(B144,Assumption!$A$10:$G$12,2,TRUE)+G144*HLOOKUP(B144,Assumption!$A$10:$G$12,3,TRUE)</f>
        <v>0</v>
      </c>
      <c r="I144" s="5">
        <f t="shared" si="3"/>
        <v>0</v>
      </c>
      <c r="J144" s="47">
        <f>VLOOKUP(D144,Assumption!$O$3:$Q$103,IF('Thông tin khách hàng'!$B$3="Nam",2,3),FALSE)/12*P144</f>
        <v>36215.16913</v>
      </c>
      <c r="K144" s="5">
        <v>20000.0</v>
      </c>
      <c r="L144" s="46">
        <f t="shared" si="4"/>
        <v>3843969</v>
      </c>
      <c r="M144" s="46">
        <f t="shared" si="5"/>
        <v>947352242.7</v>
      </c>
      <c r="N144" s="47">
        <f>HLOOKUP(ROUND(AVERAGE(M132:M143)/10^6,0),Assumption!$B$2:$E$3,2,TRUE)*MAX((AVERAGE(M132:M143)-250*10^6),0)</f>
        <v>2517621.135</v>
      </c>
      <c r="O144" s="46">
        <f t="shared" si="6"/>
        <v>949869863.9</v>
      </c>
      <c r="P144" s="46">
        <f>IF(A144=1,SA,MAX(0,SA-M143))</f>
        <v>158910808.7</v>
      </c>
      <c r="S144" s="5">
        <v>0.0</v>
      </c>
      <c r="T144" s="5">
        <v>0.0</v>
      </c>
      <c r="U144" s="5">
        <v>1.0</v>
      </c>
      <c r="V144" s="48">
        <v>1.0</v>
      </c>
    </row>
    <row r="145" ht="15.75" customHeight="1">
      <c r="A145" s="5">
        <v>143.0</v>
      </c>
      <c r="B145" s="5">
        <v>12.0</v>
      </c>
      <c r="C145" s="5">
        <f t="shared" si="1"/>
        <v>11</v>
      </c>
      <c r="D145" s="5">
        <f>'Thông tin khách hàng'!$B$4+B145-1</f>
        <v>12</v>
      </c>
      <c r="E145" s="46">
        <f t="shared" si="2"/>
        <v>949869863.9</v>
      </c>
      <c r="F145" s="5">
        <f>TP*VLOOKUP('Thông tin khách hàng'!$E$10,$X$2:$Z$5,3,FALSE)*OFFSET($S145,0,VLOOKUP('Thông tin khách hàng'!$E$10,$X$2:$Z$5,2,FALSE))</f>
        <v>0</v>
      </c>
      <c r="G145" s="5">
        <f>EP*VLOOKUP('Thông tin khách hàng'!$E$10,$X$2:$Z$5,3,FALSE)*OFFSET($S145,0,VLOOKUP('Thông tin khách hàng'!$E$10,$X$2:$Z$5,2,FALSE))</f>
        <v>0</v>
      </c>
      <c r="H145" s="5">
        <f>F145*HLOOKUP(B145,Assumption!$A$10:$G$12,2,TRUE)+G145*HLOOKUP(B145,Assumption!$A$10:$G$12,3,TRUE)</f>
        <v>0</v>
      </c>
      <c r="I145" s="5">
        <f t="shared" si="3"/>
        <v>0</v>
      </c>
      <c r="J145" s="47">
        <f>VLOOKUP(D145,Assumption!$O$3:$Q$103,IF('Thông tin khách hàng'!$B$3="Nam",2,3),FALSE)/12*P145</f>
        <v>34787.84353</v>
      </c>
      <c r="K145" s="5">
        <v>20000.0</v>
      </c>
      <c r="L145" s="46">
        <f t="shared" si="4"/>
        <v>3869664</v>
      </c>
      <c r="M145" s="46">
        <f t="shared" si="5"/>
        <v>953684740</v>
      </c>
      <c r="N145" s="47">
        <f>HLOOKUP(ROUND(AVERAGE(M133:M144)/10^6,0),Assumption!$B$2:$E$3,2,TRUE)*MAX((AVERAGE(M133:M144)-250*10^6),0)</f>
        <v>2560288.151</v>
      </c>
      <c r="O145" s="46">
        <f t="shared" si="6"/>
        <v>956245028.2</v>
      </c>
      <c r="P145" s="46">
        <f>IF(A145=1,SA,MAX(0,SA-M144))</f>
        <v>152647757.3</v>
      </c>
      <c r="S145" s="5">
        <v>0.0</v>
      </c>
      <c r="T145" s="5">
        <v>0.0</v>
      </c>
      <c r="U145" s="5">
        <v>0.0</v>
      </c>
      <c r="V145" s="48">
        <v>1.0</v>
      </c>
    </row>
    <row r="146" ht="15.75" customHeight="1">
      <c r="A146" s="5">
        <v>144.0</v>
      </c>
      <c r="B146" s="5">
        <v>12.0</v>
      </c>
      <c r="C146" s="5">
        <f t="shared" si="1"/>
        <v>12</v>
      </c>
      <c r="D146" s="5">
        <f>'Thông tin khách hàng'!$B$4+B146-1</f>
        <v>12</v>
      </c>
      <c r="E146" s="46">
        <f t="shared" si="2"/>
        <v>956245028.2</v>
      </c>
      <c r="F146" s="5">
        <f>TP*VLOOKUP('Thông tin khách hàng'!$E$10,$X$2:$Z$5,3,FALSE)*OFFSET($S146,0,VLOOKUP('Thông tin khách hàng'!$E$10,$X$2:$Z$5,2,FALSE))</f>
        <v>0</v>
      </c>
      <c r="G146" s="5">
        <f>EP*VLOOKUP('Thông tin khách hàng'!$E$10,$X$2:$Z$5,3,FALSE)*OFFSET($S146,0,VLOOKUP('Thông tin khách hàng'!$E$10,$X$2:$Z$5,2,FALSE))</f>
        <v>0</v>
      </c>
      <c r="H146" s="5">
        <f>F146*HLOOKUP(B146,Assumption!$A$10:$G$12,2,TRUE)+G146*HLOOKUP(B146,Assumption!$A$10:$G$12,3,TRUE)</f>
        <v>0</v>
      </c>
      <c r="I146" s="5">
        <f t="shared" si="3"/>
        <v>0</v>
      </c>
      <c r="J146" s="47">
        <f>VLOOKUP(D146,Assumption!$O$3:$Q$103,IF('Thông tin khách hàng'!$B$3="Nam",2,3),FALSE)/12*P146</f>
        <v>33344.69147</v>
      </c>
      <c r="K146" s="5">
        <v>20000.0</v>
      </c>
      <c r="L146" s="46">
        <f t="shared" si="4"/>
        <v>3895643</v>
      </c>
      <c r="M146" s="46">
        <f t="shared" si="5"/>
        <v>960087326.5</v>
      </c>
      <c r="N146" s="47">
        <f>HLOOKUP(ROUND(AVERAGE(M134:M145)/10^6,0),Assumption!$B$2:$E$3,2,TRUE)*MAX((AVERAGE(M134:M145)-250*10^6),0)</f>
        <v>2603301.417</v>
      </c>
      <c r="O146" s="46">
        <f t="shared" si="6"/>
        <v>962690627.9</v>
      </c>
      <c r="P146" s="46">
        <f>IF(A146=1,SA,MAX(0,SA-M145))</f>
        <v>146315260</v>
      </c>
      <c r="S146" s="5">
        <v>0.0</v>
      </c>
      <c r="T146" s="5">
        <v>0.0</v>
      </c>
      <c r="U146" s="5">
        <v>0.0</v>
      </c>
      <c r="V146" s="48">
        <v>1.0</v>
      </c>
    </row>
    <row r="147" ht="15.75" customHeight="1">
      <c r="A147" s="5">
        <v>145.0</v>
      </c>
      <c r="B147" s="5">
        <v>13.0</v>
      </c>
      <c r="C147" s="5">
        <f t="shared" si="1"/>
        <v>1</v>
      </c>
      <c r="D147" s="5">
        <f>'Thông tin khách hàng'!$B$4+B147-1</f>
        <v>13</v>
      </c>
      <c r="E147" s="46">
        <f t="shared" si="2"/>
        <v>962690627.9</v>
      </c>
      <c r="F147" s="5">
        <f>TP*VLOOKUP('Thông tin khách hàng'!$E$10,$X$2:$Z$5,3,FALSE)*OFFSET($S147,0,VLOOKUP('Thông tin khách hàng'!$E$10,$X$2:$Z$5,2,FALSE))</f>
        <v>15000000</v>
      </c>
      <c r="G147" s="5">
        <f>EP*VLOOKUP('Thông tin khách hàng'!$E$10,$X$2:$Z$5,3,FALSE)*OFFSET($S147,0,VLOOKUP('Thông tin khách hàng'!$E$10,$X$2:$Z$5,2,FALSE))</f>
        <v>15000000</v>
      </c>
      <c r="H147" s="5">
        <f>F147*HLOOKUP(B147,Assumption!$A$10:$G$12,2,TRUE)+G147*HLOOKUP(B147,Assumption!$A$10:$G$12,3,TRUE)</f>
        <v>750000</v>
      </c>
      <c r="I147" s="5">
        <f t="shared" si="3"/>
        <v>29250000</v>
      </c>
      <c r="J147" s="47">
        <f>VLOOKUP(D147,Assumption!$O$3:$Q$103,IF('Thông tin khách hàng'!$B$3="Nam",2,3),FALSE)/12*P147</f>
        <v>31885.56636</v>
      </c>
      <c r="K147" s="5">
        <v>20000.0</v>
      </c>
      <c r="L147" s="46">
        <f t="shared" si="4"/>
        <v>4041078</v>
      </c>
      <c r="M147" s="46">
        <f t="shared" si="5"/>
        <v>995929820.3</v>
      </c>
      <c r="N147" s="47">
        <f>HLOOKUP(ROUND(AVERAGE(M135:M146)/10^6,0),Assumption!$B$2:$E$3,2,TRUE)*MAX((AVERAGE(M135:M146)-250*10^6),0)</f>
        <v>2646663.743</v>
      </c>
      <c r="O147" s="46">
        <f t="shared" si="6"/>
        <v>998576484.1</v>
      </c>
      <c r="P147" s="46">
        <f>IF(A147=1,SA,MAX(0,SA-M146))</f>
        <v>139912673.5</v>
      </c>
      <c r="S147" s="5">
        <v>1.0</v>
      </c>
      <c r="T147" s="5">
        <v>1.0</v>
      </c>
      <c r="U147" s="5">
        <v>1.0</v>
      </c>
      <c r="V147" s="48">
        <v>1.0</v>
      </c>
    </row>
    <row r="148" ht="15.75" customHeight="1">
      <c r="A148" s="5">
        <v>146.0</v>
      </c>
      <c r="B148" s="5">
        <v>13.0</v>
      </c>
      <c r="C148" s="5">
        <f t="shared" si="1"/>
        <v>2</v>
      </c>
      <c r="D148" s="5">
        <f>'Thông tin khách hàng'!$B$4+B148-1</f>
        <v>13</v>
      </c>
      <c r="E148" s="46">
        <f t="shared" si="2"/>
        <v>998576484.1</v>
      </c>
      <c r="F148" s="5">
        <f>TP*VLOOKUP('Thông tin khách hàng'!$E$10,$X$2:$Z$5,3,FALSE)*OFFSET($S148,0,VLOOKUP('Thông tin khách hàng'!$E$10,$X$2:$Z$5,2,FALSE))</f>
        <v>0</v>
      </c>
      <c r="G148" s="5">
        <f>EP*VLOOKUP('Thông tin khách hàng'!$E$10,$X$2:$Z$5,3,FALSE)*OFFSET($S148,0,VLOOKUP('Thông tin khách hàng'!$E$10,$X$2:$Z$5,2,FALSE))</f>
        <v>0</v>
      </c>
      <c r="H148" s="5">
        <f>F148*HLOOKUP(B148,Assumption!$A$10:$G$12,2,TRUE)+G148*HLOOKUP(B148,Assumption!$A$10:$G$12,3,TRUE)</f>
        <v>0</v>
      </c>
      <c r="I148" s="5">
        <f t="shared" si="3"/>
        <v>0</v>
      </c>
      <c r="J148" s="47">
        <f>VLOOKUP(D148,Assumption!$O$3:$Q$103,IF('Thông tin khách hàng'!$B$3="Nam",2,3),FALSE)/12*P148</f>
        <v>23717.19828</v>
      </c>
      <c r="K148" s="5">
        <v>20000.0</v>
      </c>
      <c r="L148" s="46">
        <f t="shared" si="4"/>
        <v>4068146</v>
      </c>
      <c r="M148" s="46">
        <f t="shared" si="5"/>
        <v>1002600913</v>
      </c>
      <c r="N148" s="47">
        <f>HLOOKUP(ROUND(AVERAGE(M136:M147)/10^6,0),Assumption!$B$2:$E$3,2,TRUE)*MAX((AVERAGE(M136:M147)-250*10^6),0)</f>
        <v>2690377.963</v>
      </c>
      <c r="O148" s="46">
        <f t="shared" si="6"/>
        <v>1005291291</v>
      </c>
      <c r="P148" s="46">
        <f>IF(A148=1,SA,MAX(0,SA-M147))</f>
        <v>104070179.7</v>
      </c>
      <c r="S148" s="5">
        <v>0.0</v>
      </c>
      <c r="T148" s="5">
        <v>0.0</v>
      </c>
      <c r="U148" s="5">
        <v>0.0</v>
      </c>
      <c r="V148" s="48">
        <v>1.0</v>
      </c>
    </row>
    <row r="149" ht="15.75" customHeight="1">
      <c r="A149" s="5">
        <v>147.0</v>
      </c>
      <c r="B149" s="5">
        <v>13.0</v>
      </c>
      <c r="C149" s="5">
        <f t="shared" si="1"/>
        <v>3</v>
      </c>
      <c r="D149" s="5">
        <f>'Thông tin khách hàng'!$B$4+B149-1</f>
        <v>13</v>
      </c>
      <c r="E149" s="46">
        <f t="shared" si="2"/>
        <v>1005291291</v>
      </c>
      <c r="F149" s="5">
        <f>TP*VLOOKUP('Thông tin khách hàng'!$E$10,$X$2:$Z$5,3,FALSE)*OFFSET($S149,0,VLOOKUP('Thông tin khách hàng'!$E$10,$X$2:$Z$5,2,FALSE))</f>
        <v>0</v>
      </c>
      <c r="G149" s="5">
        <f>EP*VLOOKUP('Thông tin khách hàng'!$E$10,$X$2:$Z$5,3,FALSE)*OFFSET($S149,0,VLOOKUP('Thông tin khách hàng'!$E$10,$X$2:$Z$5,2,FALSE))</f>
        <v>0</v>
      </c>
      <c r="H149" s="5">
        <f>F149*HLOOKUP(B149,Assumption!$A$10:$G$12,2,TRUE)+G149*HLOOKUP(B149,Assumption!$A$10:$G$12,3,TRUE)</f>
        <v>0</v>
      </c>
      <c r="I149" s="5">
        <f t="shared" si="3"/>
        <v>0</v>
      </c>
      <c r="J149" s="47">
        <f>VLOOKUP(D149,Assumption!$O$3:$Q$103,IF('Thông tin khách hàng'!$B$3="Nam",2,3),FALSE)/12*P149</f>
        <v>22196.88165</v>
      </c>
      <c r="K149" s="5">
        <v>20000.0</v>
      </c>
      <c r="L149" s="46">
        <f t="shared" si="4"/>
        <v>4095509</v>
      </c>
      <c r="M149" s="46">
        <f t="shared" si="5"/>
        <v>1009344603</v>
      </c>
      <c r="N149" s="47">
        <f>HLOOKUP(ROUND(AVERAGE(M137:M148)/10^6,0),Assumption!$B$2:$E$3,2,TRUE)*MAX((AVERAGE(M137:M148)-250*10^6),0)</f>
        <v>2734446.931</v>
      </c>
      <c r="O149" s="46">
        <f t="shared" si="6"/>
        <v>1012079050</v>
      </c>
      <c r="P149" s="46">
        <f>IF(A149=1,SA,MAX(0,SA-M148))</f>
        <v>97399087.13</v>
      </c>
      <c r="S149" s="5">
        <v>0.0</v>
      </c>
      <c r="T149" s="5">
        <v>0.0</v>
      </c>
      <c r="U149" s="5">
        <v>0.0</v>
      </c>
      <c r="V149" s="48">
        <v>1.0</v>
      </c>
    </row>
    <row r="150" ht="15.75" customHeight="1">
      <c r="A150" s="5">
        <v>148.0</v>
      </c>
      <c r="B150" s="5">
        <v>13.0</v>
      </c>
      <c r="C150" s="5">
        <f t="shared" si="1"/>
        <v>4</v>
      </c>
      <c r="D150" s="5">
        <f>'Thông tin khách hàng'!$B$4+B150-1</f>
        <v>13</v>
      </c>
      <c r="E150" s="46">
        <f t="shared" si="2"/>
        <v>1012079050</v>
      </c>
      <c r="F150" s="5">
        <f>TP*VLOOKUP('Thông tin khách hàng'!$E$10,$X$2:$Z$5,3,FALSE)*OFFSET($S150,0,VLOOKUP('Thông tin khách hàng'!$E$10,$X$2:$Z$5,2,FALSE))</f>
        <v>0</v>
      </c>
      <c r="G150" s="5">
        <f>EP*VLOOKUP('Thông tin khách hàng'!$E$10,$X$2:$Z$5,3,FALSE)*OFFSET($S150,0,VLOOKUP('Thông tin khách hàng'!$E$10,$X$2:$Z$5,2,FALSE))</f>
        <v>0</v>
      </c>
      <c r="H150" s="5">
        <f>F150*HLOOKUP(B150,Assumption!$A$10:$G$12,2,TRUE)+G150*HLOOKUP(B150,Assumption!$A$10:$G$12,3,TRUE)</f>
        <v>0</v>
      </c>
      <c r="I150" s="5">
        <f t="shared" si="3"/>
        <v>0</v>
      </c>
      <c r="J150" s="47">
        <f>VLOOKUP(D150,Assumption!$O$3:$Q$103,IF('Thông tin khách hàng'!$B$3="Nam",2,3),FALSE)/12*P150</f>
        <v>20660.02032</v>
      </c>
      <c r="K150" s="5">
        <v>20000.0</v>
      </c>
      <c r="L150" s="46">
        <f t="shared" si="4"/>
        <v>4123170</v>
      </c>
      <c r="M150" s="46">
        <f t="shared" si="5"/>
        <v>1016161560</v>
      </c>
      <c r="N150" s="47">
        <f>HLOOKUP(ROUND(AVERAGE(M138:M149)/10^6,0),Assumption!$B$2:$E$3,2,TRUE)*MAX((AVERAGE(M138:M149)-250*10^6),0)</f>
        <v>2778873.526</v>
      </c>
      <c r="O150" s="46">
        <f t="shared" si="6"/>
        <v>1018940433</v>
      </c>
      <c r="P150" s="46">
        <f>IF(A150=1,SA,MAX(0,SA-M149))</f>
        <v>90655397.05</v>
      </c>
      <c r="S150" s="5">
        <v>0.0</v>
      </c>
      <c r="T150" s="5">
        <v>0.0</v>
      </c>
      <c r="U150" s="5">
        <v>1.0</v>
      </c>
      <c r="V150" s="48">
        <v>1.0</v>
      </c>
    </row>
    <row r="151" ht="15.75" customHeight="1">
      <c r="A151" s="5">
        <v>149.0</v>
      </c>
      <c r="B151" s="5">
        <v>13.0</v>
      </c>
      <c r="C151" s="5">
        <f t="shared" si="1"/>
        <v>5</v>
      </c>
      <c r="D151" s="5">
        <f>'Thông tin khách hàng'!$B$4+B151-1</f>
        <v>13</v>
      </c>
      <c r="E151" s="46">
        <f t="shared" si="2"/>
        <v>1018940433</v>
      </c>
      <c r="F151" s="5">
        <f>TP*VLOOKUP('Thông tin khách hàng'!$E$10,$X$2:$Z$5,3,FALSE)*OFFSET($S151,0,VLOOKUP('Thông tin khách hàng'!$E$10,$X$2:$Z$5,2,FALSE))</f>
        <v>0</v>
      </c>
      <c r="G151" s="5">
        <f>EP*VLOOKUP('Thông tin khách hàng'!$E$10,$X$2:$Z$5,3,FALSE)*OFFSET($S151,0,VLOOKUP('Thông tin khách hàng'!$E$10,$X$2:$Z$5,2,FALSE))</f>
        <v>0</v>
      </c>
      <c r="H151" s="5">
        <f>F151*HLOOKUP(B151,Assumption!$A$10:$G$12,2,TRUE)+G151*HLOOKUP(B151,Assumption!$A$10:$G$12,3,TRUE)</f>
        <v>0</v>
      </c>
      <c r="I151" s="5">
        <f t="shared" si="3"/>
        <v>0</v>
      </c>
      <c r="J151" s="47">
        <f>VLOOKUP(D151,Assumption!$O$3:$Q$103,IF('Thông tin khách hàng'!$B$3="Nam",2,3),FALSE)/12*P151</f>
        <v>19106.46176</v>
      </c>
      <c r="K151" s="5">
        <v>20000.0</v>
      </c>
      <c r="L151" s="46">
        <f t="shared" si="4"/>
        <v>4151130</v>
      </c>
      <c r="M151" s="46">
        <f t="shared" si="5"/>
        <v>1023052457</v>
      </c>
      <c r="N151" s="47">
        <f>HLOOKUP(ROUND(AVERAGE(M139:M150)/10^6,0),Assumption!$B$2:$E$3,2,TRUE)*MAX((AVERAGE(M139:M150)-250*10^6),0)</f>
        <v>2823660.651</v>
      </c>
      <c r="O151" s="46">
        <f t="shared" si="6"/>
        <v>1025876118</v>
      </c>
      <c r="P151" s="46">
        <f>IF(A151=1,SA,MAX(0,SA-M150))</f>
        <v>83838440.14</v>
      </c>
      <c r="S151" s="5">
        <v>0.0</v>
      </c>
      <c r="T151" s="5">
        <v>0.0</v>
      </c>
      <c r="U151" s="5">
        <v>0.0</v>
      </c>
      <c r="V151" s="48">
        <v>1.0</v>
      </c>
    </row>
    <row r="152" ht="15.75" customHeight="1">
      <c r="A152" s="5">
        <v>150.0</v>
      </c>
      <c r="B152" s="5">
        <v>13.0</v>
      </c>
      <c r="C152" s="5">
        <f t="shared" si="1"/>
        <v>6</v>
      </c>
      <c r="D152" s="5">
        <f>'Thông tin khách hàng'!$B$4+B152-1</f>
        <v>13</v>
      </c>
      <c r="E152" s="46">
        <f t="shared" si="2"/>
        <v>1025876118</v>
      </c>
      <c r="F152" s="5">
        <f>TP*VLOOKUP('Thông tin khách hàng'!$E$10,$X$2:$Z$5,3,FALSE)*OFFSET($S152,0,VLOOKUP('Thông tin khách hàng'!$E$10,$X$2:$Z$5,2,FALSE))</f>
        <v>0</v>
      </c>
      <c r="G152" s="5">
        <f>EP*VLOOKUP('Thông tin khách hàng'!$E$10,$X$2:$Z$5,3,FALSE)*OFFSET($S152,0,VLOOKUP('Thông tin khách hàng'!$E$10,$X$2:$Z$5,2,FALSE))</f>
        <v>0</v>
      </c>
      <c r="H152" s="5">
        <f>F152*HLOOKUP(B152,Assumption!$A$10:$G$12,2,TRUE)+G152*HLOOKUP(B152,Assumption!$A$10:$G$12,3,TRUE)</f>
        <v>0</v>
      </c>
      <c r="I152" s="5">
        <f t="shared" si="3"/>
        <v>0</v>
      </c>
      <c r="J152" s="47">
        <f>VLOOKUP(D152,Assumption!$O$3:$Q$103,IF('Thông tin khách hàng'!$B$3="Nam",2,3),FALSE)/12*P152</f>
        <v>17536.05252</v>
      </c>
      <c r="K152" s="5">
        <v>20000.0</v>
      </c>
      <c r="L152" s="46">
        <f t="shared" si="4"/>
        <v>4179393</v>
      </c>
      <c r="M152" s="46">
        <f t="shared" si="5"/>
        <v>1030017975</v>
      </c>
      <c r="N152" s="47">
        <f>HLOOKUP(ROUND(AVERAGE(M140:M151)/10^6,0),Assumption!$B$2:$E$3,2,TRUE)*MAX((AVERAGE(M140:M151)-250*10^6),0)</f>
        <v>2868811.232</v>
      </c>
      <c r="O152" s="46">
        <f t="shared" si="6"/>
        <v>1032886786</v>
      </c>
      <c r="P152" s="46">
        <f>IF(A152=1,SA,MAX(0,SA-M151))</f>
        <v>76947543.07</v>
      </c>
      <c r="S152" s="5">
        <v>0.0</v>
      </c>
      <c r="T152" s="5">
        <v>0.0</v>
      </c>
      <c r="U152" s="5">
        <v>0.0</v>
      </c>
      <c r="V152" s="48">
        <v>1.0</v>
      </c>
    </row>
    <row r="153" ht="15.75" customHeight="1">
      <c r="A153" s="5">
        <v>151.0</v>
      </c>
      <c r="B153" s="5">
        <v>13.0</v>
      </c>
      <c r="C153" s="5">
        <f t="shared" si="1"/>
        <v>7</v>
      </c>
      <c r="D153" s="5">
        <f>'Thông tin khách hàng'!$B$4+B153-1</f>
        <v>13</v>
      </c>
      <c r="E153" s="46">
        <f t="shared" si="2"/>
        <v>1032886786</v>
      </c>
      <c r="F153" s="5">
        <f>TP*VLOOKUP('Thông tin khách hàng'!$E$10,$X$2:$Z$5,3,FALSE)*OFFSET($S153,0,VLOOKUP('Thông tin khách hàng'!$E$10,$X$2:$Z$5,2,FALSE))</f>
        <v>15000000</v>
      </c>
      <c r="G153" s="5">
        <f>EP*VLOOKUP('Thông tin khách hàng'!$E$10,$X$2:$Z$5,3,FALSE)*OFFSET($S153,0,VLOOKUP('Thông tin khách hàng'!$E$10,$X$2:$Z$5,2,FALSE))</f>
        <v>15000000</v>
      </c>
      <c r="H153" s="5">
        <f>F153*HLOOKUP(B153,Assumption!$A$10:$G$12,2,TRUE)+G153*HLOOKUP(B153,Assumption!$A$10:$G$12,3,TRUE)</f>
        <v>750000</v>
      </c>
      <c r="I153" s="5">
        <f t="shared" si="3"/>
        <v>29250000</v>
      </c>
      <c r="J153" s="47">
        <f>VLOOKUP(D153,Assumption!$O$3:$Q$103,IF('Thông tin khách hàng'!$B$3="Nam",2,3),FALSE)/12*P153</f>
        <v>15948.63754</v>
      </c>
      <c r="K153" s="5">
        <v>20000.0</v>
      </c>
      <c r="L153" s="46">
        <f t="shared" si="4"/>
        <v>4327130</v>
      </c>
      <c r="M153" s="46">
        <f t="shared" si="5"/>
        <v>1066427967</v>
      </c>
      <c r="N153" s="47">
        <f>HLOOKUP(ROUND(AVERAGE(M141:M152)/10^6,0),Assumption!$B$2:$E$3,2,TRUE)*MAX((AVERAGE(M141:M152)-250*10^6),0)</f>
        <v>2914328.217</v>
      </c>
      <c r="O153" s="46">
        <f t="shared" si="6"/>
        <v>1069342295</v>
      </c>
      <c r="P153" s="46">
        <f>IF(A153=1,SA,MAX(0,SA-M152))</f>
        <v>69982025.47</v>
      </c>
      <c r="S153" s="5">
        <v>0.0</v>
      </c>
      <c r="T153" s="5">
        <v>1.0</v>
      </c>
      <c r="U153" s="5">
        <v>1.0</v>
      </c>
      <c r="V153" s="48">
        <v>1.0</v>
      </c>
    </row>
    <row r="154" ht="15.75" customHeight="1">
      <c r="A154" s="5">
        <v>152.0</v>
      </c>
      <c r="B154" s="5">
        <v>13.0</v>
      </c>
      <c r="C154" s="5">
        <f t="shared" si="1"/>
        <v>8</v>
      </c>
      <c r="D154" s="5">
        <f>'Thông tin khách hàng'!$B$4+B154-1</f>
        <v>13</v>
      </c>
      <c r="E154" s="46">
        <f t="shared" si="2"/>
        <v>1069342295</v>
      </c>
      <c r="F154" s="5">
        <f>TP*VLOOKUP('Thông tin khách hàng'!$E$10,$X$2:$Z$5,3,FALSE)*OFFSET($S154,0,VLOOKUP('Thông tin khách hàng'!$E$10,$X$2:$Z$5,2,FALSE))</f>
        <v>0</v>
      </c>
      <c r="G154" s="5">
        <f>EP*VLOOKUP('Thông tin khách hàng'!$E$10,$X$2:$Z$5,3,FALSE)*OFFSET($S154,0,VLOOKUP('Thông tin khách hàng'!$E$10,$X$2:$Z$5,2,FALSE))</f>
        <v>0</v>
      </c>
      <c r="H154" s="5">
        <f>F154*HLOOKUP(B154,Assumption!$A$10:$G$12,2,TRUE)+G154*HLOOKUP(B154,Assumption!$A$10:$G$12,3,TRUE)</f>
        <v>0</v>
      </c>
      <c r="I154" s="5">
        <f t="shared" si="3"/>
        <v>0</v>
      </c>
      <c r="J154" s="47">
        <f>VLOOKUP(D154,Assumption!$O$3:$Q$103,IF('Thông tin khách hàng'!$B$3="Nam",2,3),FALSE)/12*P154</f>
        <v>7650.938655</v>
      </c>
      <c r="K154" s="5">
        <v>20000.0</v>
      </c>
      <c r="L154" s="46">
        <f t="shared" si="4"/>
        <v>4356520</v>
      </c>
      <c r="M154" s="46">
        <f t="shared" si="5"/>
        <v>1073671164</v>
      </c>
      <c r="N154" s="47">
        <f>HLOOKUP(ROUND(AVERAGE(M142:M153)/10^6,0),Assumption!$B$2:$E$3,2,TRUE)*MAX((AVERAGE(M142:M153)-250*10^6),0)</f>
        <v>2960214.581</v>
      </c>
      <c r="O154" s="46">
        <f t="shared" si="6"/>
        <v>1076631379</v>
      </c>
      <c r="P154" s="46">
        <f>IF(A154=1,SA,MAX(0,SA-M153))</f>
        <v>33572032.88</v>
      </c>
      <c r="S154" s="5">
        <v>0.0</v>
      </c>
      <c r="T154" s="5">
        <v>0.0</v>
      </c>
      <c r="U154" s="5">
        <v>0.0</v>
      </c>
      <c r="V154" s="48">
        <v>1.0</v>
      </c>
    </row>
    <row r="155" ht="15.75" customHeight="1">
      <c r="A155" s="5">
        <v>153.0</v>
      </c>
      <c r="B155" s="5">
        <v>13.0</v>
      </c>
      <c r="C155" s="5">
        <f t="shared" si="1"/>
        <v>9</v>
      </c>
      <c r="D155" s="5">
        <f>'Thông tin khách hàng'!$B$4+B155-1</f>
        <v>13</v>
      </c>
      <c r="E155" s="46">
        <f t="shared" si="2"/>
        <v>1076631379</v>
      </c>
      <c r="F155" s="5">
        <f>TP*VLOOKUP('Thông tin khách hàng'!$E$10,$X$2:$Z$5,3,FALSE)*OFFSET($S155,0,VLOOKUP('Thông tin khách hàng'!$E$10,$X$2:$Z$5,2,FALSE))</f>
        <v>0</v>
      </c>
      <c r="G155" s="5">
        <f>EP*VLOOKUP('Thông tin khách hàng'!$E$10,$X$2:$Z$5,3,FALSE)*OFFSET($S155,0,VLOOKUP('Thông tin khách hàng'!$E$10,$X$2:$Z$5,2,FALSE))</f>
        <v>0</v>
      </c>
      <c r="H155" s="5">
        <f>F155*HLOOKUP(B155,Assumption!$A$10:$G$12,2,TRUE)+G155*HLOOKUP(B155,Assumption!$A$10:$G$12,3,TRUE)</f>
        <v>0</v>
      </c>
      <c r="I155" s="5">
        <f t="shared" si="3"/>
        <v>0</v>
      </c>
      <c r="J155" s="47">
        <f>VLOOKUP(D155,Assumption!$O$3:$Q$103,IF('Thông tin khách hàng'!$B$3="Nam",2,3),FALSE)/12*P155</f>
        <v>6000.241533</v>
      </c>
      <c r="K155" s="5">
        <v>20000.0</v>
      </c>
      <c r="L155" s="46">
        <f t="shared" si="4"/>
        <v>4386224</v>
      </c>
      <c r="M155" s="46">
        <f t="shared" si="5"/>
        <v>1080991603</v>
      </c>
      <c r="N155" s="47">
        <f>HLOOKUP(ROUND(AVERAGE(M143:M154)/10^6,0),Assumption!$B$2:$E$3,2,TRUE)*MAX((AVERAGE(M143:M154)-250*10^6),0)</f>
        <v>4509709.98</v>
      </c>
      <c r="O155" s="46">
        <f t="shared" si="6"/>
        <v>1085501313</v>
      </c>
      <c r="P155" s="46">
        <f>IF(A155=1,SA,MAX(0,SA-M154))</f>
        <v>26328835.6</v>
      </c>
      <c r="S155" s="5">
        <v>0.0</v>
      </c>
      <c r="T155" s="5">
        <v>0.0</v>
      </c>
      <c r="U155" s="5">
        <v>0.0</v>
      </c>
      <c r="V155" s="48">
        <v>1.0</v>
      </c>
    </row>
    <row r="156" ht="15.75" customHeight="1">
      <c r="A156" s="5">
        <v>154.0</v>
      </c>
      <c r="B156" s="5">
        <v>13.0</v>
      </c>
      <c r="C156" s="5">
        <f t="shared" si="1"/>
        <v>10</v>
      </c>
      <c r="D156" s="5">
        <f>'Thông tin khách hàng'!$B$4+B156-1</f>
        <v>13</v>
      </c>
      <c r="E156" s="46">
        <f t="shared" si="2"/>
        <v>1085501313</v>
      </c>
      <c r="F156" s="5">
        <f>TP*VLOOKUP('Thông tin khách hàng'!$E$10,$X$2:$Z$5,3,FALSE)*OFFSET($S156,0,VLOOKUP('Thông tin khách hàng'!$E$10,$X$2:$Z$5,2,FALSE))</f>
        <v>0</v>
      </c>
      <c r="G156" s="5">
        <f>EP*VLOOKUP('Thông tin khách hàng'!$E$10,$X$2:$Z$5,3,FALSE)*OFFSET($S156,0,VLOOKUP('Thông tin khách hàng'!$E$10,$X$2:$Z$5,2,FALSE))</f>
        <v>0</v>
      </c>
      <c r="H156" s="5">
        <f>F156*HLOOKUP(B156,Assumption!$A$10:$G$12,2,TRUE)+G156*HLOOKUP(B156,Assumption!$A$10:$G$12,3,TRUE)</f>
        <v>0</v>
      </c>
      <c r="I156" s="5">
        <f t="shared" si="3"/>
        <v>0</v>
      </c>
      <c r="J156" s="47">
        <f>VLOOKUP(D156,Assumption!$O$3:$Q$103,IF('Thông tin khách hàng'!$B$3="Nam",2,3),FALSE)/12*P156</f>
        <v>4331.941467</v>
      </c>
      <c r="K156" s="5">
        <v>20000.0</v>
      </c>
      <c r="L156" s="46">
        <f t="shared" si="4"/>
        <v>4422368</v>
      </c>
      <c r="M156" s="46">
        <f t="shared" si="5"/>
        <v>1089899349</v>
      </c>
      <c r="N156" s="47">
        <f>HLOOKUP(ROUND(AVERAGE(M144:M155)/10^6,0),Assumption!$B$2:$E$3,2,TRUE)*MAX((AVERAGE(M144:M155)-250*10^6),0)</f>
        <v>4579661.185</v>
      </c>
      <c r="O156" s="46">
        <f t="shared" si="6"/>
        <v>1094479010</v>
      </c>
      <c r="P156" s="46">
        <f>IF(A156=1,SA,MAX(0,SA-M155))</f>
        <v>19008397.26</v>
      </c>
      <c r="S156" s="5">
        <v>0.0</v>
      </c>
      <c r="T156" s="5">
        <v>0.0</v>
      </c>
      <c r="U156" s="5">
        <v>1.0</v>
      </c>
      <c r="V156" s="48">
        <v>1.0</v>
      </c>
    </row>
    <row r="157" ht="15.75" customHeight="1">
      <c r="A157" s="5">
        <v>155.0</v>
      </c>
      <c r="B157" s="5">
        <v>13.0</v>
      </c>
      <c r="C157" s="5">
        <f t="shared" si="1"/>
        <v>11</v>
      </c>
      <c r="D157" s="5">
        <f>'Thông tin khách hàng'!$B$4+B157-1</f>
        <v>13</v>
      </c>
      <c r="E157" s="46">
        <f t="shared" si="2"/>
        <v>1094479010</v>
      </c>
      <c r="F157" s="5">
        <f>TP*VLOOKUP('Thông tin khách hàng'!$E$10,$X$2:$Z$5,3,FALSE)*OFFSET($S157,0,VLOOKUP('Thông tin khách hàng'!$E$10,$X$2:$Z$5,2,FALSE))</f>
        <v>0</v>
      </c>
      <c r="G157" s="5">
        <f>EP*VLOOKUP('Thông tin khách hàng'!$E$10,$X$2:$Z$5,3,FALSE)*OFFSET($S157,0,VLOOKUP('Thông tin khách hàng'!$E$10,$X$2:$Z$5,2,FALSE))</f>
        <v>0</v>
      </c>
      <c r="H157" s="5">
        <f>F157*HLOOKUP(B157,Assumption!$A$10:$G$12,2,TRUE)+G157*HLOOKUP(B157,Assumption!$A$10:$G$12,3,TRUE)</f>
        <v>0</v>
      </c>
      <c r="I157" s="5">
        <f t="shared" si="3"/>
        <v>0</v>
      </c>
      <c r="J157" s="47">
        <f>VLOOKUP(D157,Assumption!$O$3:$Q$103,IF('Thông tin khách hàng'!$B$3="Nam",2,3),FALSE)/12*P157</f>
        <v>2301.900012</v>
      </c>
      <c r="K157" s="5">
        <v>20000.0</v>
      </c>
      <c r="L157" s="46">
        <f t="shared" si="4"/>
        <v>4458952</v>
      </c>
      <c r="M157" s="46">
        <f t="shared" si="5"/>
        <v>1098915660</v>
      </c>
      <c r="N157" s="47">
        <f>HLOOKUP(ROUND(AVERAGE(M145:M156)/10^6,0),Assumption!$B$2:$E$3,2,TRUE)*MAX((AVERAGE(M145:M156)-250*10^6),0)</f>
        <v>4650934.739</v>
      </c>
      <c r="O157" s="46">
        <f t="shared" si="6"/>
        <v>1103566595</v>
      </c>
      <c r="P157" s="46">
        <f>IF(A157=1,SA,MAX(0,SA-M156))</f>
        <v>10100651.22</v>
      </c>
      <c r="S157" s="5">
        <v>0.0</v>
      </c>
      <c r="T157" s="5">
        <v>0.0</v>
      </c>
      <c r="U157" s="5">
        <v>0.0</v>
      </c>
      <c r="V157" s="48">
        <v>1.0</v>
      </c>
    </row>
    <row r="158" ht="15.75" customHeight="1">
      <c r="A158" s="5">
        <v>156.0</v>
      </c>
      <c r="B158" s="5">
        <v>13.0</v>
      </c>
      <c r="C158" s="5">
        <f t="shared" si="1"/>
        <v>12</v>
      </c>
      <c r="D158" s="5">
        <f>'Thông tin khách hàng'!$B$4+B158-1</f>
        <v>13</v>
      </c>
      <c r="E158" s="46">
        <f t="shared" si="2"/>
        <v>1103566595</v>
      </c>
      <c r="F158" s="5">
        <f>TP*VLOOKUP('Thông tin khách hàng'!$E$10,$X$2:$Z$5,3,FALSE)*OFFSET($S158,0,VLOOKUP('Thông tin khách hàng'!$E$10,$X$2:$Z$5,2,FALSE))</f>
        <v>0</v>
      </c>
      <c r="G158" s="5">
        <f>EP*VLOOKUP('Thông tin khách hàng'!$E$10,$X$2:$Z$5,3,FALSE)*OFFSET($S158,0,VLOOKUP('Thông tin khách hàng'!$E$10,$X$2:$Z$5,2,FALSE))</f>
        <v>0</v>
      </c>
      <c r="H158" s="5">
        <f>F158*HLOOKUP(B158,Assumption!$A$10:$G$12,2,TRUE)+G158*HLOOKUP(B158,Assumption!$A$10:$G$12,3,TRUE)</f>
        <v>0</v>
      </c>
      <c r="I158" s="5">
        <f t="shared" si="3"/>
        <v>0</v>
      </c>
      <c r="J158" s="47">
        <f>VLOOKUP(D158,Assumption!$O$3:$Q$103,IF('Thông tin khách hàng'!$B$3="Nam",2,3),FALSE)/12*P158</f>
        <v>247.1169492</v>
      </c>
      <c r="K158" s="5">
        <v>20000.0</v>
      </c>
      <c r="L158" s="46">
        <f t="shared" si="4"/>
        <v>4495984</v>
      </c>
      <c r="M158" s="46">
        <f t="shared" si="5"/>
        <v>1108042332</v>
      </c>
      <c r="N158" s="47">
        <f>HLOOKUP(ROUND(AVERAGE(M146:M157)/10^6,0),Assumption!$B$2:$E$3,2,TRUE)*MAX((AVERAGE(M146:M157)-250*10^6),0)</f>
        <v>4723550.199</v>
      </c>
      <c r="O158" s="46">
        <f t="shared" si="6"/>
        <v>1112765882</v>
      </c>
      <c r="P158" s="46">
        <f>IF(A158=1,SA,MAX(0,SA-M157))</f>
        <v>1084339.938</v>
      </c>
      <c r="S158" s="5">
        <v>0.0</v>
      </c>
      <c r="T158" s="5">
        <v>0.0</v>
      </c>
      <c r="U158" s="5">
        <v>0.0</v>
      </c>
      <c r="V158" s="48">
        <v>1.0</v>
      </c>
    </row>
    <row r="159" ht="15.75" customHeight="1">
      <c r="A159" s="5">
        <v>157.0</v>
      </c>
      <c r="B159" s="5">
        <v>14.0</v>
      </c>
      <c r="C159" s="5">
        <f t="shared" si="1"/>
        <v>1</v>
      </c>
      <c r="D159" s="5">
        <f>'Thông tin khách hàng'!$B$4+B159-1</f>
        <v>14</v>
      </c>
      <c r="E159" s="46">
        <f t="shared" si="2"/>
        <v>1112765882</v>
      </c>
      <c r="F159" s="5">
        <f>TP*VLOOKUP('Thông tin khách hàng'!$E$10,$X$2:$Z$5,3,FALSE)*OFFSET($S159,0,VLOOKUP('Thông tin khách hàng'!$E$10,$X$2:$Z$5,2,FALSE))</f>
        <v>15000000</v>
      </c>
      <c r="G159" s="5">
        <f>EP*VLOOKUP('Thông tin khách hàng'!$E$10,$X$2:$Z$5,3,FALSE)*OFFSET($S159,0,VLOOKUP('Thông tin khách hàng'!$E$10,$X$2:$Z$5,2,FALSE))</f>
        <v>15000000</v>
      </c>
      <c r="H159" s="5">
        <f>F159*HLOOKUP(B159,Assumption!$A$10:$G$12,2,TRUE)+G159*HLOOKUP(B159,Assumption!$A$10:$G$12,3,TRUE)</f>
        <v>750000</v>
      </c>
      <c r="I159" s="5">
        <f t="shared" si="3"/>
        <v>29250000</v>
      </c>
      <c r="J159" s="47">
        <f>VLOOKUP(D159,Assumption!$O$3:$Q$103,IF('Thông tin khách hàng'!$B$3="Nam",2,3),FALSE)/12*P159</f>
        <v>0</v>
      </c>
      <c r="K159" s="5">
        <v>20000.0</v>
      </c>
      <c r="L159" s="46">
        <f t="shared" si="4"/>
        <v>4652633</v>
      </c>
      <c r="M159" s="46">
        <f t="shared" si="5"/>
        <v>1146648515</v>
      </c>
      <c r="N159" s="47">
        <f>HLOOKUP(ROUND(AVERAGE(M147:M158)/10^6,0),Assumption!$B$2:$E$3,2,TRUE)*MAX((AVERAGE(M147:M158)-250*10^6),0)</f>
        <v>4797527.701</v>
      </c>
      <c r="O159" s="46">
        <f t="shared" si="6"/>
        <v>1151446043</v>
      </c>
      <c r="P159" s="46">
        <f>IF(A159=1,SA,MAX(0,SA-M158))</f>
        <v>0</v>
      </c>
      <c r="S159" s="5">
        <v>1.0</v>
      </c>
      <c r="T159" s="5">
        <v>1.0</v>
      </c>
      <c r="U159" s="5">
        <v>1.0</v>
      </c>
      <c r="V159" s="48">
        <v>1.0</v>
      </c>
    </row>
    <row r="160" ht="15.75" customHeight="1">
      <c r="A160" s="5">
        <v>158.0</v>
      </c>
      <c r="B160" s="5">
        <v>14.0</v>
      </c>
      <c r="C160" s="5">
        <f t="shared" si="1"/>
        <v>2</v>
      </c>
      <c r="D160" s="5">
        <f>'Thông tin khách hàng'!$B$4+B160-1</f>
        <v>14</v>
      </c>
      <c r="E160" s="46">
        <f t="shared" si="2"/>
        <v>1151446043</v>
      </c>
      <c r="F160" s="5">
        <f>TP*VLOOKUP('Thông tin khách hàng'!$E$10,$X$2:$Z$5,3,FALSE)*OFFSET($S160,0,VLOOKUP('Thông tin khách hàng'!$E$10,$X$2:$Z$5,2,FALSE))</f>
        <v>0</v>
      </c>
      <c r="G160" s="5">
        <f>EP*VLOOKUP('Thông tin khách hàng'!$E$10,$X$2:$Z$5,3,FALSE)*OFFSET($S160,0,VLOOKUP('Thông tin khách hàng'!$E$10,$X$2:$Z$5,2,FALSE))</f>
        <v>0</v>
      </c>
      <c r="H160" s="5">
        <f>F160*HLOOKUP(B160,Assumption!$A$10:$G$12,2,TRUE)+G160*HLOOKUP(B160,Assumption!$A$10:$G$12,3,TRUE)</f>
        <v>0</v>
      </c>
      <c r="I160" s="5">
        <f t="shared" si="3"/>
        <v>0</v>
      </c>
      <c r="J160" s="47">
        <f>VLOOKUP(D160,Assumption!$O$3:$Q$103,IF('Thông tin khách hàng'!$B$3="Nam",2,3),FALSE)/12*P160</f>
        <v>0</v>
      </c>
      <c r="K160" s="5">
        <v>20000.0</v>
      </c>
      <c r="L160" s="46">
        <f t="shared" si="4"/>
        <v>4691052</v>
      </c>
      <c r="M160" s="46">
        <f t="shared" si="5"/>
        <v>1156117095</v>
      </c>
      <c r="N160" s="47">
        <f>HLOOKUP(ROUND(AVERAGE(M148:M159)/10^6,0),Assumption!$B$2:$E$3,2,TRUE)*MAX((AVERAGE(M148:M159)-250*10^6),0)</f>
        <v>4872887.048</v>
      </c>
      <c r="O160" s="46">
        <f t="shared" si="6"/>
        <v>1160989982</v>
      </c>
      <c r="P160" s="46">
        <f>IF(A160=1,SA,MAX(0,SA-M159))</f>
        <v>0</v>
      </c>
      <c r="S160" s="5">
        <v>0.0</v>
      </c>
      <c r="T160" s="5">
        <v>0.0</v>
      </c>
      <c r="U160" s="5">
        <v>0.0</v>
      </c>
      <c r="V160" s="48">
        <v>1.0</v>
      </c>
    </row>
    <row r="161" ht="15.75" customHeight="1">
      <c r="A161" s="5">
        <v>159.0</v>
      </c>
      <c r="B161" s="5">
        <v>14.0</v>
      </c>
      <c r="C161" s="5">
        <f t="shared" si="1"/>
        <v>3</v>
      </c>
      <c r="D161" s="5">
        <f>'Thông tin khách hàng'!$B$4+B161-1</f>
        <v>14</v>
      </c>
      <c r="E161" s="46">
        <f t="shared" si="2"/>
        <v>1160989982</v>
      </c>
      <c r="F161" s="5">
        <f>TP*VLOOKUP('Thông tin khách hàng'!$E$10,$X$2:$Z$5,3,FALSE)*OFFSET($S161,0,VLOOKUP('Thông tin khách hàng'!$E$10,$X$2:$Z$5,2,FALSE))</f>
        <v>0</v>
      </c>
      <c r="G161" s="5">
        <f>EP*VLOOKUP('Thông tin khách hàng'!$E$10,$X$2:$Z$5,3,FALSE)*OFFSET($S161,0,VLOOKUP('Thông tin khách hàng'!$E$10,$X$2:$Z$5,2,FALSE))</f>
        <v>0</v>
      </c>
      <c r="H161" s="5">
        <f>F161*HLOOKUP(B161,Assumption!$A$10:$G$12,2,TRUE)+G161*HLOOKUP(B161,Assumption!$A$10:$G$12,3,TRUE)</f>
        <v>0</v>
      </c>
      <c r="I161" s="5">
        <f t="shared" si="3"/>
        <v>0</v>
      </c>
      <c r="J161" s="47">
        <f>VLOOKUP(D161,Assumption!$O$3:$Q$103,IF('Thông tin khách hàng'!$B$3="Nam",2,3),FALSE)/12*P161</f>
        <v>0</v>
      </c>
      <c r="K161" s="5">
        <v>20000.0</v>
      </c>
      <c r="L161" s="46">
        <f t="shared" si="4"/>
        <v>4729935</v>
      </c>
      <c r="M161" s="46">
        <f t="shared" si="5"/>
        <v>1165699917</v>
      </c>
      <c r="N161" s="47">
        <f>HLOOKUP(ROUND(AVERAGE(M149:M160)/10^6,0),Assumption!$B$2:$E$3,2,TRUE)*MAX((AVERAGE(M149:M160)-250*10^6),0)</f>
        <v>4949645.139</v>
      </c>
      <c r="O161" s="46">
        <f t="shared" si="6"/>
        <v>1170649562</v>
      </c>
      <c r="P161" s="46">
        <f>IF(A161=1,SA,MAX(0,SA-M160))</f>
        <v>0</v>
      </c>
      <c r="S161" s="5">
        <v>0.0</v>
      </c>
      <c r="T161" s="5">
        <v>0.0</v>
      </c>
      <c r="U161" s="5">
        <v>0.0</v>
      </c>
      <c r="V161" s="48">
        <v>1.0</v>
      </c>
    </row>
    <row r="162" ht="15.75" customHeight="1">
      <c r="A162" s="5">
        <v>160.0</v>
      </c>
      <c r="B162" s="5">
        <v>14.0</v>
      </c>
      <c r="C162" s="5">
        <f t="shared" si="1"/>
        <v>4</v>
      </c>
      <c r="D162" s="5">
        <f>'Thông tin khách hàng'!$B$4+B162-1</f>
        <v>14</v>
      </c>
      <c r="E162" s="46">
        <f t="shared" si="2"/>
        <v>1170649562</v>
      </c>
      <c r="F162" s="5">
        <f>TP*VLOOKUP('Thông tin khách hàng'!$E$10,$X$2:$Z$5,3,FALSE)*OFFSET($S162,0,VLOOKUP('Thông tin khách hàng'!$E$10,$X$2:$Z$5,2,FALSE))</f>
        <v>0</v>
      </c>
      <c r="G162" s="5">
        <f>EP*VLOOKUP('Thông tin khách hàng'!$E$10,$X$2:$Z$5,3,FALSE)*OFFSET($S162,0,VLOOKUP('Thông tin khách hàng'!$E$10,$X$2:$Z$5,2,FALSE))</f>
        <v>0</v>
      </c>
      <c r="H162" s="5">
        <f>F162*HLOOKUP(B162,Assumption!$A$10:$G$12,2,TRUE)+G162*HLOOKUP(B162,Assumption!$A$10:$G$12,3,TRUE)</f>
        <v>0</v>
      </c>
      <c r="I162" s="5">
        <f t="shared" si="3"/>
        <v>0</v>
      </c>
      <c r="J162" s="47">
        <f>VLOOKUP(D162,Assumption!$O$3:$Q$103,IF('Thông tin khách hàng'!$B$3="Nam",2,3),FALSE)/12*P162</f>
        <v>0</v>
      </c>
      <c r="K162" s="5">
        <v>20000.0</v>
      </c>
      <c r="L162" s="46">
        <f t="shared" si="4"/>
        <v>4769290</v>
      </c>
      <c r="M162" s="46">
        <f t="shared" si="5"/>
        <v>1175398852</v>
      </c>
      <c r="N162" s="47">
        <f>HLOOKUP(ROUND(AVERAGE(M150:M161)/10^6,0),Assumption!$B$2:$E$3,2,TRUE)*MAX((AVERAGE(M150:M161)-250*10^6),0)</f>
        <v>5027822.796</v>
      </c>
      <c r="O162" s="46">
        <f t="shared" si="6"/>
        <v>1180426675</v>
      </c>
      <c r="P162" s="46">
        <f>IF(A162=1,SA,MAX(0,SA-M161))</f>
        <v>0</v>
      </c>
      <c r="S162" s="5">
        <v>0.0</v>
      </c>
      <c r="T162" s="5">
        <v>0.0</v>
      </c>
      <c r="U162" s="5">
        <v>1.0</v>
      </c>
      <c r="V162" s="48">
        <v>1.0</v>
      </c>
    </row>
    <row r="163" ht="15.75" customHeight="1">
      <c r="A163" s="5">
        <v>161.0</v>
      </c>
      <c r="B163" s="5">
        <v>14.0</v>
      </c>
      <c r="C163" s="5">
        <f t="shared" si="1"/>
        <v>5</v>
      </c>
      <c r="D163" s="5">
        <f>'Thông tin khách hàng'!$B$4+B163-1</f>
        <v>14</v>
      </c>
      <c r="E163" s="46">
        <f t="shared" si="2"/>
        <v>1180426675</v>
      </c>
      <c r="F163" s="5">
        <f>TP*VLOOKUP('Thông tin khách hàng'!$E$10,$X$2:$Z$5,3,FALSE)*OFFSET($S163,0,VLOOKUP('Thông tin khách hàng'!$E$10,$X$2:$Z$5,2,FALSE))</f>
        <v>0</v>
      </c>
      <c r="G163" s="5">
        <f>EP*VLOOKUP('Thông tin khách hàng'!$E$10,$X$2:$Z$5,3,FALSE)*OFFSET($S163,0,VLOOKUP('Thông tin khách hàng'!$E$10,$X$2:$Z$5,2,FALSE))</f>
        <v>0</v>
      </c>
      <c r="H163" s="5">
        <f>F163*HLOOKUP(B163,Assumption!$A$10:$G$12,2,TRUE)+G163*HLOOKUP(B163,Assumption!$A$10:$G$12,3,TRUE)</f>
        <v>0</v>
      </c>
      <c r="I163" s="5">
        <f t="shared" si="3"/>
        <v>0</v>
      </c>
      <c r="J163" s="47">
        <f>VLOOKUP(D163,Assumption!$O$3:$Q$103,IF('Thông tin khách hàng'!$B$3="Nam",2,3),FALSE)/12*P163</f>
        <v>0</v>
      </c>
      <c r="K163" s="5">
        <v>20000.0</v>
      </c>
      <c r="L163" s="46">
        <f t="shared" si="4"/>
        <v>4809123</v>
      </c>
      <c r="M163" s="46">
        <f t="shared" si="5"/>
        <v>1185215798</v>
      </c>
      <c r="N163" s="47">
        <f>HLOOKUP(ROUND(AVERAGE(M151:M162)/10^6,0),Assumption!$B$2:$E$3,2,TRUE)*MAX((AVERAGE(M151:M162)-250*10^6),0)</f>
        <v>5107441.442</v>
      </c>
      <c r="O163" s="46">
        <f t="shared" si="6"/>
        <v>1190323239</v>
      </c>
      <c r="P163" s="46">
        <f>IF(A163=1,SA,MAX(0,SA-M162))</f>
        <v>0</v>
      </c>
      <c r="S163" s="5">
        <v>0.0</v>
      </c>
      <c r="T163" s="5">
        <v>0.0</v>
      </c>
      <c r="U163" s="5">
        <v>0.0</v>
      </c>
      <c r="V163" s="48">
        <v>1.0</v>
      </c>
    </row>
    <row r="164" ht="15.75" customHeight="1">
      <c r="A164" s="5">
        <v>162.0</v>
      </c>
      <c r="B164" s="5">
        <v>14.0</v>
      </c>
      <c r="C164" s="5">
        <f t="shared" si="1"/>
        <v>6</v>
      </c>
      <c r="D164" s="5">
        <f>'Thông tin khách hàng'!$B$4+B164-1</f>
        <v>14</v>
      </c>
      <c r="E164" s="46">
        <f t="shared" si="2"/>
        <v>1190323239</v>
      </c>
      <c r="F164" s="5">
        <f>TP*VLOOKUP('Thông tin khách hàng'!$E$10,$X$2:$Z$5,3,FALSE)*OFFSET($S164,0,VLOOKUP('Thông tin khách hàng'!$E$10,$X$2:$Z$5,2,FALSE))</f>
        <v>0</v>
      </c>
      <c r="G164" s="5">
        <f>EP*VLOOKUP('Thông tin khách hàng'!$E$10,$X$2:$Z$5,3,FALSE)*OFFSET($S164,0,VLOOKUP('Thông tin khách hàng'!$E$10,$X$2:$Z$5,2,FALSE))</f>
        <v>0</v>
      </c>
      <c r="H164" s="5">
        <f>F164*HLOOKUP(B164,Assumption!$A$10:$G$12,2,TRUE)+G164*HLOOKUP(B164,Assumption!$A$10:$G$12,3,TRUE)</f>
        <v>0</v>
      </c>
      <c r="I164" s="5">
        <f t="shared" si="3"/>
        <v>0</v>
      </c>
      <c r="J164" s="47">
        <f>VLOOKUP(D164,Assumption!$O$3:$Q$103,IF('Thông tin khách hàng'!$B$3="Nam",2,3),FALSE)/12*P164</f>
        <v>0</v>
      </c>
      <c r="K164" s="5">
        <v>20000.0</v>
      </c>
      <c r="L164" s="46">
        <f t="shared" si="4"/>
        <v>4849443</v>
      </c>
      <c r="M164" s="46">
        <f t="shared" si="5"/>
        <v>1195152682</v>
      </c>
      <c r="N164" s="47">
        <f>HLOOKUP(ROUND(AVERAGE(M152:M163)/10^6,0),Assumption!$B$2:$E$3,2,TRUE)*MAX((AVERAGE(M152:M163)-250*10^6),0)</f>
        <v>5188523.112</v>
      </c>
      <c r="O164" s="46">
        <f t="shared" si="6"/>
        <v>1200341205</v>
      </c>
      <c r="P164" s="46">
        <f>IF(A164=1,SA,MAX(0,SA-M163))</f>
        <v>0</v>
      </c>
      <c r="S164" s="5">
        <v>0.0</v>
      </c>
      <c r="T164" s="5">
        <v>0.0</v>
      </c>
      <c r="U164" s="5">
        <v>0.0</v>
      </c>
      <c r="V164" s="48">
        <v>1.0</v>
      </c>
    </row>
    <row r="165" ht="15.75" customHeight="1">
      <c r="A165" s="5">
        <v>163.0</v>
      </c>
      <c r="B165" s="5">
        <v>14.0</v>
      </c>
      <c r="C165" s="5">
        <f t="shared" si="1"/>
        <v>7</v>
      </c>
      <c r="D165" s="5">
        <f>'Thông tin khách hàng'!$B$4+B165-1</f>
        <v>14</v>
      </c>
      <c r="E165" s="46">
        <f t="shared" si="2"/>
        <v>1200341205</v>
      </c>
      <c r="F165" s="5">
        <f>TP*VLOOKUP('Thông tin khách hàng'!$E$10,$X$2:$Z$5,3,FALSE)*OFFSET($S165,0,VLOOKUP('Thông tin khách hàng'!$E$10,$X$2:$Z$5,2,FALSE))</f>
        <v>15000000</v>
      </c>
      <c r="G165" s="5">
        <f>EP*VLOOKUP('Thông tin khách hàng'!$E$10,$X$2:$Z$5,3,FALSE)*OFFSET($S165,0,VLOOKUP('Thông tin khách hàng'!$E$10,$X$2:$Z$5,2,FALSE))</f>
        <v>15000000</v>
      </c>
      <c r="H165" s="5">
        <f>F165*HLOOKUP(B165,Assumption!$A$10:$G$12,2,TRUE)+G165*HLOOKUP(B165,Assumption!$A$10:$G$12,3,TRUE)</f>
        <v>750000</v>
      </c>
      <c r="I165" s="5">
        <f t="shared" si="3"/>
        <v>29250000</v>
      </c>
      <c r="J165" s="47">
        <f>VLOOKUP(D165,Assumption!$O$3:$Q$103,IF('Thông tin khách hàng'!$B$3="Nam",2,3),FALSE)/12*P165</f>
        <v>0</v>
      </c>
      <c r="K165" s="5">
        <v>20000.0</v>
      </c>
      <c r="L165" s="46">
        <f t="shared" si="4"/>
        <v>5009425</v>
      </c>
      <c r="M165" s="46">
        <f t="shared" si="5"/>
        <v>1234580630</v>
      </c>
      <c r="N165" s="47">
        <f>HLOOKUP(ROUND(AVERAGE(M153:M164)/10^6,0),Assumption!$B$2:$E$3,2,TRUE)*MAX((AVERAGE(M153:M164)-250*10^6),0)</f>
        <v>5271090.466</v>
      </c>
      <c r="O165" s="46">
        <f t="shared" si="6"/>
        <v>1239851721</v>
      </c>
      <c r="P165" s="46">
        <f>IF(A165=1,SA,MAX(0,SA-M164))</f>
        <v>0</v>
      </c>
      <c r="S165" s="5">
        <v>0.0</v>
      </c>
      <c r="T165" s="5">
        <v>1.0</v>
      </c>
      <c r="U165" s="5">
        <v>1.0</v>
      </c>
      <c r="V165" s="48">
        <v>1.0</v>
      </c>
    </row>
    <row r="166" ht="15.75" customHeight="1">
      <c r="A166" s="5">
        <v>164.0</v>
      </c>
      <c r="B166" s="5">
        <v>14.0</v>
      </c>
      <c r="C166" s="5">
        <f t="shared" si="1"/>
        <v>8</v>
      </c>
      <c r="D166" s="5">
        <f>'Thông tin khách hàng'!$B$4+B166-1</f>
        <v>14</v>
      </c>
      <c r="E166" s="46">
        <f t="shared" si="2"/>
        <v>1239851721</v>
      </c>
      <c r="F166" s="5">
        <f>TP*VLOOKUP('Thông tin khách hàng'!$E$10,$X$2:$Z$5,3,FALSE)*OFFSET($S166,0,VLOOKUP('Thông tin khách hàng'!$E$10,$X$2:$Z$5,2,FALSE))</f>
        <v>0</v>
      </c>
      <c r="G166" s="5">
        <f>EP*VLOOKUP('Thông tin khách hàng'!$E$10,$X$2:$Z$5,3,FALSE)*OFFSET($S166,0,VLOOKUP('Thông tin khách hàng'!$E$10,$X$2:$Z$5,2,FALSE))</f>
        <v>0</v>
      </c>
      <c r="H166" s="5">
        <f>F166*HLOOKUP(B166,Assumption!$A$10:$G$12,2,TRUE)+G166*HLOOKUP(B166,Assumption!$A$10:$G$12,3,TRUE)</f>
        <v>0</v>
      </c>
      <c r="I166" s="5">
        <f t="shared" si="3"/>
        <v>0</v>
      </c>
      <c r="J166" s="47">
        <f>VLOOKUP(D166,Assumption!$O$3:$Q$103,IF('Thông tin khách hàng'!$B$3="Nam",2,3),FALSE)/12*P166</f>
        <v>0</v>
      </c>
      <c r="K166" s="5">
        <v>20000.0</v>
      </c>
      <c r="L166" s="46">
        <f t="shared" si="4"/>
        <v>5051228</v>
      </c>
      <c r="M166" s="46">
        <f t="shared" si="5"/>
        <v>1244882949</v>
      </c>
      <c r="N166" s="47">
        <f>HLOOKUP(ROUND(AVERAGE(M154:M165)/10^6,0),Assumption!$B$2:$E$3,2,TRUE)*MAX((AVERAGE(M154:M165)-250*10^6),0)</f>
        <v>5355166.798</v>
      </c>
      <c r="O166" s="46">
        <f t="shared" si="6"/>
        <v>1250238115</v>
      </c>
      <c r="P166" s="46">
        <f>IF(A166=1,SA,MAX(0,SA-M165))</f>
        <v>0</v>
      </c>
      <c r="S166" s="5">
        <v>0.0</v>
      </c>
      <c r="T166" s="5">
        <v>0.0</v>
      </c>
      <c r="U166" s="5">
        <v>0.0</v>
      </c>
      <c r="V166" s="48">
        <v>1.0</v>
      </c>
    </row>
    <row r="167" ht="15.75" customHeight="1">
      <c r="A167" s="5">
        <v>165.0</v>
      </c>
      <c r="B167" s="5">
        <v>14.0</v>
      </c>
      <c r="C167" s="5">
        <f t="shared" si="1"/>
        <v>9</v>
      </c>
      <c r="D167" s="5">
        <f>'Thông tin khách hàng'!$B$4+B167-1</f>
        <v>14</v>
      </c>
      <c r="E167" s="46">
        <f t="shared" si="2"/>
        <v>1250238115</v>
      </c>
      <c r="F167" s="5">
        <f>TP*VLOOKUP('Thông tin khách hàng'!$E$10,$X$2:$Z$5,3,FALSE)*OFFSET($S167,0,VLOOKUP('Thông tin khách hàng'!$E$10,$X$2:$Z$5,2,FALSE))</f>
        <v>0</v>
      </c>
      <c r="G167" s="5">
        <f>EP*VLOOKUP('Thông tin khách hàng'!$E$10,$X$2:$Z$5,3,FALSE)*OFFSET($S167,0,VLOOKUP('Thông tin khách hàng'!$E$10,$X$2:$Z$5,2,FALSE))</f>
        <v>0</v>
      </c>
      <c r="H167" s="5">
        <f>F167*HLOOKUP(B167,Assumption!$A$10:$G$12,2,TRUE)+G167*HLOOKUP(B167,Assumption!$A$10:$G$12,3,TRUE)</f>
        <v>0</v>
      </c>
      <c r="I167" s="5">
        <f t="shared" si="3"/>
        <v>0</v>
      </c>
      <c r="J167" s="47">
        <f>VLOOKUP(D167,Assumption!$O$3:$Q$103,IF('Thông tin khách hàng'!$B$3="Nam",2,3),FALSE)/12*P167</f>
        <v>0</v>
      </c>
      <c r="K167" s="5">
        <v>20000.0</v>
      </c>
      <c r="L167" s="46">
        <f t="shared" si="4"/>
        <v>5093543</v>
      </c>
      <c r="M167" s="46">
        <f t="shared" si="5"/>
        <v>1255311658</v>
      </c>
      <c r="N167" s="47">
        <f>HLOOKUP(ROUND(AVERAGE(M155:M166)/10^6,0),Assumption!$B$2:$E$3,2,TRUE)*MAX((AVERAGE(M155:M166)-250*10^6),0)</f>
        <v>5440772.69</v>
      </c>
      <c r="O167" s="46">
        <f t="shared" si="6"/>
        <v>1260752431</v>
      </c>
      <c r="P167" s="46">
        <f>IF(A167=1,SA,MAX(0,SA-M166))</f>
        <v>0</v>
      </c>
      <c r="S167" s="5">
        <v>0.0</v>
      </c>
      <c r="T167" s="5">
        <v>0.0</v>
      </c>
      <c r="U167" s="5">
        <v>0.0</v>
      </c>
      <c r="V167" s="48">
        <v>1.0</v>
      </c>
    </row>
    <row r="168" ht="15.75" customHeight="1">
      <c r="A168" s="5">
        <v>166.0</v>
      </c>
      <c r="B168" s="5">
        <v>14.0</v>
      </c>
      <c r="C168" s="5">
        <f t="shared" si="1"/>
        <v>10</v>
      </c>
      <c r="D168" s="5">
        <f>'Thông tin khách hàng'!$B$4+B168-1</f>
        <v>14</v>
      </c>
      <c r="E168" s="46">
        <f t="shared" si="2"/>
        <v>1260752431</v>
      </c>
      <c r="F168" s="5">
        <f>TP*VLOOKUP('Thông tin khách hàng'!$E$10,$X$2:$Z$5,3,FALSE)*OFFSET($S168,0,VLOOKUP('Thông tin khách hàng'!$E$10,$X$2:$Z$5,2,FALSE))</f>
        <v>0</v>
      </c>
      <c r="G168" s="5">
        <f>EP*VLOOKUP('Thông tin khách hàng'!$E$10,$X$2:$Z$5,3,FALSE)*OFFSET($S168,0,VLOOKUP('Thông tin khách hàng'!$E$10,$X$2:$Z$5,2,FALSE))</f>
        <v>0</v>
      </c>
      <c r="H168" s="5">
        <f>F168*HLOOKUP(B168,Assumption!$A$10:$G$12,2,TRUE)+G168*HLOOKUP(B168,Assumption!$A$10:$G$12,3,TRUE)</f>
        <v>0</v>
      </c>
      <c r="I168" s="5">
        <f t="shared" si="3"/>
        <v>0</v>
      </c>
      <c r="J168" s="47">
        <f>VLOOKUP(D168,Assumption!$O$3:$Q$103,IF('Thông tin khách hàng'!$B$3="Nam",2,3),FALSE)/12*P168</f>
        <v>0</v>
      </c>
      <c r="K168" s="5">
        <v>20000.0</v>
      </c>
      <c r="L168" s="46">
        <f t="shared" si="4"/>
        <v>5136380</v>
      </c>
      <c r="M168" s="46">
        <f t="shared" si="5"/>
        <v>1265868811</v>
      </c>
      <c r="N168" s="47">
        <f>HLOOKUP(ROUND(AVERAGE(M156:M167)/10^6,0),Assumption!$B$2:$E$3,2,TRUE)*MAX((AVERAGE(M156:M167)-250*10^6),0)</f>
        <v>5527932.718</v>
      </c>
      <c r="O168" s="46">
        <f t="shared" si="6"/>
        <v>1271396744</v>
      </c>
      <c r="P168" s="46">
        <f>IF(A168=1,SA,MAX(0,SA-M167))</f>
        <v>0</v>
      </c>
      <c r="S168" s="5">
        <v>0.0</v>
      </c>
      <c r="T168" s="5">
        <v>0.0</v>
      </c>
      <c r="U168" s="5">
        <v>1.0</v>
      </c>
      <c r="V168" s="48">
        <v>1.0</v>
      </c>
    </row>
    <row r="169" ht="15.75" customHeight="1">
      <c r="A169" s="5">
        <v>167.0</v>
      </c>
      <c r="B169" s="5">
        <v>14.0</v>
      </c>
      <c r="C169" s="5">
        <f t="shared" si="1"/>
        <v>11</v>
      </c>
      <c r="D169" s="5">
        <f>'Thông tin khách hàng'!$B$4+B169-1</f>
        <v>14</v>
      </c>
      <c r="E169" s="46">
        <f t="shared" si="2"/>
        <v>1271396744</v>
      </c>
      <c r="F169" s="5">
        <f>TP*VLOOKUP('Thông tin khách hàng'!$E$10,$X$2:$Z$5,3,FALSE)*OFFSET($S169,0,VLOOKUP('Thông tin khách hàng'!$E$10,$X$2:$Z$5,2,FALSE))</f>
        <v>0</v>
      </c>
      <c r="G169" s="5">
        <f>EP*VLOOKUP('Thông tin khách hàng'!$E$10,$X$2:$Z$5,3,FALSE)*OFFSET($S169,0,VLOOKUP('Thông tin khách hàng'!$E$10,$X$2:$Z$5,2,FALSE))</f>
        <v>0</v>
      </c>
      <c r="H169" s="5">
        <f>F169*HLOOKUP(B169,Assumption!$A$10:$G$12,2,TRUE)+G169*HLOOKUP(B169,Assumption!$A$10:$G$12,3,TRUE)</f>
        <v>0</v>
      </c>
      <c r="I169" s="5">
        <f t="shared" si="3"/>
        <v>0</v>
      </c>
      <c r="J169" s="47">
        <f>VLOOKUP(D169,Assumption!$O$3:$Q$103,IF('Thông tin khách hàng'!$B$3="Nam",2,3),FALSE)/12*P169</f>
        <v>0</v>
      </c>
      <c r="K169" s="5">
        <v>20000.0</v>
      </c>
      <c r="L169" s="46">
        <f t="shared" si="4"/>
        <v>5179746</v>
      </c>
      <c r="M169" s="46">
        <f t="shared" si="5"/>
        <v>1276556490</v>
      </c>
      <c r="N169" s="47">
        <f>HLOOKUP(ROUND(AVERAGE(M157:M168)/10^6,0),Assumption!$B$2:$E$3,2,TRUE)*MAX((AVERAGE(M157:M168)-250*10^6),0)</f>
        <v>5615917.449</v>
      </c>
      <c r="O169" s="46">
        <f t="shared" si="6"/>
        <v>1282172407</v>
      </c>
      <c r="P169" s="46">
        <f>IF(A169=1,SA,MAX(0,SA-M168))</f>
        <v>0</v>
      </c>
      <c r="S169" s="5">
        <v>0.0</v>
      </c>
      <c r="T169" s="5">
        <v>0.0</v>
      </c>
      <c r="U169" s="5">
        <v>0.0</v>
      </c>
      <c r="V169" s="48">
        <v>1.0</v>
      </c>
    </row>
    <row r="170" ht="15.75" customHeight="1">
      <c r="A170" s="5">
        <v>168.0</v>
      </c>
      <c r="B170" s="5">
        <v>14.0</v>
      </c>
      <c r="C170" s="5">
        <f t="shared" si="1"/>
        <v>12</v>
      </c>
      <c r="D170" s="5">
        <f>'Thông tin khách hàng'!$B$4+B170-1</f>
        <v>14</v>
      </c>
      <c r="E170" s="46">
        <f t="shared" si="2"/>
        <v>1282172407</v>
      </c>
      <c r="F170" s="5">
        <f>TP*VLOOKUP('Thông tin khách hàng'!$E$10,$X$2:$Z$5,3,FALSE)*OFFSET($S170,0,VLOOKUP('Thông tin khách hàng'!$E$10,$X$2:$Z$5,2,FALSE))</f>
        <v>0</v>
      </c>
      <c r="G170" s="5">
        <f>EP*VLOOKUP('Thông tin khách hàng'!$E$10,$X$2:$Z$5,3,FALSE)*OFFSET($S170,0,VLOOKUP('Thông tin khách hàng'!$E$10,$X$2:$Z$5,2,FALSE))</f>
        <v>0</v>
      </c>
      <c r="H170" s="5">
        <f>F170*HLOOKUP(B170,Assumption!$A$10:$G$12,2,TRUE)+G170*HLOOKUP(B170,Assumption!$A$10:$G$12,3,TRUE)</f>
        <v>0</v>
      </c>
      <c r="I170" s="5">
        <f t="shared" si="3"/>
        <v>0</v>
      </c>
      <c r="J170" s="47">
        <f>VLOOKUP(D170,Assumption!$O$3:$Q$103,IF('Thông tin khách hàng'!$B$3="Nam",2,3),FALSE)/12*P170</f>
        <v>0</v>
      </c>
      <c r="K170" s="5">
        <v>20000.0</v>
      </c>
      <c r="L170" s="46">
        <f t="shared" si="4"/>
        <v>5223648</v>
      </c>
      <c r="M170" s="46">
        <f t="shared" si="5"/>
        <v>1287376055</v>
      </c>
      <c r="N170" s="47">
        <f>HLOOKUP(ROUND(AVERAGE(M158:M169)/10^6,0),Assumption!$B$2:$E$3,2,TRUE)*MAX((AVERAGE(M158:M169)-250*10^6),0)</f>
        <v>5704737.864</v>
      </c>
      <c r="O170" s="46">
        <f t="shared" si="6"/>
        <v>1293080793</v>
      </c>
      <c r="P170" s="46">
        <f>IF(A170=1,SA,MAX(0,SA-M169))</f>
        <v>0</v>
      </c>
      <c r="S170" s="5">
        <v>0.0</v>
      </c>
      <c r="T170" s="5">
        <v>0.0</v>
      </c>
      <c r="U170" s="5">
        <v>0.0</v>
      </c>
      <c r="V170" s="48">
        <v>1.0</v>
      </c>
    </row>
    <row r="171" ht="15.75" customHeight="1">
      <c r="A171" s="5">
        <v>169.0</v>
      </c>
      <c r="B171" s="5">
        <v>15.0</v>
      </c>
      <c r="C171" s="5">
        <f t="shared" si="1"/>
        <v>1</v>
      </c>
      <c r="D171" s="5">
        <f>'Thông tin khách hàng'!$B$4+B171-1</f>
        <v>15</v>
      </c>
      <c r="E171" s="46">
        <f t="shared" si="2"/>
        <v>1293080793</v>
      </c>
      <c r="F171" s="5">
        <f>TP*VLOOKUP('Thông tin khách hàng'!$E$10,$X$2:$Z$5,3,FALSE)*OFFSET($S171,0,VLOOKUP('Thông tin khách hàng'!$E$10,$X$2:$Z$5,2,FALSE))</f>
        <v>15000000</v>
      </c>
      <c r="G171" s="5">
        <f>EP*VLOOKUP('Thông tin khách hàng'!$E$10,$X$2:$Z$5,3,FALSE)*OFFSET($S171,0,VLOOKUP('Thông tin khách hàng'!$E$10,$X$2:$Z$5,2,FALSE))</f>
        <v>15000000</v>
      </c>
      <c r="H171" s="5">
        <f>F171*HLOOKUP(B171,Assumption!$A$10:$G$12,2,TRUE)+G171*HLOOKUP(B171,Assumption!$A$10:$G$12,3,TRUE)</f>
        <v>750000</v>
      </c>
      <c r="I171" s="5">
        <f t="shared" si="3"/>
        <v>29250000</v>
      </c>
      <c r="J171" s="47">
        <f>VLOOKUP(D171,Assumption!$O$3:$Q$103,IF('Thông tin khách hàng'!$B$3="Nam",2,3),FALSE)/12*P171</f>
        <v>0</v>
      </c>
      <c r="K171" s="5">
        <v>20000.0</v>
      </c>
      <c r="L171" s="46">
        <f t="shared" si="4"/>
        <v>5387258</v>
      </c>
      <c r="M171" s="46">
        <f t="shared" si="5"/>
        <v>1327698051</v>
      </c>
      <c r="N171" s="47">
        <f>HLOOKUP(ROUND(AVERAGE(M159:M170)/10^6,0),Assumption!$B$2:$E$3,2,TRUE)*MAX((AVERAGE(M159:M170)-250*10^6),0)</f>
        <v>5794404.725</v>
      </c>
      <c r="O171" s="46">
        <f t="shared" si="6"/>
        <v>1333492456</v>
      </c>
      <c r="P171" s="46">
        <f>IF(A171=1,SA,MAX(0,SA-M170))</f>
        <v>0</v>
      </c>
      <c r="S171" s="5">
        <v>1.0</v>
      </c>
      <c r="T171" s="5">
        <v>1.0</v>
      </c>
      <c r="U171" s="5">
        <v>1.0</v>
      </c>
      <c r="V171" s="48">
        <v>1.0</v>
      </c>
    </row>
    <row r="172" ht="15.75" customHeight="1">
      <c r="A172" s="5">
        <v>170.0</v>
      </c>
      <c r="B172" s="5">
        <v>15.0</v>
      </c>
      <c r="C172" s="5">
        <f t="shared" si="1"/>
        <v>2</v>
      </c>
      <c r="D172" s="5">
        <f>'Thông tin khách hàng'!$B$4+B172-1</f>
        <v>15</v>
      </c>
      <c r="E172" s="46">
        <f t="shared" si="2"/>
        <v>1333492456</v>
      </c>
      <c r="F172" s="5">
        <f>TP*VLOOKUP('Thông tin khách hàng'!$E$10,$X$2:$Z$5,3,FALSE)*OFFSET($S172,0,VLOOKUP('Thông tin khách hàng'!$E$10,$X$2:$Z$5,2,FALSE))</f>
        <v>0</v>
      </c>
      <c r="G172" s="5">
        <f>EP*VLOOKUP('Thông tin khách hàng'!$E$10,$X$2:$Z$5,3,FALSE)*OFFSET($S172,0,VLOOKUP('Thông tin khách hàng'!$E$10,$X$2:$Z$5,2,FALSE))</f>
        <v>0</v>
      </c>
      <c r="H172" s="5">
        <f>F172*HLOOKUP(B172,Assumption!$A$10:$G$12,2,TRUE)+G172*HLOOKUP(B172,Assumption!$A$10:$G$12,3,TRUE)</f>
        <v>0</v>
      </c>
      <c r="I172" s="5">
        <f t="shared" si="3"/>
        <v>0</v>
      </c>
      <c r="J172" s="47">
        <f>VLOOKUP(D172,Assumption!$O$3:$Q$103,IF('Thông tin khách hàng'!$B$3="Nam",2,3),FALSE)/12*P172</f>
        <v>0</v>
      </c>
      <c r="K172" s="5">
        <v>20000.0</v>
      </c>
      <c r="L172" s="46">
        <f t="shared" si="4"/>
        <v>5432732</v>
      </c>
      <c r="M172" s="46">
        <f t="shared" si="5"/>
        <v>1338905188</v>
      </c>
      <c r="N172" s="47">
        <f>HLOOKUP(ROUND(AVERAGE(M160:M171)/10^6,0),Assumption!$B$2:$E$3,2,TRUE)*MAX((AVERAGE(M160:M171)-250*10^6),0)</f>
        <v>5884929.493</v>
      </c>
      <c r="O172" s="46">
        <f t="shared" si="6"/>
        <v>1344790117</v>
      </c>
      <c r="P172" s="46">
        <f>IF(A172=1,SA,MAX(0,SA-M171))</f>
        <v>0</v>
      </c>
      <c r="S172" s="5">
        <v>0.0</v>
      </c>
      <c r="T172" s="5">
        <v>0.0</v>
      </c>
      <c r="U172" s="5">
        <v>0.0</v>
      </c>
      <c r="V172" s="48">
        <v>1.0</v>
      </c>
    </row>
    <row r="173" ht="15.75" customHeight="1">
      <c r="A173" s="5">
        <v>171.0</v>
      </c>
      <c r="B173" s="5">
        <v>15.0</v>
      </c>
      <c r="C173" s="5">
        <f t="shared" si="1"/>
        <v>3</v>
      </c>
      <c r="D173" s="5">
        <f>'Thông tin khách hàng'!$B$4+B173-1</f>
        <v>15</v>
      </c>
      <c r="E173" s="46">
        <f t="shared" si="2"/>
        <v>1344790117</v>
      </c>
      <c r="F173" s="5">
        <f>TP*VLOOKUP('Thông tin khách hàng'!$E$10,$X$2:$Z$5,3,FALSE)*OFFSET($S173,0,VLOOKUP('Thông tin khách hàng'!$E$10,$X$2:$Z$5,2,FALSE))</f>
        <v>0</v>
      </c>
      <c r="G173" s="5">
        <f>EP*VLOOKUP('Thông tin khách hàng'!$E$10,$X$2:$Z$5,3,FALSE)*OFFSET($S173,0,VLOOKUP('Thông tin khách hàng'!$E$10,$X$2:$Z$5,2,FALSE))</f>
        <v>0</v>
      </c>
      <c r="H173" s="5">
        <f>F173*HLOOKUP(B173,Assumption!$A$10:$G$12,2,TRUE)+G173*HLOOKUP(B173,Assumption!$A$10:$G$12,3,TRUE)</f>
        <v>0</v>
      </c>
      <c r="I173" s="5">
        <f t="shared" si="3"/>
        <v>0</v>
      </c>
      <c r="J173" s="47">
        <f>VLOOKUP(D173,Assumption!$O$3:$Q$103,IF('Thông tin khách hàng'!$B$3="Nam",2,3),FALSE)/12*P173</f>
        <v>0</v>
      </c>
      <c r="K173" s="5">
        <v>20000.0</v>
      </c>
      <c r="L173" s="46">
        <f t="shared" si="4"/>
        <v>5478760</v>
      </c>
      <c r="M173" s="46">
        <f t="shared" si="5"/>
        <v>1350248877</v>
      </c>
      <c r="N173" s="47">
        <f>HLOOKUP(ROUND(AVERAGE(M161:M172)/10^6,0),Assumption!$B$2:$E$3,2,TRUE)*MAX((AVERAGE(M161:M172)-250*10^6),0)</f>
        <v>5976323.54</v>
      </c>
      <c r="O173" s="46">
        <f t="shared" si="6"/>
        <v>1356225201</v>
      </c>
      <c r="P173" s="46">
        <f>IF(A173=1,SA,MAX(0,SA-M172))</f>
        <v>0</v>
      </c>
      <c r="S173" s="5">
        <v>0.0</v>
      </c>
      <c r="T173" s="5">
        <v>0.0</v>
      </c>
      <c r="U173" s="5">
        <v>0.0</v>
      </c>
      <c r="V173" s="48">
        <v>1.0</v>
      </c>
    </row>
    <row r="174" ht="15.75" customHeight="1">
      <c r="A174" s="5">
        <v>172.0</v>
      </c>
      <c r="B174" s="5">
        <v>15.0</v>
      </c>
      <c r="C174" s="5">
        <f t="shared" si="1"/>
        <v>4</v>
      </c>
      <c r="D174" s="5">
        <f>'Thông tin khách hàng'!$B$4+B174-1</f>
        <v>15</v>
      </c>
      <c r="E174" s="46">
        <f t="shared" si="2"/>
        <v>1356225201</v>
      </c>
      <c r="F174" s="5">
        <f>TP*VLOOKUP('Thông tin khách hàng'!$E$10,$X$2:$Z$5,3,FALSE)*OFFSET($S174,0,VLOOKUP('Thông tin khách hàng'!$E$10,$X$2:$Z$5,2,FALSE))</f>
        <v>0</v>
      </c>
      <c r="G174" s="5">
        <f>EP*VLOOKUP('Thông tin khách hàng'!$E$10,$X$2:$Z$5,3,FALSE)*OFFSET($S174,0,VLOOKUP('Thông tin khách hàng'!$E$10,$X$2:$Z$5,2,FALSE))</f>
        <v>0</v>
      </c>
      <c r="H174" s="5">
        <f>F174*HLOOKUP(B174,Assumption!$A$10:$G$12,2,TRUE)+G174*HLOOKUP(B174,Assumption!$A$10:$G$12,3,TRUE)</f>
        <v>0</v>
      </c>
      <c r="I174" s="5">
        <f t="shared" si="3"/>
        <v>0</v>
      </c>
      <c r="J174" s="47">
        <f>VLOOKUP(D174,Assumption!$O$3:$Q$103,IF('Thông tin khách hàng'!$B$3="Nam",2,3),FALSE)/12*P174</f>
        <v>0</v>
      </c>
      <c r="K174" s="5">
        <v>20000.0</v>
      </c>
      <c r="L174" s="46">
        <f t="shared" si="4"/>
        <v>5525348</v>
      </c>
      <c r="M174" s="46">
        <f t="shared" si="5"/>
        <v>1361730549</v>
      </c>
      <c r="N174" s="47">
        <f>HLOOKUP(ROUND(AVERAGE(M162:M173)/10^6,0),Assumption!$B$2:$E$3,2,TRUE)*MAX((AVERAGE(M162:M173)-250*10^6),0)</f>
        <v>6068598.02</v>
      </c>
      <c r="O174" s="46">
        <f t="shared" si="6"/>
        <v>1367799147</v>
      </c>
      <c r="P174" s="46">
        <f>IF(A174=1,SA,MAX(0,SA-M173))</f>
        <v>0</v>
      </c>
      <c r="S174" s="5">
        <v>0.0</v>
      </c>
      <c r="T174" s="5">
        <v>0.0</v>
      </c>
      <c r="U174" s="5">
        <v>1.0</v>
      </c>
      <c r="V174" s="48">
        <v>1.0</v>
      </c>
    </row>
    <row r="175" ht="15.75" customHeight="1">
      <c r="A175" s="5">
        <v>173.0</v>
      </c>
      <c r="B175" s="5">
        <v>15.0</v>
      </c>
      <c r="C175" s="5">
        <f t="shared" si="1"/>
        <v>5</v>
      </c>
      <c r="D175" s="5">
        <f>'Thông tin khách hàng'!$B$4+B175-1</f>
        <v>15</v>
      </c>
      <c r="E175" s="46">
        <f t="shared" si="2"/>
        <v>1367799147</v>
      </c>
      <c r="F175" s="5">
        <f>TP*VLOOKUP('Thông tin khách hàng'!$E$10,$X$2:$Z$5,3,FALSE)*OFFSET($S175,0,VLOOKUP('Thông tin khách hàng'!$E$10,$X$2:$Z$5,2,FALSE))</f>
        <v>0</v>
      </c>
      <c r="G175" s="5">
        <f>EP*VLOOKUP('Thông tin khách hàng'!$E$10,$X$2:$Z$5,3,FALSE)*OFFSET($S175,0,VLOOKUP('Thông tin khách hàng'!$E$10,$X$2:$Z$5,2,FALSE))</f>
        <v>0</v>
      </c>
      <c r="H175" s="5">
        <f>F175*HLOOKUP(B175,Assumption!$A$10:$G$12,2,TRUE)+G175*HLOOKUP(B175,Assumption!$A$10:$G$12,3,TRUE)</f>
        <v>0</v>
      </c>
      <c r="I175" s="5">
        <f t="shared" si="3"/>
        <v>0</v>
      </c>
      <c r="J175" s="47">
        <f>VLOOKUP(D175,Assumption!$O$3:$Q$103,IF('Thông tin khách hàng'!$B$3="Nam",2,3),FALSE)/12*P175</f>
        <v>0</v>
      </c>
      <c r="K175" s="5">
        <v>20000.0</v>
      </c>
      <c r="L175" s="46">
        <f t="shared" si="4"/>
        <v>5572502</v>
      </c>
      <c r="M175" s="46">
        <f t="shared" si="5"/>
        <v>1373351649</v>
      </c>
      <c r="N175" s="47">
        <f>HLOOKUP(ROUND(AVERAGE(M163:M174)/10^6,0),Assumption!$B$2:$E$3,2,TRUE)*MAX((AVERAGE(M163:M174)-250*10^6),0)</f>
        <v>6161763.869</v>
      </c>
      <c r="O175" s="46">
        <f t="shared" si="6"/>
        <v>1379513413</v>
      </c>
      <c r="P175" s="46">
        <f>IF(A175=1,SA,MAX(0,SA-M174))</f>
        <v>0</v>
      </c>
      <c r="S175" s="5">
        <v>0.0</v>
      </c>
      <c r="T175" s="5">
        <v>0.0</v>
      </c>
      <c r="U175" s="5">
        <v>0.0</v>
      </c>
      <c r="V175" s="48">
        <v>1.0</v>
      </c>
    </row>
    <row r="176" ht="15.75" customHeight="1">
      <c r="A176" s="5">
        <v>174.0</v>
      </c>
      <c r="B176" s="5">
        <v>15.0</v>
      </c>
      <c r="C176" s="5">
        <f t="shared" si="1"/>
        <v>6</v>
      </c>
      <c r="D176" s="5">
        <f>'Thông tin khách hàng'!$B$4+B176-1</f>
        <v>15</v>
      </c>
      <c r="E176" s="46">
        <f t="shared" si="2"/>
        <v>1379513413</v>
      </c>
      <c r="F176" s="5">
        <f>TP*VLOOKUP('Thông tin khách hàng'!$E$10,$X$2:$Z$5,3,FALSE)*OFFSET($S176,0,VLOOKUP('Thông tin khách hàng'!$E$10,$X$2:$Z$5,2,FALSE))</f>
        <v>0</v>
      </c>
      <c r="G176" s="5">
        <f>EP*VLOOKUP('Thông tin khách hàng'!$E$10,$X$2:$Z$5,3,FALSE)*OFFSET($S176,0,VLOOKUP('Thông tin khách hàng'!$E$10,$X$2:$Z$5,2,FALSE))</f>
        <v>0</v>
      </c>
      <c r="H176" s="5">
        <f>F176*HLOOKUP(B176,Assumption!$A$10:$G$12,2,TRUE)+G176*HLOOKUP(B176,Assumption!$A$10:$G$12,3,TRUE)</f>
        <v>0</v>
      </c>
      <c r="I176" s="5">
        <f t="shared" si="3"/>
        <v>0</v>
      </c>
      <c r="J176" s="47">
        <f>VLOOKUP(D176,Assumption!$O$3:$Q$103,IF('Thông tin khách hàng'!$B$3="Nam",2,3),FALSE)/12*P176</f>
        <v>0</v>
      </c>
      <c r="K176" s="5">
        <v>20000.0</v>
      </c>
      <c r="L176" s="46">
        <f t="shared" si="4"/>
        <v>5620227</v>
      </c>
      <c r="M176" s="46">
        <f t="shared" si="5"/>
        <v>1385113640</v>
      </c>
      <c r="N176" s="47">
        <f>HLOOKUP(ROUND(AVERAGE(M164:M175)/10^6,0),Assumption!$B$2:$E$3,2,TRUE)*MAX((AVERAGE(M164:M175)-250*10^6),0)</f>
        <v>6255831.795</v>
      </c>
      <c r="O176" s="46">
        <f t="shared" si="6"/>
        <v>1391369472</v>
      </c>
      <c r="P176" s="46">
        <f>IF(A176=1,SA,MAX(0,SA-M175))</f>
        <v>0</v>
      </c>
      <c r="S176" s="5">
        <v>0.0</v>
      </c>
      <c r="T176" s="5">
        <v>0.0</v>
      </c>
      <c r="U176" s="5">
        <v>0.0</v>
      </c>
      <c r="V176" s="48">
        <v>1.0</v>
      </c>
    </row>
    <row r="177" ht="15.75" customHeight="1">
      <c r="A177" s="5">
        <v>175.0</v>
      </c>
      <c r="B177" s="5">
        <v>15.0</v>
      </c>
      <c r="C177" s="5">
        <f t="shared" si="1"/>
        <v>7</v>
      </c>
      <c r="D177" s="5">
        <f>'Thông tin khách hàng'!$B$4+B177-1</f>
        <v>15</v>
      </c>
      <c r="E177" s="46">
        <f t="shared" si="2"/>
        <v>1391369472</v>
      </c>
      <c r="F177" s="5">
        <f>TP*VLOOKUP('Thông tin khách hàng'!$E$10,$X$2:$Z$5,3,FALSE)*OFFSET($S177,0,VLOOKUP('Thông tin khách hàng'!$E$10,$X$2:$Z$5,2,FALSE))</f>
        <v>15000000</v>
      </c>
      <c r="G177" s="5">
        <f>EP*VLOOKUP('Thông tin khách hàng'!$E$10,$X$2:$Z$5,3,FALSE)*OFFSET($S177,0,VLOOKUP('Thông tin khách hàng'!$E$10,$X$2:$Z$5,2,FALSE))</f>
        <v>15000000</v>
      </c>
      <c r="H177" s="5">
        <f>F177*HLOOKUP(B177,Assumption!$A$10:$G$12,2,TRUE)+G177*HLOOKUP(B177,Assumption!$A$10:$G$12,3,TRUE)</f>
        <v>750000</v>
      </c>
      <c r="I177" s="5">
        <f t="shared" si="3"/>
        <v>29250000</v>
      </c>
      <c r="J177" s="47">
        <f>VLOOKUP(D177,Assumption!$O$3:$Q$103,IF('Thông tin khách hàng'!$B$3="Nam",2,3),FALSE)/12*P177</f>
        <v>0</v>
      </c>
      <c r="K177" s="5">
        <v>20000.0</v>
      </c>
      <c r="L177" s="46">
        <f t="shared" si="4"/>
        <v>5787698</v>
      </c>
      <c r="M177" s="46">
        <f t="shared" si="5"/>
        <v>1426387170</v>
      </c>
      <c r="N177" s="47">
        <f>HLOOKUP(ROUND(AVERAGE(M165:M176)/10^6,0),Assumption!$B$2:$E$3,2,TRUE)*MAX((AVERAGE(M165:M176)-250*10^6),0)</f>
        <v>6350812.273</v>
      </c>
      <c r="O177" s="46">
        <f t="shared" si="6"/>
        <v>1432737982</v>
      </c>
      <c r="P177" s="46">
        <f>IF(A177=1,SA,MAX(0,SA-M176))</f>
        <v>0</v>
      </c>
      <c r="S177" s="5">
        <v>0.0</v>
      </c>
      <c r="T177" s="5">
        <v>1.0</v>
      </c>
      <c r="U177" s="5">
        <v>1.0</v>
      </c>
      <c r="V177" s="48">
        <v>1.0</v>
      </c>
    </row>
    <row r="178" ht="15.75" customHeight="1">
      <c r="A178" s="5">
        <v>176.0</v>
      </c>
      <c r="B178" s="5">
        <v>15.0</v>
      </c>
      <c r="C178" s="5">
        <f t="shared" si="1"/>
        <v>8</v>
      </c>
      <c r="D178" s="5">
        <f>'Thông tin khách hàng'!$B$4+B178-1</f>
        <v>15</v>
      </c>
      <c r="E178" s="46">
        <f t="shared" si="2"/>
        <v>1432737982</v>
      </c>
      <c r="F178" s="5">
        <f>TP*VLOOKUP('Thông tin khách hàng'!$E$10,$X$2:$Z$5,3,FALSE)*OFFSET($S178,0,VLOOKUP('Thông tin khách hàng'!$E$10,$X$2:$Z$5,2,FALSE))</f>
        <v>0</v>
      </c>
      <c r="G178" s="5">
        <f>EP*VLOOKUP('Thông tin khách hàng'!$E$10,$X$2:$Z$5,3,FALSE)*OFFSET($S178,0,VLOOKUP('Thông tin khách hàng'!$E$10,$X$2:$Z$5,2,FALSE))</f>
        <v>0</v>
      </c>
      <c r="H178" s="5">
        <f>F178*HLOOKUP(B178,Assumption!$A$10:$G$12,2,TRUE)+G178*HLOOKUP(B178,Assumption!$A$10:$G$12,3,TRUE)</f>
        <v>0</v>
      </c>
      <c r="I178" s="5">
        <f t="shared" si="3"/>
        <v>0</v>
      </c>
      <c r="J178" s="47">
        <f>VLOOKUP(D178,Assumption!$O$3:$Q$103,IF('Thông tin khách hàng'!$B$3="Nam",2,3),FALSE)/12*P178</f>
        <v>0</v>
      </c>
      <c r="K178" s="5">
        <v>20000.0</v>
      </c>
      <c r="L178" s="46">
        <f t="shared" si="4"/>
        <v>5837070</v>
      </c>
      <c r="M178" s="46">
        <f t="shared" si="5"/>
        <v>1438555052</v>
      </c>
      <c r="N178" s="47">
        <f>HLOOKUP(ROUND(AVERAGE(M166:M177)/10^6,0),Assumption!$B$2:$E$3,2,TRUE)*MAX((AVERAGE(M166:M177)-250*10^6),0)</f>
        <v>6446715.543</v>
      </c>
      <c r="O178" s="46">
        <f t="shared" si="6"/>
        <v>1445001767</v>
      </c>
      <c r="P178" s="46">
        <f>IF(A178=1,SA,MAX(0,SA-M177))</f>
        <v>0</v>
      </c>
      <c r="S178" s="5">
        <v>0.0</v>
      </c>
      <c r="T178" s="5">
        <v>0.0</v>
      </c>
      <c r="U178" s="5">
        <v>0.0</v>
      </c>
      <c r="V178" s="48">
        <v>1.0</v>
      </c>
    </row>
    <row r="179" ht="15.75" customHeight="1">
      <c r="A179" s="5">
        <v>177.0</v>
      </c>
      <c r="B179" s="5">
        <v>15.0</v>
      </c>
      <c r="C179" s="5">
        <f t="shared" si="1"/>
        <v>9</v>
      </c>
      <c r="D179" s="5">
        <f>'Thông tin khách hàng'!$B$4+B179-1</f>
        <v>15</v>
      </c>
      <c r="E179" s="46">
        <f t="shared" si="2"/>
        <v>1445001767</v>
      </c>
      <c r="F179" s="5">
        <f>TP*VLOOKUP('Thông tin khách hàng'!$E$10,$X$2:$Z$5,3,FALSE)*OFFSET($S179,0,VLOOKUP('Thông tin khách hàng'!$E$10,$X$2:$Z$5,2,FALSE))</f>
        <v>0</v>
      </c>
      <c r="G179" s="5">
        <f>EP*VLOOKUP('Thông tin khách hàng'!$E$10,$X$2:$Z$5,3,FALSE)*OFFSET($S179,0,VLOOKUP('Thông tin khách hàng'!$E$10,$X$2:$Z$5,2,FALSE))</f>
        <v>0</v>
      </c>
      <c r="H179" s="5">
        <f>F179*HLOOKUP(B179,Assumption!$A$10:$G$12,2,TRUE)+G179*HLOOKUP(B179,Assumption!$A$10:$G$12,3,TRUE)</f>
        <v>0</v>
      </c>
      <c r="I179" s="5">
        <f t="shared" si="3"/>
        <v>0</v>
      </c>
      <c r="J179" s="47">
        <f>VLOOKUP(D179,Assumption!$O$3:$Q$103,IF('Thông tin khách hàng'!$B$3="Nam",2,3),FALSE)/12*P179</f>
        <v>0</v>
      </c>
      <c r="K179" s="5">
        <v>20000.0</v>
      </c>
      <c r="L179" s="46">
        <f t="shared" si="4"/>
        <v>5887035</v>
      </c>
      <c r="M179" s="46">
        <f t="shared" si="5"/>
        <v>1450868802</v>
      </c>
      <c r="N179" s="47">
        <f>HLOOKUP(ROUND(AVERAGE(M167:M178)/10^6,0),Assumption!$B$2:$E$3,2,TRUE)*MAX((AVERAGE(M167:M178)-250*10^6),0)</f>
        <v>6543551.595</v>
      </c>
      <c r="O179" s="46">
        <f t="shared" si="6"/>
        <v>1457412354</v>
      </c>
      <c r="P179" s="46">
        <f>IF(A179=1,SA,MAX(0,SA-M178))</f>
        <v>0</v>
      </c>
      <c r="S179" s="5">
        <v>0.0</v>
      </c>
      <c r="T179" s="5">
        <v>0.0</v>
      </c>
      <c r="U179" s="5">
        <v>0.0</v>
      </c>
      <c r="V179" s="48">
        <v>1.0</v>
      </c>
    </row>
    <row r="180" ht="15.75" customHeight="1">
      <c r="A180" s="5">
        <v>178.0</v>
      </c>
      <c r="B180" s="5">
        <v>15.0</v>
      </c>
      <c r="C180" s="5">
        <f t="shared" si="1"/>
        <v>10</v>
      </c>
      <c r="D180" s="5">
        <f>'Thông tin khách hàng'!$B$4+B180-1</f>
        <v>15</v>
      </c>
      <c r="E180" s="46">
        <f t="shared" si="2"/>
        <v>1457412354</v>
      </c>
      <c r="F180" s="5">
        <f>TP*VLOOKUP('Thông tin khách hàng'!$E$10,$X$2:$Z$5,3,FALSE)*OFFSET($S180,0,VLOOKUP('Thông tin khách hàng'!$E$10,$X$2:$Z$5,2,FALSE))</f>
        <v>0</v>
      </c>
      <c r="G180" s="5">
        <f>EP*VLOOKUP('Thông tin khách hàng'!$E$10,$X$2:$Z$5,3,FALSE)*OFFSET($S180,0,VLOOKUP('Thông tin khách hàng'!$E$10,$X$2:$Z$5,2,FALSE))</f>
        <v>0</v>
      </c>
      <c r="H180" s="5">
        <f>F180*HLOOKUP(B180,Assumption!$A$10:$G$12,2,TRUE)+G180*HLOOKUP(B180,Assumption!$A$10:$G$12,3,TRUE)</f>
        <v>0</v>
      </c>
      <c r="I180" s="5">
        <f t="shared" si="3"/>
        <v>0</v>
      </c>
      <c r="J180" s="47">
        <f>VLOOKUP(D180,Assumption!$O$3:$Q$103,IF('Thông tin khách hàng'!$B$3="Nam",2,3),FALSE)/12*P180</f>
        <v>0</v>
      </c>
      <c r="K180" s="5">
        <v>20000.0</v>
      </c>
      <c r="L180" s="46">
        <f t="shared" si="4"/>
        <v>5937597</v>
      </c>
      <c r="M180" s="46">
        <f t="shared" si="5"/>
        <v>1463329951</v>
      </c>
      <c r="N180" s="47">
        <f>HLOOKUP(ROUND(AVERAGE(M168:M179)/10^6,0),Assumption!$B$2:$E$3,2,TRUE)*MAX((AVERAGE(M168:M179)-250*10^6),0)</f>
        <v>6641330.167</v>
      </c>
      <c r="O180" s="46">
        <f t="shared" si="6"/>
        <v>1469971281</v>
      </c>
      <c r="P180" s="46">
        <f>IF(A180=1,SA,MAX(0,SA-M179))</f>
        <v>0</v>
      </c>
      <c r="S180" s="5">
        <v>0.0</v>
      </c>
      <c r="T180" s="5">
        <v>0.0</v>
      </c>
      <c r="U180" s="5">
        <v>1.0</v>
      </c>
      <c r="V180" s="48">
        <v>1.0</v>
      </c>
    </row>
    <row r="181" ht="15.75" customHeight="1">
      <c r="A181" s="5">
        <v>179.0</v>
      </c>
      <c r="B181" s="5">
        <v>15.0</v>
      </c>
      <c r="C181" s="5">
        <f t="shared" si="1"/>
        <v>11</v>
      </c>
      <c r="D181" s="5">
        <f>'Thông tin khách hàng'!$B$4+B181-1</f>
        <v>15</v>
      </c>
      <c r="E181" s="46">
        <f t="shared" si="2"/>
        <v>1469971281</v>
      </c>
      <c r="F181" s="5">
        <f>TP*VLOOKUP('Thông tin khách hàng'!$E$10,$X$2:$Z$5,3,FALSE)*OFFSET($S181,0,VLOOKUP('Thông tin khách hàng'!$E$10,$X$2:$Z$5,2,FALSE))</f>
        <v>0</v>
      </c>
      <c r="G181" s="5">
        <f>EP*VLOOKUP('Thông tin khách hàng'!$E$10,$X$2:$Z$5,3,FALSE)*OFFSET($S181,0,VLOOKUP('Thông tin khách hàng'!$E$10,$X$2:$Z$5,2,FALSE))</f>
        <v>0</v>
      </c>
      <c r="H181" s="5">
        <f>F181*HLOOKUP(B181,Assumption!$A$10:$G$12,2,TRUE)+G181*HLOOKUP(B181,Assumption!$A$10:$G$12,3,TRUE)</f>
        <v>0</v>
      </c>
      <c r="I181" s="5">
        <f t="shared" si="3"/>
        <v>0</v>
      </c>
      <c r="J181" s="47">
        <f>VLOOKUP(D181,Assumption!$O$3:$Q$103,IF('Thông tin khách hàng'!$B$3="Nam",2,3),FALSE)/12*P181</f>
        <v>0</v>
      </c>
      <c r="K181" s="5">
        <v>20000.0</v>
      </c>
      <c r="L181" s="46">
        <f t="shared" si="4"/>
        <v>5988763</v>
      </c>
      <c r="M181" s="46">
        <f t="shared" si="5"/>
        <v>1475940044</v>
      </c>
      <c r="N181" s="47">
        <f>HLOOKUP(ROUND(AVERAGE(M169:M180)/10^6,0),Assumption!$B$2:$E$3,2,TRUE)*MAX((AVERAGE(M169:M180)-250*10^6),0)</f>
        <v>6740060.737</v>
      </c>
      <c r="O181" s="46">
        <f t="shared" si="6"/>
        <v>1482680105</v>
      </c>
      <c r="P181" s="46">
        <f>IF(A181=1,SA,MAX(0,SA-M180))</f>
        <v>0</v>
      </c>
      <c r="S181" s="5">
        <v>0.0</v>
      </c>
      <c r="T181" s="5">
        <v>0.0</v>
      </c>
      <c r="U181" s="5">
        <v>0.0</v>
      </c>
      <c r="V181" s="48">
        <v>1.0</v>
      </c>
    </row>
    <row r="182" ht="15.75" customHeight="1">
      <c r="A182" s="5">
        <v>180.0</v>
      </c>
      <c r="B182" s="5">
        <v>15.0</v>
      </c>
      <c r="C182" s="5">
        <f t="shared" si="1"/>
        <v>12</v>
      </c>
      <c r="D182" s="5">
        <f>'Thông tin khách hàng'!$B$4+B182-1</f>
        <v>15</v>
      </c>
      <c r="E182" s="46">
        <f t="shared" si="2"/>
        <v>1482680105</v>
      </c>
      <c r="F182" s="5">
        <f>TP*VLOOKUP('Thông tin khách hàng'!$E$10,$X$2:$Z$5,3,FALSE)*OFFSET($S182,0,VLOOKUP('Thông tin khách hàng'!$E$10,$X$2:$Z$5,2,FALSE))</f>
        <v>0</v>
      </c>
      <c r="G182" s="5">
        <f>EP*VLOOKUP('Thông tin khách hàng'!$E$10,$X$2:$Z$5,3,FALSE)*OFFSET($S182,0,VLOOKUP('Thông tin khách hàng'!$E$10,$X$2:$Z$5,2,FALSE))</f>
        <v>0</v>
      </c>
      <c r="H182" s="5">
        <f>F182*HLOOKUP(B182,Assumption!$A$10:$G$12,2,TRUE)+G182*HLOOKUP(B182,Assumption!$A$10:$G$12,3,TRUE)</f>
        <v>0</v>
      </c>
      <c r="I182" s="5">
        <f t="shared" si="3"/>
        <v>0</v>
      </c>
      <c r="J182" s="47">
        <f>VLOOKUP(D182,Assumption!$O$3:$Q$103,IF('Thông tin khách hàng'!$B$3="Nam",2,3),FALSE)/12*P182</f>
        <v>0</v>
      </c>
      <c r="K182" s="5">
        <v>20000.0</v>
      </c>
      <c r="L182" s="46">
        <f t="shared" si="4"/>
        <v>6040541</v>
      </c>
      <c r="M182" s="46">
        <f t="shared" si="5"/>
        <v>1488700646</v>
      </c>
      <c r="N182" s="47">
        <f>HLOOKUP(ROUND(AVERAGE(M170:M181)/10^6,0),Assumption!$B$2:$E$3,2,TRUE)*MAX((AVERAGE(M170:M181)-250*10^6),0)</f>
        <v>6839752.514</v>
      </c>
      <c r="O182" s="46">
        <f t="shared" si="6"/>
        <v>1495540398</v>
      </c>
      <c r="P182" s="46">
        <f>IF(A182=1,SA,MAX(0,SA-M181))</f>
        <v>0</v>
      </c>
      <c r="S182" s="5">
        <v>0.0</v>
      </c>
      <c r="T182" s="5">
        <v>0.0</v>
      </c>
      <c r="U182" s="5">
        <v>0.0</v>
      </c>
      <c r="V182" s="48">
        <v>1.0</v>
      </c>
    </row>
    <row r="183" ht="15.75" customHeight="1">
      <c r="A183" s="5">
        <v>181.0</v>
      </c>
      <c r="B183" s="5">
        <v>16.0</v>
      </c>
      <c r="C183" s="5">
        <f t="shared" si="1"/>
        <v>1</v>
      </c>
      <c r="D183" s="5">
        <f>'Thông tin khách hàng'!$B$4+B183-1</f>
        <v>16</v>
      </c>
      <c r="E183" s="46">
        <f t="shared" si="2"/>
        <v>1495540398</v>
      </c>
      <c r="F183" s="5">
        <f>TP*VLOOKUP('Thông tin khách hàng'!$E$10,$X$2:$Z$5,3,FALSE)*OFFSET($S183,0,VLOOKUP('Thông tin khách hàng'!$E$10,$X$2:$Z$5,2,FALSE))</f>
        <v>15000000</v>
      </c>
      <c r="G183" s="5">
        <f>EP*VLOOKUP('Thông tin khách hàng'!$E$10,$X$2:$Z$5,3,FALSE)*OFFSET($S183,0,VLOOKUP('Thông tin khách hàng'!$E$10,$X$2:$Z$5,2,FALSE))</f>
        <v>15000000</v>
      </c>
      <c r="H183" s="5">
        <f>F183*HLOOKUP(B183,Assumption!$A$10:$G$12,2,TRUE)+G183*HLOOKUP(B183,Assumption!$A$10:$G$12,3,TRUE)</f>
        <v>750000</v>
      </c>
      <c r="I183" s="5">
        <f t="shared" si="3"/>
        <v>29250000</v>
      </c>
      <c r="J183" s="47">
        <f>VLOOKUP(D183,Assumption!$O$3:$Q$103,IF('Thông tin khách hàng'!$B$3="Nam",2,3),FALSE)/12*P183</f>
        <v>0</v>
      </c>
      <c r="K183" s="5">
        <v>20000.0</v>
      </c>
      <c r="L183" s="46">
        <f t="shared" si="4"/>
        <v>6212103</v>
      </c>
      <c r="M183" s="46">
        <f t="shared" si="5"/>
        <v>1530982501</v>
      </c>
      <c r="N183" s="47">
        <f>HLOOKUP(ROUND(AVERAGE(M171:M182)/10^6,0),Assumption!$B$2:$E$3,2,TRUE)*MAX((AVERAGE(M171:M182)-250*10^6),0)</f>
        <v>6940414.809</v>
      </c>
      <c r="O183" s="46">
        <f t="shared" si="6"/>
        <v>1537922916</v>
      </c>
      <c r="P183" s="46">
        <f>IF(A183=1,SA,MAX(0,SA-M182))</f>
        <v>0</v>
      </c>
      <c r="S183" s="5">
        <v>1.0</v>
      </c>
      <c r="T183" s="5">
        <v>1.0</v>
      </c>
      <c r="U183" s="5">
        <v>1.0</v>
      </c>
      <c r="V183" s="48">
        <v>1.0</v>
      </c>
    </row>
    <row r="184" ht="15.75" customHeight="1">
      <c r="A184" s="5">
        <v>182.0</v>
      </c>
      <c r="B184" s="5">
        <v>16.0</v>
      </c>
      <c r="C184" s="5">
        <f t="shared" si="1"/>
        <v>2</v>
      </c>
      <c r="D184" s="5">
        <f>'Thông tin khách hàng'!$B$4+B184-1</f>
        <v>16</v>
      </c>
      <c r="E184" s="46">
        <f t="shared" si="2"/>
        <v>1537922916</v>
      </c>
      <c r="F184" s="5">
        <f>TP*VLOOKUP('Thông tin khách hàng'!$E$10,$X$2:$Z$5,3,FALSE)*OFFSET($S184,0,VLOOKUP('Thông tin khách hàng'!$E$10,$X$2:$Z$5,2,FALSE))</f>
        <v>0</v>
      </c>
      <c r="G184" s="5">
        <f>EP*VLOOKUP('Thông tin khách hàng'!$E$10,$X$2:$Z$5,3,FALSE)*OFFSET($S184,0,VLOOKUP('Thông tin khách hàng'!$E$10,$X$2:$Z$5,2,FALSE))</f>
        <v>0</v>
      </c>
      <c r="H184" s="5">
        <f>F184*HLOOKUP(B184,Assumption!$A$10:$G$12,2,TRUE)+G184*HLOOKUP(B184,Assumption!$A$10:$G$12,3,TRUE)</f>
        <v>0</v>
      </c>
      <c r="I184" s="5">
        <f t="shared" si="3"/>
        <v>0</v>
      </c>
      <c r="J184" s="47">
        <f>VLOOKUP(D184,Assumption!$O$3:$Q$103,IF('Thông tin khách hàng'!$B$3="Nam",2,3),FALSE)/12*P184</f>
        <v>0</v>
      </c>
      <c r="K184" s="5">
        <v>20000.0</v>
      </c>
      <c r="L184" s="46">
        <f t="shared" si="4"/>
        <v>6265607</v>
      </c>
      <c r="M184" s="46">
        <f t="shared" si="5"/>
        <v>1544168523</v>
      </c>
      <c r="N184" s="47">
        <f>HLOOKUP(ROUND(AVERAGE(M172:M183)/10^6,0),Assumption!$B$2:$E$3,2,TRUE)*MAX((AVERAGE(M172:M183)-250*10^6),0)</f>
        <v>7042057.034</v>
      </c>
      <c r="O184" s="46">
        <f t="shared" si="6"/>
        <v>1551210580</v>
      </c>
      <c r="P184" s="46">
        <f>IF(A184=1,SA,MAX(0,SA-M183))</f>
        <v>0</v>
      </c>
      <c r="S184" s="5">
        <v>0.0</v>
      </c>
      <c r="T184" s="5">
        <v>0.0</v>
      </c>
      <c r="U184" s="5">
        <v>0.0</v>
      </c>
      <c r="V184" s="48">
        <v>1.0</v>
      </c>
    </row>
    <row r="185" ht="15.75" customHeight="1">
      <c r="A185" s="5">
        <v>183.0</v>
      </c>
      <c r="B185" s="5">
        <v>16.0</v>
      </c>
      <c r="C185" s="5">
        <f t="shared" si="1"/>
        <v>3</v>
      </c>
      <c r="D185" s="5">
        <f>'Thông tin khách hàng'!$B$4+B185-1</f>
        <v>16</v>
      </c>
      <c r="E185" s="46">
        <f t="shared" si="2"/>
        <v>1551210580</v>
      </c>
      <c r="F185" s="5">
        <f>TP*VLOOKUP('Thông tin khách hàng'!$E$10,$X$2:$Z$5,3,FALSE)*OFFSET($S185,0,VLOOKUP('Thông tin khách hàng'!$E$10,$X$2:$Z$5,2,FALSE))</f>
        <v>0</v>
      </c>
      <c r="G185" s="5">
        <f>EP*VLOOKUP('Thông tin khách hàng'!$E$10,$X$2:$Z$5,3,FALSE)*OFFSET($S185,0,VLOOKUP('Thông tin khách hàng'!$E$10,$X$2:$Z$5,2,FALSE))</f>
        <v>0</v>
      </c>
      <c r="H185" s="5">
        <f>F185*HLOOKUP(B185,Assumption!$A$10:$G$12,2,TRUE)+G185*HLOOKUP(B185,Assumption!$A$10:$G$12,3,TRUE)</f>
        <v>0</v>
      </c>
      <c r="I185" s="5">
        <f t="shared" si="3"/>
        <v>0</v>
      </c>
      <c r="J185" s="47">
        <f>VLOOKUP(D185,Assumption!$O$3:$Q$103,IF('Thông tin khách hàng'!$B$3="Nam",2,3),FALSE)/12*P185</f>
        <v>0</v>
      </c>
      <c r="K185" s="5">
        <v>20000.0</v>
      </c>
      <c r="L185" s="46">
        <f t="shared" si="4"/>
        <v>6319742</v>
      </c>
      <c r="M185" s="46">
        <f t="shared" si="5"/>
        <v>1557510322</v>
      </c>
      <c r="N185" s="47">
        <f>HLOOKUP(ROUND(AVERAGE(M173:M184)/10^6,0),Assumption!$B$2:$E$3,2,TRUE)*MAX((AVERAGE(M173:M184)-250*10^6),0)</f>
        <v>7144688.702</v>
      </c>
      <c r="O185" s="46">
        <f t="shared" si="6"/>
        <v>1564655011</v>
      </c>
      <c r="P185" s="46">
        <f>IF(A185=1,SA,MAX(0,SA-M184))</f>
        <v>0</v>
      </c>
      <c r="S185" s="5">
        <v>0.0</v>
      </c>
      <c r="T185" s="5">
        <v>0.0</v>
      </c>
      <c r="U185" s="5">
        <v>0.0</v>
      </c>
      <c r="V185" s="48">
        <v>1.0</v>
      </c>
    </row>
    <row r="186" ht="15.75" customHeight="1">
      <c r="A186" s="5">
        <v>184.0</v>
      </c>
      <c r="B186" s="5">
        <v>16.0</v>
      </c>
      <c r="C186" s="5">
        <f t="shared" si="1"/>
        <v>4</v>
      </c>
      <c r="D186" s="5">
        <f>'Thông tin khách hàng'!$B$4+B186-1</f>
        <v>16</v>
      </c>
      <c r="E186" s="46">
        <f t="shared" si="2"/>
        <v>1564655011</v>
      </c>
      <c r="F186" s="5">
        <f>TP*VLOOKUP('Thông tin khách hàng'!$E$10,$X$2:$Z$5,3,FALSE)*OFFSET($S186,0,VLOOKUP('Thông tin khách hàng'!$E$10,$X$2:$Z$5,2,FALSE))</f>
        <v>0</v>
      </c>
      <c r="G186" s="5">
        <f>EP*VLOOKUP('Thông tin khách hàng'!$E$10,$X$2:$Z$5,3,FALSE)*OFFSET($S186,0,VLOOKUP('Thông tin khách hàng'!$E$10,$X$2:$Z$5,2,FALSE))</f>
        <v>0</v>
      </c>
      <c r="H186" s="5">
        <f>F186*HLOOKUP(B186,Assumption!$A$10:$G$12,2,TRUE)+G186*HLOOKUP(B186,Assumption!$A$10:$G$12,3,TRUE)</f>
        <v>0</v>
      </c>
      <c r="I186" s="5">
        <f t="shared" si="3"/>
        <v>0</v>
      </c>
      <c r="J186" s="47">
        <f>VLOOKUP(D186,Assumption!$O$3:$Q$103,IF('Thông tin khách hàng'!$B$3="Nam",2,3),FALSE)/12*P186</f>
        <v>0</v>
      </c>
      <c r="K186" s="5">
        <v>20000.0</v>
      </c>
      <c r="L186" s="46">
        <f t="shared" si="4"/>
        <v>6374517</v>
      </c>
      <c r="M186" s="46">
        <f t="shared" si="5"/>
        <v>1571009528</v>
      </c>
      <c r="N186" s="47">
        <f>HLOOKUP(ROUND(AVERAGE(M174:M185)/10^6,0),Assumption!$B$2:$E$3,2,TRUE)*MAX((AVERAGE(M174:M185)-250*10^6),0)</f>
        <v>7248319.424</v>
      </c>
      <c r="O186" s="46">
        <f t="shared" si="6"/>
        <v>1578257847</v>
      </c>
      <c r="P186" s="46">
        <f>IF(A186=1,SA,MAX(0,SA-M185))</f>
        <v>0</v>
      </c>
      <c r="S186" s="5">
        <v>0.0</v>
      </c>
      <c r="T186" s="5">
        <v>0.0</v>
      </c>
      <c r="U186" s="5">
        <v>1.0</v>
      </c>
      <c r="V186" s="48">
        <v>1.0</v>
      </c>
    </row>
    <row r="187" ht="15.75" customHeight="1">
      <c r="A187" s="5">
        <v>185.0</v>
      </c>
      <c r="B187" s="5">
        <v>16.0</v>
      </c>
      <c r="C187" s="5">
        <f t="shared" si="1"/>
        <v>5</v>
      </c>
      <c r="D187" s="5">
        <f>'Thông tin khách hàng'!$B$4+B187-1</f>
        <v>16</v>
      </c>
      <c r="E187" s="46">
        <f t="shared" si="2"/>
        <v>1578257847</v>
      </c>
      <c r="F187" s="5">
        <f>TP*VLOOKUP('Thông tin khách hàng'!$E$10,$X$2:$Z$5,3,FALSE)*OFFSET($S187,0,VLOOKUP('Thông tin khách hàng'!$E$10,$X$2:$Z$5,2,FALSE))</f>
        <v>0</v>
      </c>
      <c r="G187" s="5">
        <f>EP*VLOOKUP('Thông tin khách hàng'!$E$10,$X$2:$Z$5,3,FALSE)*OFFSET($S187,0,VLOOKUP('Thông tin khách hàng'!$E$10,$X$2:$Z$5,2,FALSE))</f>
        <v>0</v>
      </c>
      <c r="H187" s="5">
        <f>F187*HLOOKUP(B187,Assumption!$A$10:$G$12,2,TRUE)+G187*HLOOKUP(B187,Assumption!$A$10:$G$12,3,TRUE)</f>
        <v>0</v>
      </c>
      <c r="I187" s="5">
        <f t="shared" si="3"/>
        <v>0</v>
      </c>
      <c r="J187" s="47">
        <f>VLOOKUP(D187,Assumption!$O$3:$Q$103,IF('Thông tin khách hàng'!$B$3="Nam",2,3),FALSE)/12*P187</f>
        <v>0</v>
      </c>
      <c r="K187" s="5">
        <v>20000.0</v>
      </c>
      <c r="L187" s="46">
        <f t="shared" si="4"/>
        <v>6429936</v>
      </c>
      <c r="M187" s="46">
        <f t="shared" si="5"/>
        <v>1584667783</v>
      </c>
      <c r="N187" s="47">
        <f>HLOOKUP(ROUND(AVERAGE(M175:M186)/10^6,0),Assumption!$B$2:$E$3,2,TRUE)*MAX((AVERAGE(M175:M186)-250*10^6),0)</f>
        <v>7352958.914</v>
      </c>
      <c r="O187" s="46">
        <f t="shared" si="6"/>
        <v>1592020742</v>
      </c>
      <c r="P187" s="46">
        <f>IF(A187=1,SA,MAX(0,SA-M186))</f>
        <v>0</v>
      </c>
      <c r="S187" s="5">
        <v>0.0</v>
      </c>
      <c r="T187" s="5">
        <v>0.0</v>
      </c>
      <c r="U187" s="5">
        <v>0.0</v>
      </c>
      <c r="V187" s="48">
        <v>1.0</v>
      </c>
    </row>
    <row r="188" ht="15.75" customHeight="1">
      <c r="A188" s="5">
        <v>186.0</v>
      </c>
      <c r="B188" s="5">
        <v>16.0</v>
      </c>
      <c r="C188" s="5">
        <f t="shared" si="1"/>
        <v>6</v>
      </c>
      <c r="D188" s="5">
        <f>'Thông tin khách hàng'!$B$4+B188-1</f>
        <v>16</v>
      </c>
      <c r="E188" s="46">
        <f t="shared" si="2"/>
        <v>1592020742</v>
      </c>
      <c r="F188" s="5">
        <f>TP*VLOOKUP('Thông tin khách hàng'!$E$10,$X$2:$Z$5,3,FALSE)*OFFSET($S188,0,VLOOKUP('Thông tin khách hàng'!$E$10,$X$2:$Z$5,2,FALSE))</f>
        <v>0</v>
      </c>
      <c r="G188" s="5">
        <f>EP*VLOOKUP('Thông tin khách hàng'!$E$10,$X$2:$Z$5,3,FALSE)*OFFSET($S188,0,VLOOKUP('Thông tin khách hàng'!$E$10,$X$2:$Z$5,2,FALSE))</f>
        <v>0</v>
      </c>
      <c r="H188" s="5">
        <f>F188*HLOOKUP(B188,Assumption!$A$10:$G$12,2,TRUE)+G188*HLOOKUP(B188,Assumption!$A$10:$G$12,3,TRUE)</f>
        <v>0</v>
      </c>
      <c r="I188" s="5">
        <f t="shared" si="3"/>
        <v>0</v>
      </c>
      <c r="J188" s="47">
        <f>VLOOKUP(D188,Assumption!$O$3:$Q$103,IF('Thông tin khách hàng'!$B$3="Nam",2,3),FALSE)/12*P188</f>
        <v>0</v>
      </c>
      <c r="K188" s="5">
        <v>20000.0</v>
      </c>
      <c r="L188" s="46">
        <f t="shared" si="4"/>
        <v>6486008</v>
      </c>
      <c r="M188" s="46">
        <f t="shared" si="5"/>
        <v>1598486750</v>
      </c>
      <c r="N188" s="47">
        <f>HLOOKUP(ROUND(AVERAGE(M176:M187)/10^6,0),Assumption!$B$2:$E$3,2,TRUE)*MAX((AVERAGE(M176:M187)-250*10^6),0)</f>
        <v>7458616.981</v>
      </c>
      <c r="O188" s="46">
        <f t="shared" si="6"/>
        <v>1605945367</v>
      </c>
      <c r="P188" s="46">
        <f>IF(A188=1,SA,MAX(0,SA-M187))</f>
        <v>0</v>
      </c>
      <c r="S188" s="5">
        <v>0.0</v>
      </c>
      <c r="T188" s="5">
        <v>0.0</v>
      </c>
      <c r="U188" s="5">
        <v>0.0</v>
      </c>
      <c r="V188" s="48">
        <v>1.0</v>
      </c>
    </row>
    <row r="189" ht="15.75" customHeight="1">
      <c r="A189" s="5">
        <v>187.0</v>
      </c>
      <c r="B189" s="5">
        <v>16.0</v>
      </c>
      <c r="C189" s="5">
        <f t="shared" si="1"/>
        <v>7</v>
      </c>
      <c r="D189" s="5">
        <f>'Thông tin khách hàng'!$B$4+B189-1</f>
        <v>16</v>
      </c>
      <c r="E189" s="46">
        <f t="shared" si="2"/>
        <v>1605945367</v>
      </c>
      <c r="F189" s="5">
        <f>TP*VLOOKUP('Thông tin khách hàng'!$E$10,$X$2:$Z$5,3,FALSE)*OFFSET($S189,0,VLOOKUP('Thông tin khách hàng'!$E$10,$X$2:$Z$5,2,FALSE))</f>
        <v>15000000</v>
      </c>
      <c r="G189" s="5">
        <f>EP*VLOOKUP('Thông tin khách hàng'!$E$10,$X$2:$Z$5,3,FALSE)*OFFSET($S189,0,VLOOKUP('Thông tin khách hàng'!$E$10,$X$2:$Z$5,2,FALSE))</f>
        <v>15000000</v>
      </c>
      <c r="H189" s="5">
        <f>F189*HLOOKUP(B189,Assumption!$A$10:$G$12,2,TRUE)+G189*HLOOKUP(B189,Assumption!$A$10:$G$12,3,TRUE)</f>
        <v>750000</v>
      </c>
      <c r="I189" s="5">
        <f t="shared" si="3"/>
        <v>29250000</v>
      </c>
      <c r="J189" s="47">
        <f>VLOOKUP(D189,Assumption!$O$3:$Q$103,IF('Thông tin khách hàng'!$B$3="Nam",2,3),FALSE)/12*P189</f>
        <v>0</v>
      </c>
      <c r="K189" s="5">
        <v>20000.0</v>
      </c>
      <c r="L189" s="46">
        <f t="shared" si="4"/>
        <v>6661907</v>
      </c>
      <c r="M189" s="46">
        <f t="shared" si="5"/>
        <v>1641837274</v>
      </c>
      <c r="N189" s="47">
        <f>HLOOKUP(ROUND(AVERAGE(M177:M188)/10^6,0),Assumption!$B$2:$E$3,2,TRUE)*MAX((AVERAGE(M177:M188)-250*10^6),0)</f>
        <v>7565303.536</v>
      </c>
      <c r="O189" s="46">
        <f t="shared" si="6"/>
        <v>1649402578</v>
      </c>
      <c r="P189" s="46">
        <f>IF(A189=1,SA,MAX(0,SA-M188))</f>
        <v>0</v>
      </c>
      <c r="S189" s="5">
        <v>0.0</v>
      </c>
      <c r="T189" s="5">
        <v>1.0</v>
      </c>
      <c r="U189" s="5">
        <v>1.0</v>
      </c>
      <c r="V189" s="48">
        <v>1.0</v>
      </c>
    </row>
    <row r="190" ht="15.75" customHeight="1">
      <c r="A190" s="5">
        <v>188.0</v>
      </c>
      <c r="B190" s="5">
        <v>16.0</v>
      </c>
      <c r="C190" s="5">
        <f t="shared" si="1"/>
        <v>8</v>
      </c>
      <c r="D190" s="5">
        <f>'Thông tin khách hàng'!$B$4+B190-1</f>
        <v>16</v>
      </c>
      <c r="E190" s="46">
        <f t="shared" si="2"/>
        <v>1649402578</v>
      </c>
      <c r="F190" s="5">
        <f>TP*VLOOKUP('Thông tin khách hàng'!$E$10,$X$2:$Z$5,3,FALSE)*OFFSET($S190,0,VLOOKUP('Thông tin khách hàng'!$E$10,$X$2:$Z$5,2,FALSE))</f>
        <v>0</v>
      </c>
      <c r="G190" s="5">
        <f>EP*VLOOKUP('Thông tin khách hàng'!$E$10,$X$2:$Z$5,3,FALSE)*OFFSET($S190,0,VLOOKUP('Thông tin khách hàng'!$E$10,$X$2:$Z$5,2,FALSE))</f>
        <v>0</v>
      </c>
      <c r="H190" s="5">
        <f>F190*HLOOKUP(B190,Assumption!$A$10:$G$12,2,TRUE)+G190*HLOOKUP(B190,Assumption!$A$10:$G$12,3,TRUE)</f>
        <v>0</v>
      </c>
      <c r="I190" s="5">
        <f t="shared" si="3"/>
        <v>0</v>
      </c>
      <c r="J190" s="47">
        <f>VLOOKUP(D190,Assumption!$O$3:$Q$103,IF('Thông tin khách hàng'!$B$3="Nam",2,3),FALSE)/12*P190</f>
        <v>0</v>
      </c>
      <c r="K190" s="5">
        <v>20000.0</v>
      </c>
      <c r="L190" s="46">
        <f t="shared" si="4"/>
        <v>6719789</v>
      </c>
      <c r="M190" s="46">
        <f t="shared" si="5"/>
        <v>1656102367</v>
      </c>
      <c r="N190" s="47">
        <f>HLOOKUP(ROUND(AVERAGE(M178:M189)/10^6,0),Assumption!$B$2:$E$3,2,TRUE)*MAX((AVERAGE(M178:M189)-250*10^6),0)</f>
        <v>7673028.589</v>
      </c>
      <c r="O190" s="46">
        <f t="shared" si="6"/>
        <v>1663775395</v>
      </c>
      <c r="P190" s="46">
        <f>IF(A190=1,SA,MAX(0,SA-M189))</f>
        <v>0</v>
      </c>
      <c r="S190" s="5">
        <v>0.0</v>
      </c>
      <c r="T190" s="5">
        <v>0.0</v>
      </c>
      <c r="U190" s="5">
        <v>0.0</v>
      </c>
      <c r="V190" s="48">
        <v>1.0</v>
      </c>
    </row>
    <row r="191" ht="15.75" customHeight="1">
      <c r="A191" s="5">
        <v>189.0</v>
      </c>
      <c r="B191" s="5">
        <v>16.0</v>
      </c>
      <c r="C191" s="5">
        <f t="shared" si="1"/>
        <v>9</v>
      </c>
      <c r="D191" s="5">
        <f>'Thông tin khách hàng'!$B$4+B191-1</f>
        <v>16</v>
      </c>
      <c r="E191" s="46">
        <f t="shared" si="2"/>
        <v>1663775395</v>
      </c>
      <c r="F191" s="5">
        <f>TP*VLOOKUP('Thông tin khách hàng'!$E$10,$X$2:$Z$5,3,FALSE)*OFFSET($S191,0,VLOOKUP('Thông tin khách hàng'!$E$10,$X$2:$Z$5,2,FALSE))</f>
        <v>0</v>
      </c>
      <c r="G191" s="5">
        <f>EP*VLOOKUP('Thông tin khách hàng'!$E$10,$X$2:$Z$5,3,FALSE)*OFFSET($S191,0,VLOOKUP('Thông tin khách hàng'!$E$10,$X$2:$Z$5,2,FALSE))</f>
        <v>0</v>
      </c>
      <c r="H191" s="5">
        <f>F191*HLOOKUP(B191,Assumption!$A$10:$G$12,2,TRUE)+G191*HLOOKUP(B191,Assumption!$A$10:$G$12,3,TRUE)</f>
        <v>0</v>
      </c>
      <c r="I191" s="5">
        <f t="shared" si="3"/>
        <v>0</v>
      </c>
      <c r="J191" s="47">
        <f>VLOOKUP(D191,Assumption!$O$3:$Q$103,IF('Thông tin khách hàng'!$B$3="Nam",2,3),FALSE)/12*P191</f>
        <v>0</v>
      </c>
      <c r="K191" s="5">
        <v>20000.0</v>
      </c>
      <c r="L191" s="46">
        <f t="shared" si="4"/>
        <v>6778345</v>
      </c>
      <c r="M191" s="46">
        <f t="shared" si="5"/>
        <v>1670533740</v>
      </c>
      <c r="N191" s="47">
        <f>HLOOKUP(ROUND(AVERAGE(M179:M190)/10^6,0),Assumption!$B$2:$E$3,2,TRUE)*MAX((AVERAGE(M179:M190)-250*10^6),0)</f>
        <v>7781802.246</v>
      </c>
      <c r="O191" s="46">
        <f t="shared" si="6"/>
        <v>1678315543</v>
      </c>
      <c r="P191" s="46">
        <f>IF(A191=1,SA,MAX(0,SA-M190))</f>
        <v>0</v>
      </c>
      <c r="S191" s="5">
        <v>0.0</v>
      </c>
      <c r="T191" s="5">
        <v>0.0</v>
      </c>
      <c r="U191" s="5">
        <v>0.0</v>
      </c>
      <c r="V191" s="48">
        <v>1.0</v>
      </c>
    </row>
    <row r="192" ht="15.75" customHeight="1">
      <c r="A192" s="5">
        <v>190.0</v>
      </c>
      <c r="B192" s="5">
        <v>16.0</v>
      </c>
      <c r="C192" s="5">
        <f t="shared" si="1"/>
        <v>10</v>
      </c>
      <c r="D192" s="5">
        <f>'Thông tin khách hàng'!$B$4+B192-1</f>
        <v>16</v>
      </c>
      <c r="E192" s="46">
        <f t="shared" si="2"/>
        <v>1678315543</v>
      </c>
      <c r="F192" s="5">
        <f>TP*VLOOKUP('Thông tin khách hàng'!$E$10,$X$2:$Z$5,3,FALSE)*OFFSET($S192,0,VLOOKUP('Thông tin khách hàng'!$E$10,$X$2:$Z$5,2,FALSE))</f>
        <v>0</v>
      </c>
      <c r="G192" s="5">
        <f>EP*VLOOKUP('Thông tin khách hàng'!$E$10,$X$2:$Z$5,3,FALSE)*OFFSET($S192,0,VLOOKUP('Thông tin khách hàng'!$E$10,$X$2:$Z$5,2,FALSE))</f>
        <v>0</v>
      </c>
      <c r="H192" s="5">
        <f>F192*HLOOKUP(B192,Assumption!$A$10:$G$12,2,TRUE)+G192*HLOOKUP(B192,Assumption!$A$10:$G$12,3,TRUE)</f>
        <v>0</v>
      </c>
      <c r="I192" s="5">
        <f t="shared" si="3"/>
        <v>0</v>
      </c>
      <c r="J192" s="47">
        <f>VLOOKUP(D192,Assumption!$O$3:$Q$103,IF('Thông tin khách hàng'!$B$3="Nam",2,3),FALSE)/12*P192</f>
        <v>0</v>
      </c>
      <c r="K192" s="5">
        <v>20000.0</v>
      </c>
      <c r="L192" s="46">
        <f t="shared" si="4"/>
        <v>6837584</v>
      </c>
      <c r="M192" s="46">
        <f t="shared" si="5"/>
        <v>1685133127</v>
      </c>
      <c r="N192" s="47">
        <f>HLOOKUP(ROUND(AVERAGE(M180:M191)/10^6,0),Assumption!$B$2:$E$3,2,TRUE)*MAX((AVERAGE(M180:M191)-250*10^6),0)</f>
        <v>7891634.715</v>
      </c>
      <c r="O192" s="46">
        <f t="shared" si="6"/>
        <v>1693024761</v>
      </c>
      <c r="P192" s="46">
        <f>IF(A192=1,SA,MAX(0,SA-M191))</f>
        <v>0</v>
      </c>
      <c r="S192" s="5">
        <v>0.0</v>
      </c>
      <c r="T192" s="5">
        <v>0.0</v>
      </c>
      <c r="U192" s="5">
        <v>1.0</v>
      </c>
      <c r="V192" s="48">
        <v>1.0</v>
      </c>
    </row>
    <row r="193" ht="15.75" customHeight="1">
      <c r="A193" s="5">
        <v>191.0</v>
      </c>
      <c r="B193" s="5">
        <v>16.0</v>
      </c>
      <c r="C193" s="5">
        <f t="shared" si="1"/>
        <v>11</v>
      </c>
      <c r="D193" s="5">
        <f>'Thông tin khách hàng'!$B$4+B193-1</f>
        <v>16</v>
      </c>
      <c r="E193" s="46">
        <f t="shared" si="2"/>
        <v>1693024761</v>
      </c>
      <c r="F193" s="5">
        <f>TP*VLOOKUP('Thông tin khách hàng'!$E$10,$X$2:$Z$5,3,FALSE)*OFFSET($S193,0,VLOOKUP('Thông tin khách hàng'!$E$10,$X$2:$Z$5,2,FALSE))</f>
        <v>0</v>
      </c>
      <c r="G193" s="5">
        <f>EP*VLOOKUP('Thông tin khách hàng'!$E$10,$X$2:$Z$5,3,FALSE)*OFFSET($S193,0,VLOOKUP('Thông tin khách hàng'!$E$10,$X$2:$Z$5,2,FALSE))</f>
        <v>0</v>
      </c>
      <c r="H193" s="5">
        <f>F193*HLOOKUP(B193,Assumption!$A$10:$G$12,2,TRUE)+G193*HLOOKUP(B193,Assumption!$A$10:$G$12,3,TRUE)</f>
        <v>0</v>
      </c>
      <c r="I193" s="5">
        <f t="shared" si="3"/>
        <v>0</v>
      </c>
      <c r="J193" s="47">
        <f>VLOOKUP(D193,Assumption!$O$3:$Q$103,IF('Thông tin khách hàng'!$B$3="Nam",2,3),FALSE)/12*P193</f>
        <v>0</v>
      </c>
      <c r="K193" s="5">
        <v>20000.0</v>
      </c>
      <c r="L193" s="46">
        <f t="shared" si="4"/>
        <v>6897511</v>
      </c>
      <c r="M193" s="46">
        <f t="shared" si="5"/>
        <v>1699902272</v>
      </c>
      <c r="N193" s="47">
        <f>HLOOKUP(ROUND(AVERAGE(M181:M192)/10^6,0),Assumption!$B$2:$E$3,2,TRUE)*MAX((AVERAGE(M181:M192)-250*10^6),0)</f>
        <v>8002536.303</v>
      </c>
      <c r="O193" s="46">
        <f t="shared" si="6"/>
        <v>1707904809</v>
      </c>
      <c r="P193" s="46">
        <f>IF(A193=1,SA,MAX(0,SA-M192))</f>
        <v>0</v>
      </c>
      <c r="S193" s="5">
        <v>0.0</v>
      </c>
      <c r="T193" s="5">
        <v>0.0</v>
      </c>
      <c r="U193" s="5">
        <v>0.0</v>
      </c>
      <c r="V193" s="48">
        <v>1.0</v>
      </c>
    </row>
    <row r="194" ht="15.75" customHeight="1">
      <c r="A194" s="5">
        <v>192.0</v>
      </c>
      <c r="B194" s="5">
        <v>16.0</v>
      </c>
      <c r="C194" s="5">
        <f t="shared" si="1"/>
        <v>12</v>
      </c>
      <c r="D194" s="5">
        <f>'Thông tin khách hàng'!$B$4+B194-1</f>
        <v>16</v>
      </c>
      <c r="E194" s="46">
        <f t="shared" si="2"/>
        <v>1707904809</v>
      </c>
      <c r="F194" s="5">
        <f>TP*VLOOKUP('Thông tin khách hàng'!$E$10,$X$2:$Z$5,3,FALSE)*OFFSET($S194,0,VLOOKUP('Thông tin khách hàng'!$E$10,$X$2:$Z$5,2,FALSE))</f>
        <v>0</v>
      </c>
      <c r="G194" s="5">
        <f>EP*VLOOKUP('Thông tin khách hàng'!$E$10,$X$2:$Z$5,3,FALSE)*OFFSET($S194,0,VLOOKUP('Thông tin khách hàng'!$E$10,$X$2:$Z$5,2,FALSE))</f>
        <v>0</v>
      </c>
      <c r="H194" s="5">
        <f>F194*HLOOKUP(B194,Assumption!$A$10:$G$12,2,TRUE)+G194*HLOOKUP(B194,Assumption!$A$10:$G$12,3,TRUE)</f>
        <v>0</v>
      </c>
      <c r="I194" s="5">
        <f t="shared" si="3"/>
        <v>0</v>
      </c>
      <c r="J194" s="47">
        <f>VLOOKUP(D194,Assumption!$O$3:$Q$103,IF('Thông tin khách hàng'!$B$3="Nam",2,3),FALSE)/12*P194</f>
        <v>0</v>
      </c>
      <c r="K194" s="5">
        <v>20000.0</v>
      </c>
      <c r="L194" s="46">
        <f t="shared" si="4"/>
        <v>6958134</v>
      </c>
      <c r="M194" s="46">
        <f t="shared" si="5"/>
        <v>1714842943</v>
      </c>
      <c r="N194" s="47">
        <f>HLOOKUP(ROUND(AVERAGE(M182:M193)/10^6,0),Assumption!$B$2:$E$3,2,TRUE)*MAX((AVERAGE(M182:M193)-250*10^6),0)</f>
        <v>8114517.417</v>
      </c>
      <c r="O194" s="46">
        <f t="shared" si="6"/>
        <v>1722957460</v>
      </c>
      <c r="P194" s="46">
        <f>IF(A194=1,SA,MAX(0,SA-M193))</f>
        <v>0</v>
      </c>
      <c r="S194" s="5">
        <v>0.0</v>
      </c>
      <c r="T194" s="5">
        <v>0.0</v>
      </c>
      <c r="U194" s="5">
        <v>0.0</v>
      </c>
      <c r="V194" s="48">
        <v>1.0</v>
      </c>
    </row>
    <row r="195" ht="15.75" customHeight="1">
      <c r="A195" s="5">
        <v>193.0</v>
      </c>
      <c r="B195" s="5">
        <v>17.0</v>
      </c>
      <c r="C195" s="5">
        <f t="shared" si="1"/>
        <v>1</v>
      </c>
      <c r="D195" s="5">
        <f>'Thông tin khách hàng'!$B$4+B195-1</f>
        <v>17</v>
      </c>
      <c r="E195" s="46">
        <f t="shared" si="2"/>
        <v>1722957460</v>
      </c>
      <c r="F195" s="5">
        <f>TP*VLOOKUP('Thông tin khách hàng'!$E$10,$X$2:$Z$5,3,FALSE)*OFFSET($S195,0,VLOOKUP('Thông tin khách hàng'!$E$10,$X$2:$Z$5,2,FALSE))</f>
        <v>15000000</v>
      </c>
      <c r="G195" s="5">
        <f>EP*VLOOKUP('Thông tin khách hàng'!$E$10,$X$2:$Z$5,3,FALSE)*OFFSET($S195,0,VLOOKUP('Thông tin khách hàng'!$E$10,$X$2:$Z$5,2,FALSE))</f>
        <v>15000000</v>
      </c>
      <c r="H195" s="5">
        <f>F195*HLOOKUP(B195,Assumption!$A$10:$G$12,2,TRUE)+G195*HLOOKUP(B195,Assumption!$A$10:$G$12,3,TRUE)</f>
        <v>750000</v>
      </c>
      <c r="I195" s="5">
        <f t="shared" si="3"/>
        <v>29250000</v>
      </c>
      <c r="J195" s="47">
        <f>VLOOKUP(D195,Assumption!$O$3:$Q$103,IF('Thông tin khách hàng'!$B$3="Nam",2,3),FALSE)/12*P195</f>
        <v>0</v>
      </c>
      <c r="K195" s="5">
        <v>20000.0</v>
      </c>
      <c r="L195" s="46">
        <f t="shared" si="4"/>
        <v>7138629</v>
      </c>
      <c r="M195" s="46">
        <f t="shared" si="5"/>
        <v>1759326089</v>
      </c>
      <c r="N195" s="47">
        <f>HLOOKUP(ROUND(AVERAGE(M183:M194)/10^6,0),Assumption!$B$2:$E$3,2,TRUE)*MAX((AVERAGE(M183:M194)-250*10^6),0)</f>
        <v>8227588.566</v>
      </c>
      <c r="O195" s="46">
        <f t="shared" si="6"/>
        <v>1767553678</v>
      </c>
      <c r="P195" s="46">
        <f>IF(A195=1,SA,MAX(0,SA-M194))</f>
        <v>0</v>
      </c>
      <c r="S195" s="5">
        <v>1.0</v>
      </c>
      <c r="T195" s="5">
        <v>1.0</v>
      </c>
      <c r="U195" s="5">
        <v>1.0</v>
      </c>
      <c r="V195" s="48">
        <v>1.0</v>
      </c>
    </row>
    <row r="196" ht="15.75" customHeight="1">
      <c r="A196" s="5">
        <v>194.0</v>
      </c>
      <c r="B196" s="5">
        <v>17.0</v>
      </c>
      <c r="C196" s="5">
        <f t="shared" si="1"/>
        <v>2</v>
      </c>
      <c r="D196" s="5">
        <f>'Thông tin khách hàng'!$B$4+B196-1</f>
        <v>17</v>
      </c>
      <c r="E196" s="46">
        <f t="shared" si="2"/>
        <v>1767553678</v>
      </c>
      <c r="F196" s="5">
        <f>TP*VLOOKUP('Thông tin khách hàng'!$E$10,$X$2:$Z$5,3,FALSE)*OFFSET($S196,0,VLOOKUP('Thông tin khách hàng'!$E$10,$X$2:$Z$5,2,FALSE))</f>
        <v>0</v>
      </c>
      <c r="G196" s="5">
        <f>EP*VLOOKUP('Thông tin khách hàng'!$E$10,$X$2:$Z$5,3,FALSE)*OFFSET($S196,0,VLOOKUP('Thông tin khách hàng'!$E$10,$X$2:$Z$5,2,FALSE))</f>
        <v>0</v>
      </c>
      <c r="H196" s="5">
        <f>F196*HLOOKUP(B196,Assumption!$A$10:$G$12,2,TRUE)+G196*HLOOKUP(B196,Assumption!$A$10:$G$12,3,TRUE)</f>
        <v>0</v>
      </c>
      <c r="I196" s="5">
        <f t="shared" si="3"/>
        <v>0</v>
      </c>
      <c r="J196" s="47">
        <f>VLOOKUP(D196,Assumption!$O$3:$Q$103,IF('Thông tin khách hàng'!$B$3="Nam",2,3),FALSE)/12*P196</f>
        <v>0</v>
      </c>
      <c r="K196" s="5">
        <v>20000.0</v>
      </c>
      <c r="L196" s="46">
        <f t="shared" si="4"/>
        <v>7201151</v>
      </c>
      <c r="M196" s="46">
        <f t="shared" si="5"/>
        <v>1774734829</v>
      </c>
      <c r="N196" s="47">
        <f>HLOOKUP(ROUND(AVERAGE(M184:M195)/10^6,0),Assumption!$B$2:$E$3,2,TRUE)*MAX((AVERAGE(M184:M195)-250*10^6),0)</f>
        <v>8341760.359</v>
      </c>
      <c r="O196" s="46">
        <f t="shared" si="6"/>
        <v>1783076589</v>
      </c>
      <c r="P196" s="46">
        <f>IF(A196=1,SA,MAX(0,SA-M195))</f>
        <v>0</v>
      </c>
      <c r="S196" s="5">
        <v>0.0</v>
      </c>
      <c r="T196" s="5">
        <v>0.0</v>
      </c>
      <c r="U196" s="5">
        <v>0.0</v>
      </c>
      <c r="V196" s="48">
        <v>1.0</v>
      </c>
    </row>
    <row r="197" ht="15.75" customHeight="1">
      <c r="A197" s="5">
        <v>195.0</v>
      </c>
      <c r="B197" s="5">
        <v>17.0</v>
      </c>
      <c r="C197" s="5">
        <f t="shared" si="1"/>
        <v>3</v>
      </c>
      <c r="D197" s="5">
        <f>'Thông tin khách hàng'!$B$4+B197-1</f>
        <v>17</v>
      </c>
      <c r="E197" s="46">
        <f t="shared" si="2"/>
        <v>1783076589</v>
      </c>
      <c r="F197" s="5">
        <f>TP*VLOOKUP('Thông tin khách hàng'!$E$10,$X$2:$Z$5,3,FALSE)*OFFSET($S197,0,VLOOKUP('Thông tin khách hàng'!$E$10,$X$2:$Z$5,2,FALSE))</f>
        <v>0</v>
      </c>
      <c r="G197" s="5">
        <f>EP*VLOOKUP('Thông tin khách hàng'!$E$10,$X$2:$Z$5,3,FALSE)*OFFSET($S197,0,VLOOKUP('Thông tin khách hàng'!$E$10,$X$2:$Z$5,2,FALSE))</f>
        <v>0</v>
      </c>
      <c r="H197" s="5">
        <f>F197*HLOOKUP(B197,Assumption!$A$10:$G$12,2,TRUE)+G197*HLOOKUP(B197,Assumption!$A$10:$G$12,3,TRUE)</f>
        <v>0</v>
      </c>
      <c r="I197" s="5">
        <f t="shared" si="3"/>
        <v>0</v>
      </c>
      <c r="J197" s="47">
        <f>VLOOKUP(D197,Assumption!$O$3:$Q$103,IF('Thông tin khách hàng'!$B$3="Nam",2,3),FALSE)/12*P197</f>
        <v>0</v>
      </c>
      <c r="K197" s="5">
        <v>20000.0</v>
      </c>
      <c r="L197" s="46">
        <f t="shared" si="4"/>
        <v>7264393</v>
      </c>
      <c r="M197" s="46">
        <f t="shared" si="5"/>
        <v>1790320982</v>
      </c>
      <c r="N197" s="47">
        <f>HLOOKUP(ROUND(AVERAGE(M185:M196)/10^6,0),Assumption!$B$2:$E$3,2,TRUE)*MAX((AVERAGE(M185:M196)-250*10^6),0)</f>
        <v>8457043.512</v>
      </c>
      <c r="O197" s="46">
        <f t="shared" si="6"/>
        <v>1798778025</v>
      </c>
      <c r="P197" s="46">
        <f>IF(A197=1,SA,MAX(0,SA-M196))</f>
        <v>0</v>
      </c>
      <c r="S197" s="5">
        <v>0.0</v>
      </c>
      <c r="T197" s="5">
        <v>0.0</v>
      </c>
      <c r="U197" s="5">
        <v>0.0</v>
      </c>
      <c r="V197" s="48">
        <v>1.0</v>
      </c>
    </row>
    <row r="198" ht="15.75" customHeight="1">
      <c r="A198" s="5">
        <v>196.0</v>
      </c>
      <c r="B198" s="5">
        <v>17.0</v>
      </c>
      <c r="C198" s="5">
        <f t="shared" si="1"/>
        <v>4</v>
      </c>
      <c r="D198" s="5">
        <f>'Thông tin khách hàng'!$B$4+B198-1</f>
        <v>17</v>
      </c>
      <c r="E198" s="46">
        <f t="shared" si="2"/>
        <v>1798778025</v>
      </c>
      <c r="F198" s="5">
        <f>TP*VLOOKUP('Thông tin khách hàng'!$E$10,$X$2:$Z$5,3,FALSE)*OFFSET($S198,0,VLOOKUP('Thông tin khách hàng'!$E$10,$X$2:$Z$5,2,FALSE))</f>
        <v>0</v>
      </c>
      <c r="G198" s="5">
        <f>EP*VLOOKUP('Thông tin khách hàng'!$E$10,$X$2:$Z$5,3,FALSE)*OFFSET($S198,0,VLOOKUP('Thông tin khách hàng'!$E$10,$X$2:$Z$5,2,FALSE))</f>
        <v>0</v>
      </c>
      <c r="H198" s="5">
        <f>F198*HLOOKUP(B198,Assumption!$A$10:$G$12,2,TRUE)+G198*HLOOKUP(B198,Assumption!$A$10:$G$12,3,TRUE)</f>
        <v>0</v>
      </c>
      <c r="I198" s="5">
        <f t="shared" si="3"/>
        <v>0</v>
      </c>
      <c r="J198" s="47">
        <f>VLOOKUP(D198,Assumption!$O$3:$Q$103,IF('Thông tin khách hàng'!$B$3="Nam",2,3),FALSE)/12*P198</f>
        <v>0</v>
      </c>
      <c r="K198" s="5">
        <v>20000.0</v>
      </c>
      <c r="L198" s="46">
        <f t="shared" si="4"/>
        <v>7328363</v>
      </c>
      <c r="M198" s="46">
        <f t="shared" si="5"/>
        <v>1806086388</v>
      </c>
      <c r="N198" s="47">
        <f>HLOOKUP(ROUND(AVERAGE(M186:M197)/10^6,0),Assumption!$B$2:$E$3,2,TRUE)*MAX((AVERAGE(M186:M197)-250*10^6),0)</f>
        <v>8573448.842</v>
      </c>
      <c r="O198" s="46">
        <f t="shared" si="6"/>
        <v>1814659837</v>
      </c>
      <c r="P198" s="46">
        <f>IF(A198=1,SA,MAX(0,SA-M197))</f>
        <v>0</v>
      </c>
      <c r="S198" s="5">
        <v>0.0</v>
      </c>
      <c r="T198" s="5">
        <v>0.0</v>
      </c>
      <c r="U198" s="5">
        <v>1.0</v>
      </c>
      <c r="V198" s="48">
        <v>1.0</v>
      </c>
    </row>
    <row r="199" ht="15.75" customHeight="1">
      <c r="A199" s="5">
        <v>197.0</v>
      </c>
      <c r="B199" s="5">
        <v>17.0</v>
      </c>
      <c r="C199" s="5">
        <f t="shared" si="1"/>
        <v>5</v>
      </c>
      <c r="D199" s="5">
        <f>'Thông tin khách hàng'!$B$4+B199-1</f>
        <v>17</v>
      </c>
      <c r="E199" s="46">
        <f t="shared" si="2"/>
        <v>1814659837</v>
      </c>
      <c r="F199" s="5">
        <f>TP*VLOOKUP('Thông tin khách hàng'!$E$10,$X$2:$Z$5,3,FALSE)*OFFSET($S199,0,VLOOKUP('Thông tin khách hàng'!$E$10,$X$2:$Z$5,2,FALSE))</f>
        <v>0</v>
      </c>
      <c r="G199" s="5">
        <f>EP*VLOOKUP('Thông tin khách hàng'!$E$10,$X$2:$Z$5,3,FALSE)*OFFSET($S199,0,VLOOKUP('Thông tin khách hàng'!$E$10,$X$2:$Z$5,2,FALSE))</f>
        <v>0</v>
      </c>
      <c r="H199" s="5">
        <f>F199*HLOOKUP(B199,Assumption!$A$10:$G$12,2,TRUE)+G199*HLOOKUP(B199,Assumption!$A$10:$G$12,3,TRUE)</f>
        <v>0</v>
      </c>
      <c r="I199" s="5">
        <f t="shared" si="3"/>
        <v>0</v>
      </c>
      <c r="J199" s="47">
        <f>VLOOKUP(D199,Assumption!$O$3:$Q$103,IF('Thông tin khách hàng'!$B$3="Nam",2,3),FALSE)/12*P199</f>
        <v>0</v>
      </c>
      <c r="K199" s="5">
        <v>20000.0</v>
      </c>
      <c r="L199" s="46">
        <f t="shared" si="4"/>
        <v>7393067</v>
      </c>
      <c r="M199" s="46">
        <f t="shared" si="5"/>
        <v>1822032904</v>
      </c>
      <c r="N199" s="47">
        <f>HLOOKUP(ROUND(AVERAGE(M187:M198)/10^6,0),Assumption!$B$2:$E$3,2,TRUE)*MAX((AVERAGE(M187:M198)-250*10^6),0)</f>
        <v>8690987.272</v>
      </c>
      <c r="O199" s="46">
        <f t="shared" si="6"/>
        <v>1830723892</v>
      </c>
      <c r="P199" s="46">
        <f>IF(A199=1,SA,MAX(0,SA-M198))</f>
        <v>0</v>
      </c>
      <c r="S199" s="5">
        <v>0.0</v>
      </c>
      <c r="T199" s="5">
        <v>0.0</v>
      </c>
      <c r="U199" s="5">
        <v>0.0</v>
      </c>
      <c r="V199" s="48">
        <v>1.0</v>
      </c>
    </row>
    <row r="200" ht="15.75" customHeight="1">
      <c r="A200" s="5">
        <v>198.0</v>
      </c>
      <c r="B200" s="5">
        <v>17.0</v>
      </c>
      <c r="C200" s="5">
        <f t="shared" si="1"/>
        <v>6</v>
      </c>
      <c r="D200" s="5">
        <f>'Thông tin khách hàng'!$B$4+B200-1</f>
        <v>17</v>
      </c>
      <c r="E200" s="46">
        <f t="shared" si="2"/>
        <v>1830723892</v>
      </c>
      <c r="F200" s="5">
        <f>TP*VLOOKUP('Thông tin khách hàng'!$E$10,$X$2:$Z$5,3,FALSE)*OFFSET($S200,0,VLOOKUP('Thông tin khách hàng'!$E$10,$X$2:$Z$5,2,FALSE))</f>
        <v>0</v>
      </c>
      <c r="G200" s="5">
        <f>EP*VLOOKUP('Thông tin khách hàng'!$E$10,$X$2:$Z$5,3,FALSE)*OFFSET($S200,0,VLOOKUP('Thông tin khách hàng'!$E$10,$X$2:$Z$5,2,FALSE))</f>
        <v>0</v>
      </c>
      <c r="H200" s="5">
        <f>F200*HLOOKUP(B200,Assumption!$A$10:$G$12,2,TRUE)+G200*HLOOKUP(B200,Assumption!$A$10:$G$12,3,TRUE)</f>
        <v>0</v>
      </c>
      <c r="I200" s="5">
        <f t="shared" si="3"/>
        <v>0</v>
      </c>
      <c r="J200" s="47">
        <f>VLOOKUP(D200,Assumption!$O$3:$Q$103,IF('Thông tin khách hàng'!$B$3="Nam",2,3),FALSE)/12*P200</f>
        <v>0</v>
      </c>
      <c r="K200" s="5">
        <v>20000.0</v>
      </c>
      <c r="L200" s="46">
        <f t="shared" si="4"/>
        <v>7458514</v>
      </c>
      <c r="M200" s="46">
        <f t="shared" si="5"/>
        <v>1838162406</v>
      </c>
      <c r="N200" s="47">
        <f>HLOOKUP(ROUND(AVERAGE(M188:M199)/10^6,0),Assumption!$B$2:$E$3,2,TRUE)*MAX((AVERAGE(M188:M199)-250*10^6),0)</f>
        <v>8809669.833</v>
      </c>
      <c r="O200" s="46">
        <f t="shared" si="6"/>
        <v>1846972075</v>
      </c>
      <c r="P200" s="46">
        <f>IF(A200=1,SA,MAX(0,SA-M199))</f>
        <v>0</v>
      </c>
      <c r="S200" s="5">
        <v>0.0</v>
      </c>
      <c r="T200" s="5">
        <v>0.0</v>
      </c>
      <c r="U200" s="5">
        <v>0.0</v>
      </c>
      <c r="V200" s="48">
        <v>1.0</v>
      </c>
    </row>
    <row r="201" ht="15.75" customHeight="1">
      <c r="A201" s="5">
        <v>199.0</v>
      </c>
      <c r="B201" s="5">
        <v>17.0</v>
      </c>
      <c r="C201" s="5">
        <f t="shared" si="1"/>
        <v>7</v>
      </c>
      <c r="D201" s="5">
        <f>'Thông tin khách hàng'!$B$4+B201-1</f>
        <v>17</v>
      </c>
      <c r="E201" s="46">
        <f t="shared" si="2"/>
        <v>1846972075</v>
      </c>
      <c r="F201" s="5">
        <f>TP*VLOOKUP('Thông tin khách hàng'!$E$10,$X$2:$Z$5,3,FALSE)*OFFSET($S201,0,VLOOKUP('Thông tin khách hàng'!$E$10,$X$2:$Z$5,2,FALSE))</f>
        <v>15000000</v>
      </c>
      <c r="G201" s="5">
        <f>EP*VLOOKUP('Thông tin khách hàng'!$E$10,$X$2:$Z$5,3,FALSE)*OFFSET($S201,0,VLOOKUP('Thông tin khách hàng'!$E$10,$X$2:$Z$5,2,FALSE))</f>
        <v>15000000</v>
      </c>
      <c r="H201" s="5">
        <f>F201*HLOOKUP(B201,Assumption!$A$10:$G$12,2,TRUE)+G201*HLOOKUP(B201,Assumption!$A$10:$G$12,3,TRUE)</f>
        <v>750000</v>
      </c>
      <c r="I201" s="5">
        <f t="shared" si="3"/>
        <v>29250000</v>
      </c>
      <c r="J201" s="47">
        <f>VLOOKUP(D201,Assumption!$O$3:$Q$103,IF('Thông tin khách hàng'!$B$3="Nam",2,3),FALSE)/12*P201</f>
        <v>0</v>
      </c>
      <c r="K201" s="5">
        <v>20000.0</v>
      </c>
      <c r="L201" s="46">
        <f t="shared" si="4"/>
        <v>7643879</v>
      </c>
      <c r="M201" s="46">
        <f t="shared" si="5"/>
        <v>1883845954</v>
      </c>
      <c r="N201" s="47">
        <f>HLOOKUP(ROUND(AVERAGE(M189:M200)/10^6,0),Assumption!$B$2:$E$3,2,TRUE)*MAX((AVERAGE(M189:M200)-250*10^6),0)</f>
        <v>8929507.661</v>
      </c>
      <c r="O201" s="46">
        <f t="shared" si="6"/>
        <v>1892775462</v>
      </c>
      <c r="P201" s="46">
        <f>IF(A201=1,SA,MAX(0,SA-M200))</f>
        <v>0</v>
      </c>
      <c r="S201" s="5">
        <v>0.0</v>
      </c>
      <c r="T201" s="5">
        <v>1.0</v>
      </c>
      <c r="U201" s="5">
        <v>1.0</v>
      </c>
      <c r="V201" s="48">
        <v>1.0</v>
      </c>
    </row>
    <row r="202" ht="15.75" customHeight="1">
      <c r="A202" s="5">
        <v>200.0</v>
      </c>
      <c r="B202" s="5">
        <v>17.0</v>
      </c>
      <c r="C202" s="5">
        <f t="shared" si="1"/>
        <v>8</v>
      </c>
      <c r="D202" s="5">
        <f>'Thông tin khách hàng'!$B$4+B202-1</f>
        <v>17</v>
      </c>
      <c r="E202" s="46">
        <f t="shared" si="2"/>
        <v>1892775462</v>
      </c>
      <c r="F202" s="5">
        <f>TP*VLOOKUP('Thông tin khách hàng'!$E$10,$X$2:$Z$5,3,FALSE)*OFFSET($S202,0,VLOOKUP('Thông tin khách hàng'!$E$10,$X$2:$Z$5,2,FALSE))</f>
        <v>0</v>
      </c>
      <c r="G202" s="5">
        <f>EP*VLOOKUP('Thông tin khách hàng'!$E$10,$X$2:$Z$5,3,FALSE)*OFFSET($S202,0,VLOOKUP('Thông tin khách hàng'!$E$10,$X$2:$Z$5,2,FALSE))</f>
        <v>0</v>
      </c>
      <c r="H202" s="5">
        <f>F202*HLOOKUP(B202,Assumption!$A$10:$G$12,2,TRUE)+G202*HLOOKUP(B202,Assumption!$A$10:$G$12,3,TRUE)</f>
        <v>0</v>
      </c>
      <c r="I202" s="5">
        <f t="shared" si="3"/>
        <v>0</v>
      </c>
      <c r="J202" s="47">
        <f>VLOOKUP(D202,Assumption!$O$3:$Q$103,IF('Thông tin khách hàng'!$B$3="Nam",2,3),FALSE)/12*P202</f>
        <v>0</v>
      </c>
      <c r="K202" s="5">
        <v>20000.0</v>
      </c>
      <c r="L202" s="46">
        <f t="shared" si="4"/>
        <v>7711320</v>
      </c>
      <c r="M202" s="46">
        <f t="shared" si="5"/>
        <v>1900466782</v>
      </c>
      <c r="N202" s="47">
        <f>HLOOKUP(ROUND(AVERAGE(M190:M201)/10^6,0),Assumption!$B$2:$E$3,2,TRUE)*MAX((AVERAGE(M190:M201)-250*10^6),0)</f>
        <v>9050512.001</v>
      </c>
      <c r="O202" s="46">
        <f t="shared" si="6"/>
        <v>1909517294</v>
      </c>
      <c r="P202" s="46">
        <f>IF(A202=1,SA,MAX(0,SA-M201))</f>
        <v>0</v>
      </c>
      <c r="S202" s="5">
        <v>0.0</v>
      </c>
      <c r="T202" s="5">
        <v>0.0</v>
      </c>
      <c r="U202" s="5">
        <v>0.0</v>
      </c>
      <c r="V202" s="48">
        <v>1.0</v>
      </c>
    </row>
    <row r="203" ht="15.75" customHeight="1">
      <c r="A203" s="5">
        <v>201.0</v>
      </c>
      <c r="B203" s="5">
        <v>17.0</v>
      </c>
      <c r="C203" s="5">
        <f t="shared" si="1"/>
        <v>9</v>
      </c>
      <c r="D203" s="5">
        <f>'Thông tin khách hàng'!$B$4+B203-1</f>
        <v>17</v>
      </c>
      <c r="E203" s="46">
        <f t="shared" si="2"/>
        <v>1909517294</v>
      </c>
      <c r="F203" s="5">
        <f>TP*VLOOKUP('Thông tin khách hàng'!$E$10,$X$2:$Z$5,3,FALSE)*OFFSET($S203,0,VLOOKUP('Thông tin khách hàng'!$E$10,$X$2:$Z$5,2,FALSE))</f>
        <v>0</v>
      </c>
      <c r="G203" s="5">
        <f>EP*VLOOKUP('Thông tin khách hàng'!$E$10,$X$2:$Z$5,3,FALSE)*OFFSET($S203,0,VLOOKUP('Thông tin khách hàng'!$E$10,$X$2:$Z$5,2,FALSE))</f>
        <v>0</v>
      </c>
      <c r="H203" s="5">
        <f>F203*HLOOKUP(B203,Assumption!$A$10:$G$12,2,TRUE)+G203*HLOOKUP(B203,Assumption!$A$10:$G$12,3,TRUE)</f>
        <v>0</v>
      </c>
      <c r="I203" s="5">
        <f t="shared" si="3"/>
        <v>0</v>
      </c>
      <c r="J203" s="47">
        <f>VLOOKUP(D203,Assumption!$O$3:$Q$103,IF('Thông tin khách hàng'!$B$3="Nam",2,3),FALSE)/12*P203</f>
        <v>0</v>
      </c>
      <c r="K203" s="5">
        <v>20000.0</v>
      </c>
      <c r="L203" s="46">
        <f t="shared" si="4"/>
        <v>7779528</v>
      </c>
      <c r="M203" s="46">
        <f t="shared" si="5"/>
        <v>1917276822</v>
      </c>
      <c r="N203" s="47">
        <f>HLOOKUP(ROUND(AVERAGE(M191:M202)/10^6,0),Assumption!$B$2:$E$3,2,TRUE)*MAX((AVERAGE(M191:M202)-250*10^6),0)</f>
        <v>9172694.208</v>
      </c>
      <c r="O203" s="46">
        <f t="shared" si="6"/>
        <v>1926449516</v>
      </c>
      <c r="P203" s="46">
        <f>IF(A203=1,SA,MAX(0,SA-M202))</f>
        <v>0</v>
      </c>
      <c r="S203" s="5">
        <v>0.0</v>
      </c>
      <c r="T203" s="5">
        <v>0.0</v>
      </c>
      <c r="U203" s="5">
        <v>0.0</v>
      </c>
      <c r="V203" s="48">
        <v>1.0</v>
      </c>
    </row>
    <row r="204" ht="15.75" customHeight="1">
      <c r="A204" s="5">
        <v>202.0</v>
      </c>
      <c r="B204" s="5">
        <v>17.0</v>
      </c>
      <c r="C204" s="5">
        <f t="shared" si="1"/>
        <v>10</v>
      </c>
      <c r="D204" s="5">
        <f>'Thông tin khách hàng'!$B$4+B204-1</f>
        <v>17</v>
      </c>
      <c r="E204" s="46">
        <f t="shared" si="2"/>
        <v>1926449516</v>
      </c>
      <c r="F204" s="5">
        <f>TP*VLOOKUP('Thông tin khách hàng'!$E$10,$X$2:$Z$5,3,FALSE)*OFFSET($S204,0,VLOOKUP('Thông tin khách hàng'!$E$10,$X$2:$Z$5,2,FALSE))</f>
        <v>0</v>
      </c>
      <c r="G204" s="5">
        <f>EP*VLOOKUP('Thông tin khách hàng'!$E$10,$X$2:$Z$5,3,FALSE)*OFFSET($S204,0,VLOOKUP('Thông tin khách hàng'!$E$10,$X$2:$Z$5,2,FALSE))</f>
        <v>0</v>
      </c>
      <c r="H204" s="5">
        <f>F204*HLOOKUP(B204,Assumption!$A$10:$G$12,2,TRUE)+G204*HLOOKUP(B204,Assumption!$A$10:$G$12,3,TRUE)</f>
        <v>0</v>
      </c>
      <c r="I204" s="5">
        <f t="shared" si="3"/>
        <v>0</v>
      </c>
      <c r="J204" s="47">
        <f>VLOOKUP(D204,Assumption!$O$3:$Q$103,IF('Thông tin khách hàng'!$B$3="Nam",2,3),FALSE)/12*P204</f>
        <v>0</v>
      </c>
      <c r="K204" s="5">
        <v>20000.0</v>
      </c>
      <c r="L204" s="46">
        <f t="shared" si="4"/>
        <v>7848512</v>
      </c>
      <c r="M204" s="46">
        <f t="shared" si="5"/>
        <v>1934278028</v>
      </c>
      <c r="N204" s="47">
        <f>HLOOKUP(ROUND(AVERAGE(M192:M203)/10^6,0),Assumption!$B$2:$E$3,2,TRUE)*MAX((AVERAGE(M192:M203)-250*10^6),0)</f>
        <v>9296065.749</v>
      </c>
      <c r="O204" s="46">
        <f t="shared" si="6"/>
        <v>1943574094</v>
      </c>
      <c r="P204" s="46">
        <f>IF(A204=1,SA,MAX(0,SA-M203))</f>
        <v>0</v>
      </c>
      <c r="S204" s="5">
        <v>0.0</v>
      </c>
      <c r="T204" s="5">
        <v>0.0</v>
      </c>
      <c r="U204" s="5">
        <v>1.0</v>
      </c>
      <c r="V204" s="48">
        <v>1.0</v>
      </c>
    </row>
    <row r="205" ht="15.75" customHeight="1">
      <c r="A205" s="5">
        <v>203.0</v>
      </c>
      <c r="B205" s="5">
        <v>17.0</v>
      </c>
      <c r="C205" s="5">
        <f t="shared" si="1"/>
        <v>11</v>
      </c>
      <c r="D205" s="5">
        <f>'Thông tin khách hàng'!$B$4+B205-1</f>
        <v>17</v>
      </c>
      <c r="E205" s="46">
        <f t="shared" si="2"/>
        <v>1943574094</v>
      </c>
      <c r="F205" s="5">
        <f>TP*VLOOKUP('Thông tin khách hàng'!$E$10,$X$2:$Z$5,3,FALSE)*OFFSET($S205,0,VLOOKUP('Thông tin khách hàng'!$E$10,$X$2:$Z$5,2,FALSE))</f>
        <v>0</v>
      </c>
      <c r="G205" s="5">
        <f>EP*VLOOKUP('Thông tin khách hàng'!$E$10,$X$2:$Z$5,3,FALSE)*OFFSET($S205,0,VLOOKUP('Thông tin khách hàng'!$E$10,$X$2:$Z$5,2,FALSE))</f>
        <v>0</v>
      </c>
      <c r="H205" s="5">
        <f>F205*HLOOKUP(B205,Assumption!$A$10:$G$12,2,TRUE)+G205*HLOOKUP(B205,Assumption!$A$10:$G$12,3,TRUE)</f>
        <v>0</v>
      </c>
      <c r="I205" s="5">
        <f t="shared" si="3"/>
        <v>0</v>
      </c>
      <c r="J205" s="47">
        <f>VLOOKUP(D205,Assumption!$O$3:$Q$103,IF('Thông tin khách hàng'!$B$3="Nam",2,3),FALSE)/12*P205</f>
        <v>0</v>
      </c>
      <c r="K205" s="5">
        <v>20000.0</v>
      </c>
      <c r="L205" s="46">
        <f t="shared" si="4"/>
        <v>7918280</v>
      </c>
      <c r="M205" s="46">
        <f t="shared" si="5"/>
        <v>1951472374</v>
      </c>
      <c r="N205" s="47">
        <f>HLOOKUP(ROUND(AVERAGE(M193:M204)/10^6,0),Assumption!$B$2:$E$3,2,TRUE)*MAX((AVERAGE(M193:M204)-250*10^6),0)</f>
        <v>9420638.2</v>
      </c>
      <c r="O205" s="46">
        <f t="shared" si="6"/>
        <v>1960893012</v>
      </c>
      <c r="P205" s="46">
        <f>IF(A205=1,SA,MAX(0,SA-M204))</f>
        <v>0</v>
      </c>
      <c r="S205" s="5">
        <v>0.0</v>
      </c>
      <c r="T205" s="5">
        <v>0.0</v>
      </c>
      <c r="U205" s="5">
        <v>0.0</v>
      </c>
      <c r="V205" s="48">
        <v>1.0</v>
      </c>
    </row>
    <row r="206" ht="15.75" customHeight="1">
      <c r="A206" s="5">
        <v>204.0</v>
      </c>
      <c r="B206" s="5">
        <v>17.0</v>
      </c>
      <c r="C206" s="5">
        <f t="shared" si="1"/>
        <v>12</v>
      </c>
      <c r="D206" s="5">
        <f>'Thông tin khách hàng'!$B$4+B206-1</f>
        <v>17</v>
      </c>
      <c r="E206" s="46">
        <f t="shared" si="2"/>
        <v>1960893012</v>
      </c>
      <c r="F206" s="5">
        <f>TP*VLOOKUP('Thông tin khách hàng'!$E$10,$X$2:$Z$5,3,FALSE)*OFFSET($S206,0,VLOOKUP('Thông tin khách hàng'!$E$10,$X$2:$Z$5,2,FALSE))</f>
        <v>0</v>
      </c>
      <c r="G206" s="5">
        <f>EP*VLOOKUP('Thông tin khách hàng'!$E$10,$X$2:$Z$5,3,FALSE)*OFFSET($S206,0,VLOOKUP('Thông tin khách hàng'!$E$10,$X$2:$Z$5,2,FALSE))</f>
        <v>0</v>
      </c>
      <c r="H206" s="5">
        <f>F206*HLOOKUP(B206,Assumption!$A$10:$G$12,2,TRUE)+G206*HLOOKUP(B206,Assumption!$A$10:$G$12,3,TRUE)</f>
        <v>0</v>
      </c>
      <c r="I206" s="5">
        <f t="shared" si="3"/>
        <v>0</v>
      </c>
      <c r="J206" s="47">
        <f>VLOOKUP(D206,Assumption!$O$3:$Q$103,IF('Thông tin khách hàng'!$B$3="Nam",2,3),FALSE)/12*P206</f>
        <v>0</v>
      </c>
      <c r="K206" s="5">
        <v>20000.0</v>
      </c>
      <c r="L206" s="46">
        <f t="shared" si="4"/>
        <v>7988839</v>
      </c>
      <c r="M206" s="46">
        <f t="shared" si="5"/>
        <v>1968861851</v>
      </c>
      <c r="N206" s="47">
        <f>HLOOKUP(ROUND(AVERAGE(M194:M205)/10^6,0),Assumption!$B$2:$E$3,2,TRUE)*MAX((AVERAGE(M194:M205)-250*10^6),0)</f>
        <v>9546423.251</v>
      </c>
      <c r="O206" s="46">
        <f t="shared" si="6"/>
        <v>1978408275</v>
      </c>
      <c r="P206" s="46">
        <f>IF(A206=1,SA,MAX(0,SA-M205))</f>
        <v>0</v>
      </c>
      <c r="S206" s="5">
        <v>0.0</v>
      </c>
      <c r="T206" s="5">
        <v>0.0</v>
      </c>
      <c r="U206" s="5">
        <v>0.0</v>
      </c>
      <c r="V206" s="48">
        <v>1.0</v>
      </c>
    </row>
    <row r="207" ht="15.75" customHeight="1">
      <c r="A207" s="5">
        <v>205.0</v>
      </c>
      <c r="B207" s="5">
        <v>18.0</v>
      </c>
      <c r="C207" s="5">
        <f t="shared" si="1"/>
        <v>1</v>
      </c>
      <c r="D207" s="5">
        <f>'Thông tin khách hàng'!$B$4+B207-1</f>
        <v>18</v>
      </c>
      <c r="E207" s="46">
        <f t="shared" si="2"/>
        <v>1978408275</v>
      </c>
      <c r="F207" s="5">
        <f>TP*VLOOKUP('Thông tin khách hàng'!$E$10,$X$2:$Z$5,3,FALSE)*OFFSET($S207,0,VLOOKUP('Thông tin khách hàng'!$E$10,$X$2:$Z$5,2,FALSE))</f>
        <v>15000000</v>
      </c>
      <c r="G207" s="5">
        <f>EP*VLOOKUP('Thông tin khách hàng'!$E$10,$X$2:$Z$5,3,FALSE)*OFFSET($S207,0,VLOOKUP('Thông tin khách hàng'!$E$10,$X$2:$Z$5,2,FALSE))</f>
        <v>15000000</v>
      </c>
      <c r="H207" s="5">
        <f>F207*HLOOKUP(B207,Assumption!$A$10:$G$12,2,TRUE)+G207*HLOOKUP(B207,Assumption!$A$10:$G$12,3,TRUE)</f>
        <v>750000</v>
      </c>
      <c r="I207" s="5">
        <f t="shared" si="3"/>
        <v>29250000</v>
      </c>
      <c r="J207" s="47">
        <f>VLOOKUP(D207,Assumption!$O$3:$Q$103,IF('Thông tin khách hàng'!$B$3="Nam",2,3),FALSE)/12*P207</f>
        <v>0</v>
      </c>
      <c r="K207" s="5">
        <v>20000.0</v>
      </c>
      <c r="L207" s="46">
        <f t="shared" si="4"/>
        <v>8179367</v>
      </c>
      <c r="M207" s="46">
        <f t="shared" si="5"/>
        <v>2015817642</v>
      </c>
      <c r="N207" s="47">
        <f>HLOOKUP(ROUND(AVERAGE(M195:M206)/10^6,0),Assumption!$B$2:$E$3,2,TRUE)*MAX((AVERAGE(M195:M206)-250*10^6),0)</f>
        <v>9673432.705</v>
      </c>
      <c r="O207" s="46">
        <f t="shared" si="6"/>
        <v>2025491074</v>
      </c>
      <c r="P207" s="46">
        <f>IF(A207=1,SA,MAX(0,SA-M206))</f>
        <v>0</v>
      </c>
      <c r="S207" s="5">
        <v>1.0</v>
      </c>
      <c r="T207" s="5">
        <v>1.0</v>
      </c>
      <c r="U207" s="5">
        <v>1.0</v>
      </c>
      <c r="V207" s="48">
        <v>1.0</v>
      </c>
    </row>
    <row r="208" ht="15.75" customHeight="1">
      <c r="A208" s="5">
        <v>206.0</v>
      </c>
      <c r="B208" s="5">
        <v>18.0</v>
      </c>
      <c r="C208" s="5">
        <f t="shared" si="1"/>
        <v>2</v>
      </c>
      <c r="D208" s="5">
        <f>'Thông tin khách hàng'!$B$4+B208-1</f>
        <v>18</v>
      </c>
      <c r="E208" s="46">
        <f t="shared" si="2"/>
        <v>2025491074</v>
      </c>
      <c r="F208" s="5">
        <f>TP*VLOOKUP('Thông tin khách hàng'!$E$10,$X$2:$Z$5,3,FALSE)*OFFSET($S208,0,VLOOKUP('Thông tin khách hàng'!$E$10,$X$2:$Z$5,2,FALSE))</f>
        <v>0</v>
      </c>
      <c r="G208" s="5">
        <f>EP*VLOOKUP('Thông tin khách hàng'!$E$10,$X$2:$Z$5,3,FALSE)*OFFSET($S208,0,VLOOKUP('Thông tin khách hàng'!$E$10,$X$2:$Z$5,2,FALSE))</f>
        <v>0</v>
      </c>
      <c r="H208" s="5">
        <f>F208*HLOOKUP(B208,Assumption!$A$10:$G$12,2,TRUE)+G208*HLOOKUP(B208,Assumption!$A$10:$G$12,3,TRUE)</f>
        <v>0</v>
      </c>
      <c r="I208" s="5">
        <f t="shared" si="3"/>
        <v>0</v>
      </c>
      <c r="J208" s="47">
        <f>VLOOKUP(D208,Assumption!$O$3:$Q$103,IF('Thông tin khách hàng'!$B$3="Nam",2,3),FALSE)/12*P208</f>
        <v>0</v>
      </c>
      <c r="K208" s="5">
        <v>20000.0</v>
      </c>
      <c r="L208" s="46">
        <f t="shared" si="4"/>
        <v>8252020</v>
      </c>
      <c r="M208" s="46">
        <f t="shared" si="5"/>
        <v>2033723094</v>
      </c>
      <c r="N208" s="47">
        <f>HLOOKUP(ROUND(AVERAGE(M196:M207)/10^6,0),Assumption!$B$2:$E$3,2,TRUE)*MAX((AVERAGE(M196:M207)-250*10^6),0)</f>
        <v>9801678.481</v>
      </c>
      <c r="O208" s="46">
        <f t="shared" si="6"/>
        <v>2043524773</v>
      </c>
      <c r="P208" s="46">
        <f>IF(A208=1,SA,MAX(0,SA-M207))</f>
        <v>0</v>
      </c>
      <c r="S208" s="5">
        <v>0.0</v>
      </c>
      <c r="T208" s="5">
        <v>0.0</v>
      </c>
      <c r="U208" s="5">
        <v>0.0</v>
      </c>
      <c r="V208" s="48">
        <v>1.0</v>
      </c>
    </row>
    <row r="209" ht="15.75" customHeight="1">
      <c r="A209" s="5">
        <v>207.0</v>
      </c>
      <c r="B209" s="5">
        <v>18.0</v>
      </c>
      <c r="C209" s="5">
        <f t="shared" si="1"/>
        <v>3</v>
      </c>
      <c r="D209" s="5">
        <f>'Thông tin khách hàng'!$B$4+B209-1</f>
        <v>18</v>
      </c>
      <c r="E209" s="46">
        <f t="shared" si="2"/>
        <v>2043524773</v>
      </c>
      <c r="F209" s="5">
        <f>TP*VLOOKUP('Thông tin khách hàng'!$E$10,$X$2:$Z$5,3,FALSE)*OFFSET($S209,0,VLOOKUP('Thông tin khách hàng'!$E$10,$X$2:$Z$5,2,FALSE))</f>
        <v>0</v>
      </c>
      <c r="G209" s="5">
        <f>EP*VLOOKUP('Thông tin khách hàng'!$E$10,$X$2:$Z$5,3,FALSE)*OFFSET($S209,0,VLOOKUP('Thông tin khách hàng'!$E$10,$X$2:$Z$5,2,FALSE))</f>
        <v>0</v>
      </c>
      <c r="H209" s="5">
        <f>F209*HLOOKUP(B209,Assumption!$A$10:$G$12,2,TRUE)+G209*HLOOKUP(B209,Assumption!$A$10:$G$12,3,TRUE)</f>
        <v>0</v>
      </c>
      <c r="I209" s="5">
        <f t="shared" si="3"/>
        <v>0</v>
      </c>
      <c r="J209" s="47">
        <f>VLOOKUP(D209,Assumption!$O$3:$Q$103,IF('Thông tin khách hàng'!$B$3="Nam",2,3),FALSE)/12*P209</f>
        <v>0</v>
      </c>
      <c r="K209" s="5">
        <v>20000.0</v>
      </c>
      <c r="L209" s="46">
        <f t="shared" si="4"/>
        <v>8325491</v>
      </c>
      <c r="M209" s="46">
        <f t="shared" si="5"/>
        <v>2051830264</v>
      </c>
      <c r="N209" s="47">
        <f>HLOOKUP(ROUND(AVERAGE(M197:M208)/10^6,0),Assumption!$B$2:$E$3,2,TRUE)*MAX((AVERAGE(M197:M208)-250*10^6),0)</f>
        <v>9931172.614</v>
      </c>
      <c r="O209" s="46">
        <f t="shared" si="6"/>
        <v>2061761436</v>
      </c>
      <c r="P209" s="46">
        <f>IF(A209=1,SA,MAX(0,SA-M208))</f>
        <v>0</v>
      </c>
      <c r="S209" s="5">
        <v>0.0</v>
      </c>
      <c r="T209" s="5">
        <v>0.0</v>
      </c>
      <c r="U209" s="5">
        <v>0.0</v>
      </c>
      <c r="V209" s="48">
        <v>1.0</v>
      </c>
    </row>
    <row r="210" ht="15.75" customHeight="1">
      <c r="A210" s="5">
        <v>208.0</v>
      </c>
      <c r="B210" s="5">
        <v>18.0</v>
      </c>
      <c r="C210" s="5">
        <f t="shared" si="1"/>
        <v>4</v>
      </c>
      <c r="D210" s="5">
        <f>'Thông tin khách hàng'!$B$4+B210-1</f>
        <v>18</v>
      </c>
      <c r="E210" s="46">
        <f t="shared" si="2"/>
        <v>2061761436</v>
      </c>
      <c r="F210" s="5">
        <f>TP*VLOOKUP('Thông tin khách hàng'!$E$10,$X$2:$Z$5,3,FALSE)*OFFSET($S210,0,VLOOKUP('Thông tin khách hàng'!$E$10,$X$2:$Z$5,2,FALSE))</f>
        <v>0</v>
      </c>
      <c r="G210" s="5">
        <f>EP*VLOOKUP('Thông tin khách hàng'!$E$10,$X$2:$Z$5,3,FALSE)*OFFSET($S210,0,VLOOKUP('Thông tin khách hàng'!$E$10,$X$2:$Z$5,2,FALSE))</f>
        <v>0</v>
      </c>
      <c r="H210" s="5">
        <f>F210*HLOOKUP(B210,Assumption!$A$10:$G$12,2,TRUE)+G210*HLOOKUP(B210,Assumption!$A$10:$G$12,3,TRUE)</f>
        <v>0</v>
      </c>
      <c r="I210" s="5">
        <f t="shared" si="3"/>
        <v>0</v>
      </c>
      <c r="J210" s="47">
        <f>VLOOKUP(D210,Assumption!$O$3:$Q$103,IF('Thông tin khách hàng'!$B$3="Nam",2,3),FALSE)/12*P210</f>
        <v>0</v>
      </c>
      <c r="K210" s="5">
        <v>20000.0</v>
      </c>
      <c r="L210" s="46">
        <f t="shared" si="4"/>
        <v>8399790</v>
      </c>
      <c r="M210" s="46">
        <f t="shared" si="5"/>
        <v>2070141226</v>
      </c>
      <c r="N210" s="47">
        <f>HLOOKUP(ROUND(AVERAGE(M198:M209)/10^6,0),Assumption!$B$2:$E$3,2,TRUE)*MAX((AVERAGE(M198:M209)-250*10^6),0)</f>
        <v>10061927.26</v>
      </c>
      <c r="O210" s="46">
        <f t="shared" si="6"/>
        <v>2080203154</v>
      </c>
      <c r="P210" s="46">
        <f>IF(A210=1,SA,MAX(0,SA-M209))</f>
        <v>0</v>
      </c>
      <c r="S210" s="5">
        <v>0.0</v>
      </c>
      <c r="T210" s="5">
        <v>0.0</v>
      </c>
      <c r="U210" s="5">
        <v>1.0</v>
      </c>
      <c r="V210" s="48">
        <v>1.0</v>
      </c>
    </row>
    <row r="211" ht="15.75" customHeight="1">
      <c r="A211" s="5">
        <v>209.0</v>
      </c>
      <c r="B211" s="5">
        <v>18.0</v>
      </c>
      <c r="C211" s="5">
        <f t="shared" si="1"/>
        <v>5</v>
      </c>
      <c r="D211" s="5">
        <f>'Thông tin khách hàng'!$B$4+B211-1</f>
        <v>18</v>
      </c>
      <c r="E211" s="46">
        <f t="shared" si="2"/>
        <v>2080203154</v>
      </c>
      <c r="F211" s="5">
        <f>TP*VLOOKUP('Thông tin khách hàng'!$E$10,$X$2:$Z$5,3,FALSE)*OFFSET($S211,0,VLOOKUP('Thông tin khách hàng'!$E$10,$X$2:$Z$5,2,FALSE))</f>
        <v>0</v>
      </c>
      <c r="G211" s="5">
        <f>EP*VLOOKUP('Thông tin khách hàng'!$E$10,$X$2:$Z$5,3,FALSE)*OFFSET($S211,0,VLOOKUP('Thông tin khách hàng'!$E$10,$X$2:$Z$5,2,FALSE))</f>
        <v>0</v>
      </c>
      <c r="H211" s="5">
        <f>F211*HLOOKUP(B211,Assumption!$A$10:$G$12,2,TRUE)+G211*HLOOKUP(B211,Assumption!$A$10:$G$12,3,TRUE)</f>
        <v>0</v>
      </c>
      <c r="I211" s="5">
        <f t="shared" si="3"/>
        <v>0</v>
      </c>
      <c r="J211" s="47">
        <f>VLOOKUP(D211,Assumption!$O$3:$Q$103,IF('Thông tin khách hàng'!$B$3="Nam",2,3),FALSE)/12*P211</f>
        <v>0</v>
      </c>
      <c r="K211" s="5">
        <v>20000.0</v>
      </c>
      <c r="L211" s="46">
        <f t="shared" si="4"/>
        <v>8474924</v>
      </c>
      <c r="M211" s="46">
        <f t="shared" si="5"/>
        <v>2088658078</v>
      </c>
      <c r="N211" s="47">
        <f>HLOOKUP(ROUND(AVERAGE(M199:M210)/10^6,0),Assumption!$B$2:$E$3,2,TRUE)*MAX((AVERAGE(M199:M210)-250*10^6),0)</f>
        <v>10193954.67</v>
      </c>
      <c r="O211" s="46">
        <f t="shared" si="6"/>
        <v>2098852032</v>
      </c>
      <c r="P211" s="46">
        <f>IF(A211=1,SA,MAX(0,SA-M210))</f>
        <v>0</v>
      </c>
      <c r="S211" s="5">
        <v>0.0</v>
      </c>
      <c r="T211" s="5">
        <v>0.0</v>
      </c>
      <c r="U211" s="5">
        <v>0.0</v>
      </c>
      <c r="V211" s="48">
        <v>1.0</v>
      </c>
    </row>
    <row r="212" ht="15.75" customHeight="1">
      <c r="A212" s="5">
        <v>210.0</v>
      </c>
      <c r="B212" s="5">
        <v>18.0</v>
      </c>
      <c r="C212" s="5">
        <f t="shared" si="1"/>
        <v>6</v>
      </c>
      <c r="D212" s="5">
        <f>'Thông tin khách hàng'!$B$4+B212-1</f>
        <v>18</v>
      </c>
      <c r="E212" s="46">
        <f t="shared" si="2"/>
        <v>2098852032</v>
      </c>
      <c r="F212" s="5">
        <f>TP*VLOOKUP('Thông tin khách hàng'!$E$10,$X$2:$Z$5,3,FALSE)*OFFSET($S212,0,VLOOKUP('Thông tin khách hàng'!$E$10,$X$2:$Z$5,2,FALSE))</f>
        <v>0</v>
      </c>
      <c r="G212" s="5">
        <f>EP*VLOOKUP('Thông tin khách hàng'!$E$10,$X$2:$Z$5,3,FALSE)*OFFSET($S212,0,VLOOKUP('Thông tin khách hàng'!$E$10,$X$2:$Z$5,2,FALSE))</f>
        <v>0</v>
      </c>
      <c r="H212" s="5">
        <f>F212*HLOOKUP(B212,Assumption!$A$10:$G$12,2,TRUE)+G212*HLOOKUP(B212,Assumption!$A$10:$G$12,3,TRUE)</f>
        <v>0</v>
      </c>
      <c r="I212" s="5">
        <f t="shared" si="3"/>
        <v>0</v>
      </c>
      <c r="J212" s="47">
        <f>VLOOKUP(D212,Assumption!$O$3:$Q$103,IF('Thông tin khách hàng'!$B$3="Nam",2,3),FALSE)/12*P212</f>
        <v>0</v>
      </c>
      <c r="K212" s="5">
        <v>20000.0</v>
      </c>
      <c r="L212" s="46">
        <f t="shared" si="4"/>
        <v>8550902</v>
      </c>
      <c r="M212" s="46">
        <f t="shared" si="5"/>
        <v>2107382934</v>
      </c>
      <c r="N212" s="47">
        <f>HLOOKUP(ROUND(AVERAGE(M200:M211)/10^6,0),Assumption!$B$2:$E$3,2,TRUE)*MAX((AVERAGE(M200:M211)-250*10^6),0)</f>
        <v>10327267.26</v>
      </c>
      <c r="O212" s="46">
        <f t="shared" si="6"/>
        <v>2117710201</v>
      </c>
      <c r="P212" s="46">
        <f>IF(A212=1,SA,MAX(0,SA-M211))</f>
        <v>0</v>
      </c>
      <c r="S212" s="5">
        <v>0.0</v>
      </c>
      <c r="T212" s="5">
        <v>0.0</v>
      </c>
      <c r="U212" s="5">
        <v>0.0</v>
      </c>
      <c r="V212" s="48">
        <v>1.0</v>
      </c>
    </row>
    <row r="213" ht="15.75" customHeight="1">
      <c r="A213" s="5">
        <v>211.0</v>
      </c>
      <c r="B213" s="5">
        <v>18.0</v>
      </c>
      <c r="C213" s="5">
        <f t="shared" si="1"/>
        <v>7</v>
      </c>
      <c r="D213" s="5">
        <f>'Thông tin khách hàng'!$B$4+B213-1</f>
        <v>18</v>
      </c>
      <c r="E213" s="46">
        <f t="shared" si="2"/>
        <v>2117710201</v>
      </c>
      <c r="F213" s="5">
        <f>TP*VLOOKUP('Thông tin khách hàng'!$E$10,$X$2:$Z$5,3,FALSE)*OFFSET($S213,0,VLOOKUP('Thông tin khách hàng'!$E$10,$X$2:$Z$5,2,FALSE))</f>
        <v>15000000</v>
      </c>
      <c r="G213" s="5">
        <f>EP*VLOOKUP('Thông tin khách hàng'!$E$10,$X$2:$Z$5,3,FALSE)*OFFSET($S213,0,VLOOKUP('Thông tin khách hàng'!$E$10,$X$2:$Z$5,2,FALSE))</f>
        <v>15000000</v>
      </c>
      <c r="H213" s="5">
        <f>F213*HLOOKUP(B213,Assumption!$A$10:$G$12,2,TRUE)+G213*HLOOKUP(B213,Assumption!$A$10:$G$12,3,TRUE)</f>
        <v>750000</v>
      </c>
      <c r="I213" s="5">
        <f t="shared" si="3"/>
        <v>29250000</v>
      </c>
      <c r="J213" s="47">
        <f>VLOOKUP(D213,Assumption!$O$3:$Q$103,IF('Thông tin khách hàng'!$B$3="Nam",2,3),FALSE)/12*P213</f>
        <v>0</v>
      </c>
      <c r="K213" s="5">
        <v>20000.0</v>
      </c>
      <c r="L213" s="46">
        <f t="shared" si="4"/>
        <v>8746900</v>
      </c>
      <c r="M213" s="46">
        <f t="shared" si="5"/>
        <v>2155687101</v>
      </c>
      <c r="N213" s="47">
        <f>HLOOKUP(ROUND(AVERAGE(M201:M212)/10^6,0),Assumption!$B$2:$E$3,2,TRUE)*MAX((AVERAGE(M201:M212)-250*10^6),0)</f>
        <v>10461877.52</v>
      </c>
      <c r="O213" s="46">
        <f t="shared" si="6"/>
        <v>2166148979</v>
      </c>
      <c r="P213" s="46">
        <f>IF(A213=1,SA,MAX(0,SA-M212))</f>
        <v>0</v>
      </c>
      <c r="S213" s="5">
        <v>0.0</v>
      </c>
      <c r="T213" s="5">
        <v>1.0</v>
      </c>
      <c r="U213" s="5">
        <v>1.0</v>
      </c>
      <c r="V213" s="48">
        <v>1.0</v>
      </c>
    </row>
    <row r="214" ht="15.75" customHeight="1">
      <c r="A214" s="5">
        <v>212.0</v>
      </c>
      <c r="B214" s="5">
        <v>18.0</v>
      </c>
      <c r="C214" s="5">
        <f t="shared" si="1"/>
        <v>8</v>
      </c>
      <c r="D214" s="5">
        <f>'Thông tin khách hàng'!$B$4+B214-1</f>
        <v>18</v>
      </c>
      <c r="E214" s="46">
        <f t="shared" si="2"/>
        <v>2166148979</v>
      </c>
      <c r="F214" s="5">
        <f>TP*VLOOKUP('Thông tin khách hàng'!$E$10,$X$2:$Z$5,3,FALSE)*OFFSET($S214,0,VLOOKUP('Thông tin khách hàng'!$E$10,$X$2:$Z$5,2,FALSE))</f>
        <v>0</v>
      </c>
      <c r="G214" s="5">
        <f>EP*VLOOKUP('Thông tin khách hàng'!$E$10,$X$2:$Z$5,3,FALSE)*OFFSET($S214,0,VLOOKUP('Thông tin khách hàng'!$E$10,$X$2:$Z$5,2,FALSE))</f>
        <v>0</v>
      </c>
      <c r="H214" s="5">
        <f>F214*HLOOKUP(B214,Assumption!$A$10:$G$12,2,TRUE)+G214*HLOOKUP(B214,Assumption!$A$10:$G$12,3,TRUE)</f>
        <v>0</v>
      </c>
      <c r="I214" s="5">
        <f t="shared" si="3"/>
        <v>0</v>
      </c>
      <c r="J214" s="47">
        <f>VLOOKUP(D214,Assumption!$O$3:$Q$103,IF('Thông tin khách hàng'!$B$3="Nam",2,3),FALSE)/12*P214</f>
        <v>0</v>
      </c>
      <c r="K214" s="5">
        <v>20000.0</v>
      </c>
      <c r="L214" s="46">
        <f t="shared" si="4"/>
        <v>8825078</v>
      </c>
      <c r="M214" s="46">
        <f t="shared" si="5"/>
        <v>2174954057</v>
      </c>
      <c r="N214" s="47">
        <f>HLOOKUP(ROUND(AVERAGE(M202:M213)/10^6,0),Assumption!$B$2:$E$3,2,TRUE)*MAX((AVERAGE(M202:M213)-250*10^6),0)</f>
        <v>10597798.1</v>
      </c>
      <c r="O214" s="46">
        <f t="shared" si="6"/>
        <v>2185551855</v>
      </c>
      <c r="P214" s="46">
        <f>IF(A214=1,SA,MAX(0,SA-M213))</f>
        <v>0</v>
      </c>
      <c r="S214" s="5">
        <v>0.0</v>
      </c>
      <c r="T214" s="5">
        <v>0.0</v>
      </c>
      <c r="U214" s="5">
        <v>0.0</v>
      </c>
      <c r="V214" s="48">
        <v>1.0</v>
      </c>
    </row>
    <row r="215" ht="15.75" customHeight="1">
      <c r="A215" s="5">
        <v>213.0</v>
      </c>
      <c r="B215" s="5">
        <v>18.0</v>
      </c>
      <c r="C215" s="5">
        <f t="shared" si="1"/>
        <v>9</v>
      </c>
      <c r="D215" s="5">
        <f>'Thông tin khách hàng'!$B$4+B215-1</f>
        <v>18</v>
      </c>
      <c r="E215" s="46">
        <f t="shared" si="2"/>
        <v>2185551855</v>
      </c>
      <c r="F215" s="5">
        <f>TP*VLOOKUP('Thông tin khách hàng'!$E$10,$X$2:$Z$5,3,FALSE)*OFFSET($S215,0,VLOOKUP('Thông tin khách hàng'!$E$10,$X$2:$Z$5,2,FALSE))</f>
        <v>0</v>
      </c>
      <c r="G215" s="5">
        <f>EP*VLOOKUP('Thông tin khách hàng'!$E$10,$X$2:$Z$5,3,FALSE)*OFFSET($S215,0,VLOOKUP('Thông tin khách hàng'!$E$10,$X$2:$Z$5,2,FALSE))</f>
        <v>0</v>
      </c>
      <c r="H215" s="5">
        <f>F215*HLOOKUP(B215,Assumption!$A$10:$G$12,2,TRUE)+G215*HLOOKUP(B215,Assumption!$A$10:$G$12,3,TRUE)</f>
        <v>0</v>
      </c>
      <c r="I215" s="5">
        <f t="shared" si="3"/>
        <v>0</v>
      </c>
      <c r="J215" s="47">
        <f>VLOOKUP(D215,Assumption!$O$3:$Q$103,IF('Thông tin khách hàng'!$B$3="Nam",2,3),FALSE)/12*P215</f>
        <v>0</v>
      </c>
      <c r="K215" s="5">
        <v>20000.0</v>
      </c>
      <c r="L215" s="46">
        <f t="shared" si="4"/>
        <v>8904127</v>
      </c>
      <c r="M215" s="46">
        <f t="shared" si="5"/>
        <v>2194435982</v>
      </c>
      <c r="N215" s="47">
        <f>HLOOKUP(ROUND(AVERAGE(M203:M214)/10^6,0),Assumption!$B$2:$E$3,2,TRUE)*MAX((AVERAGE(M203:M214)-250*10^6),0)</f>
        <v>10735041.74</v>
      </c>
      <c r="O215" s="46">
        <f t="shared" si="6"/>
        <v>2205171024</v>
      </c>
      <c r="P215" s="46">
        <f>IF(A215=1,SA,MAX(0,SA-M214))</f>
        <v>0</v>
      </c>
      <c r="S215" s="5">
        <v>0.0</v>
      </c>
      <c r="T215" s="5">
        <v>0.0</v>
      </c>
      <c r="U215" s="5">
        <v>0.0</v>
      </c>
      <c r="V215" s="48">
        <v>1.0</v>
      </c>
    </row>
    <row r="216" ht="15.75" customHeight="1">
      <c r="A216" s="5">
        <v>214.0</v>
      </c>
      <c r="B216" s="5">
        <v>18.0</v>
      </c>
      <c r="C216" s="5">
        <f t="shared" si="1"/>
        <v>10</v>
      </c>
      <c r="D216" s="5">
        <f>'Thông tin khách hàng'!$B$4+B216-1</f>
        <v>18</v>
      </c>
      <c r="E216" s="46">
        <f t="shared" si="2"/>
        <v>2205171024</v>
      </c>
      <c r="F216" s="5">
        <f>TP*VLOOKUP('Thông tin khách hàng'!$E$10,$X$2:$Z$5,3,FALSE)*OFFSET($S216,0,VLOOKUP('Thông tin khách hàng'!$E$10,$X$2:$Z$5,2,FALSE))</f>
        <v>0</v>
      </c>
      <c r="G216" s="5">
        <f>EP*VLOOKUP('Thông tin khách hàng'!$E$10,$X$2:$Z$5,3,FALSE)*OFFSET($S216,0,VLOOKUP('Thông tin khách hàng'!$E$10,$X$2:$Z$5,2,FALSE))</f>
        <v>0</v>
      </c>
      <c r="H216" s="5">
        <f>F216*HLOOKUP(B216,Assumption!$A$10:$G$12,2,TRUE)+G216*HLOOKUP(B216,Assumption!$A$10:$G$12,3,TRUE)</f>
        <v>0</v>
      </c>
      <c r="I216" s="5">
        <f t="shared" si="3"/>
        <v>0</v>
      </c>
      <c r="J216" s="47">
        <f>VLOOKUP(D216,Assumption!$O$3:$Q$103,IF('Thông tin khách hàng'!$B$3="Nam",2,3),FALSE)/12*P216</f>
        <v>0</v>
      </c>
      <c r="K216" s="5">
        <v>20000.0</v>
      </c>
      <c r="L216" s="46">
        <f t="shared" si="4"/>
        <v>8984058</v>
      </c>
      <c r="M216" s="46">
        <f t="shared" si="5"/>
        <v>2214135082</v>
      </c>
      <c r="N216" s="47">
        <f>HLOOKUP(ROUND(AVERAGE(M204:M215)/10^6,0),Assumption!$B$2:$E$3,2,TRUE)*MAX((AVERAGE(M204:M215)-250*10^6),0)</f>
        <v>10873621.32</v>
      </c>
      <c r="O216" s="46">
        <f t="shared" si="6"/>
        <v>2225008703</v>
      </c>
      <c r="P216" s="46">
        <f>IF(A216=1,SA,MAX(0,SA-M215))</f>
        <v>0</v>
      </c>
      <c r="S216" s="5">
        <v>0.0</v>
      </c>
      <c r="T216" s="5">
        <v>0.0</v>
      </c>
      <c r="U216" s="5">
        <v>1.0</v>
      </c>
      <c r="V216" s="48">
        <v>1.0</v>
      </c>
    </row>
    <row r="217" ht="15.75" customHeight="1">
      <c r="A217" s="5">
        <v>215.0</v>
      </c>
      <c r="B217" s="5">
        <v>18.0</v>
      </c>
      <c r="C217" s="5">
        <f t="shared" si="1"/>
        <v>11</v>
      </c>
      <c r="D217" s="5">
        <f>'Thông tin khách hàng'!$B$4+B217-1</f>
        <v>18</v>
      </c>
      <c r="E217" s="46">
        <f t="shared" si="2"/>
        <v>2225008703</v>
      </c>
      <c r="F217" s="5">
        <f>TP*VLOOKUP('Thông tin khách hàng'!$E$10,$X$2:$Z$5,3,FALSE)*OFFSET($S217,0,VLOOKUP('Thông tin khách hàng'!$E$10,$X$2:$Z$5,2,FALSE))</f>
        <v>0</v>
      </c>
      <c r="G217" s="5">
        <f>EP*VLOOKUP('Thông tin khách hàng'!$E$10,$X$2:$Z$5,3,FALSE)*OFFSET($S217,0,VLOOKUP('Thông tin khách hàng'!$E$10,$X$2:$Z$5,2,FALSE))</f>
        <v>0</v>
      </c>
      <c r="H217" s="5">
        <f>F217*HLOOKUP(B217,Assumption!$A$10:$G$12,2,TRUE)+G217*HLOOKUP(B217,Assumption!$A$10:$G$12,3,TRUE)</f>
        <v>0</v>
      </c>
      <c r="I217" s="5">
        <f t="shared" si="3"/>
        <v>0</v>
      </c>
      <c r="J217" s="47">
        <f>VLOOKUP(D217,Assumption!$O$3:$Q$103,IF('Thông tin khách hàng'!$B$3="Nam",2,3),FALSE)/12*P217</f>
        <v>0</v>
      </c>
      <c r="K217" s="5">
        <v>20000.0</v>
      </c>
      <c r="L217" s="46">
        <f t="shared" si="4"/>
        <v>9064879</v>
      </c>
      <c r="M217" s="46">
        <f t="shared" si="5"/>
        <v>2234053582</v>
      </c>
      <c r="N217" s="47">
        <f>HLOOKUP(ROUND(AVERAGE(M205:M216)/10^6,0),Assumption!$B$2:$E$3,2,TRUE)*MAX((AVERAGE(M205:M216)-250*10^6),0)</f>
        <v>11013549.84</v>
      </c>
      <c r="O217" s="46">
        <f t="shared" si="6"/>
        <v>2245067132</v>
      </c>
      <c r="P217" s="46">
        <f>IF(A217=1,SA,MAX(0,SA-M216))</f>
        <v>0</v>
      </c>
      <c r="S217" s="5">
        <v>0.0</v>
      </c>
      <c r="T217" s="5">
        <v>0.0</v>
      </c>
      <c r="U217" s="5">
        <v>0.0</v>
      </c>
      <c r="V217" s="48">
        <v>1.0</v>
      </c>
    </row>
    <row r="218" ht="15.75" customHeight="1">
      <c r="A218" s="5">
        <v>216.0</v>
      </c>
      <c r="B218" s="5">
        <v>18.0</v>
      </c>
      <c r="C218" s="5">
        <f t="shared" si="1"/>
        <v>12</v>
      </c>
      <c r="D218" s="5">
        <f>'Thông tin khách hàng'!$B$4+B218-1</f>
        <v>18</v>
      </c>
      <c r="E218" s="46">
        <f t="shared" si="2"/>
        <v>2245067132</v>
      </c>
      <c r="F218" s="5">
        <f>TP*VLOOKUP('Thông tin khách hàng'!$E$10,$X$2:$Z$5,3,FALSE)*OFFSET($S218,0,VLOOKUP('Thông tin khách hàng'!$E$10,$X$2:$Z$5,2,FALSE))</f>
        <v>0</v>
      </c>
      <c r="G218" s="5">
        <f>EP*VLOOKUP('Thông tin khách hàng'!$E$10,$X$2:$Z$5,3,FALSE)*OFFSET($S218,0,VLOOKUP('Thông tin khách hàng'!$E$10,$X$2:$Z$5,2,FALSE))</f>
        <v>0</v>
      </c>
      <c r="H218" s="5">
        <f>F218*HLOOKUP(B218,Assumption!$A$10:$G$12,2,TRUE)+G218*HLOOKUP(B218,Assumption!$A$10:$G$12,3,TRUE)</f>
        <v>0</v>
      </c>
      <c r="I218" s="5">
        <f t="shared" si="3"/>
        <v>0</v>
      </c>
      <c r="J218" s="47">
        <f>VLOOKUP(D218,Assumption!$O$3:$Q$103,IF('Thông tin khách hàng'!$B$3="Nam",2,3),FALSE)/12*P218</f>
        <v>0</v>
      </c>
      <c r="K218" s="5">
        <v>20000.0</v>
      </c>
      <c r="L218" s="46">
        <f t="shared" si="4"/>
        <v>9146600</v>
      </c>
      <c r="M218" s="46">
        <f t="shared" si="5"/>
        <v>2254193732</v>
      </c>
      <c r="N218" s="47">
        <f>HLOOKUP(ROUND(AVERAGE(M206:M217)/10^6,0),Assumption!$B$2:$E$3,2,TRUE)*MAX((AVERAGE(M206:M217)-250*10^6),0)</f>
        <v>11154840.45</v>
      </c>
      <c r="O218" s="46">
        <f t="shared" si="6"/>
        <v>2265348572</v>
      </c>
      <c r="P218" s="46">
        <f>IF(A218=1,SA,MAX(0,SA-M217))</f>
        <v>0</v>
      </c>
      <c r="S218" s="5">
        <v>0.0</v>
      </c>
      <c r="T218" s="5">
        <v>0.0</v>
      </c>
      <c r="U218" s="5">
        <v>0.0</v>
      </c>
      <c r="V218" s="48">
        <v>1.0</v>
      </c>
    </row>
    <row r="219" ht="15.75" customHeight="1">
      <c r="A219" s="5">
        <v>217.0</v>
      </c>
      <c r="B219" s="5">
        <v>19.0</v>
      </c>
      <c r="C219" s="5">
        <f t="shared" si="1"/>
        <v>1</v>
      </c>
      <c r="D219" s="5">
        <f>'Thông tin khách hàng'!$B$4+B219-1</f>
        <v>19</v>
      </c>
      <c r="E219" s="46">
        <f t="shared" si="2"/>
        <v>2265348572</v>
      </c>
      <c r="F219" s="5">
        <f>TP*VLOOKUP('Thông tin khách hàng'!$E$10,$X$2:$Z$5,3,FALSE)*OFFSET($S219,0,VLOOKUP('Thông tin khách hàng'!$E$10,$X$2:$Z$5,2,FALSE))</f>
        <v>15000000</v>
      </c>
      <c r="G219" s="5">
        <f>EP*VLOOKUP('Thông tin khách hàng'!$E$10,$X$2:$Z$5,3,FALSE)*OFFSET($S219,0,VLOOKUP('Thông tin khách hàng'!$E$10,$X$2:$Z$5,2,FALSE))</f>
        <v>15000000</v>
      </c>
      <c r="H219" s="5">
        <f>F219*HLOOKUP(B219,Assumption!$A$10:$G$12,2,TRUE)+G219*HLOOKUP(B219,Assumption!$A$10:$G$12,3,TRUE)</f>
        <v>750000</v>
      </c>
      <c r="I219" s="5">
        <f t="shared" si="3"/>
        <v>29250000</v>
      </c>
      <c r="J219" s="47">
        <f>VLOOKUP(D219,Assumption!$O$3:$Q$103,IF('Thông tin khách hàng'!$B$3="Nam",2,3),FALSE)/12*P219</f>
        <v>0</v>
      </c>
      <c r="K219" s="5">
        <v>20000.0</v>
      </c>
      <c r="L219" s="46">
        <f t="shared" si="4"/>
        <v>9348397</v>
      </c>
      <c r="M219" s="46">
        <f t="shared" si="5"/>
        <v>2303926969</v>
      </c>
      <c r="N219" s="47">
        <f>HLOOKUP(ROUND(AVERAGE(M207:M218)/10^6,0),Assumption!$B$2:$E$3,2,TRUE)*MAX((AVERAGE(M207:M218)-250*10^6),0)</f>
        <v>11297506.39</v>
      </c>
      <c r="O219" s="46">
        <f t="shared" si="6"/>
        <v>2315224476</v>
      </c>
      <c r="P219" s="46">
        <f>IF(A219=1,SA,MAX(0,SA-M218))</f>
        <v>0</v>
      </c>
      <c r="S219" s="5">
        <v>1.0</v>
      </c>
      <c r="T219" s="5">
        <v>1.0</v>
      </c>
      <c r="U219" s="5">
        <v>1.0</v>
      </c>
      <c r="V219" s="48">
        <v>1.0</v>
      </c>
    </row>
    <row r="220" ht="15.75" customHeight="1">
      <c r="A220" s="5">
        <v>218.0</v>
      </c>
      <c r="B220" s="5">
        <v>19.0</v>
      </c>
      <c r="C220" s="5">
        <f t="shared" si="1"/>
        <v>2</v>
      </c>
      <c r="D220" s="5">
        <f>'Thông tin khách hàng'!$B$4+B220-1</f>
        <v>19</v>
      </c>
      <c r="E220" s="46">
        <f t="shared" si="2"/>
        <v>2315224476</v>
      </c>
      <c r="F220" s="5">
        <f>TP*VLOOKUP('Thông tin khách hàng'!$E$10,$X$2:$Z$5,3,FALSE)*OFFSET($S220,0,VLOOKUP('Thông tin khách hàng'!$E$10,$X$2:$Z$5,2,FALSE))</f>
        <v>0</v>
      </c>
      <c r="G220" s="5">
        <f>EP*VLOOKUP('Thông tin khách hàng'!$E$10,$X$2:$Z$5,3,FALSE)*OFFSET($S220,0,VLOOKUP('Thông tin khách hàng'!$E$10,$X$2:$Z$5,2,FALSE))</f>
        <v>0</v>
      </c>
      <c r="H220" s="5">
        <f>F220*HLOOKUP(B220,Assumption!$A$10:$G$12,2,TRUE)+G220*HLOOKUP(B220,Assumption!$A$10:$G$12,3,TRUE)</f>
        <v>0</v>
      </c>
      <c r="I220" s="5">
        <f t="shared" si="3"/>
        <v>0</v>
      </c>
      <c r="J220" s="47">
        <f>VLOOKUP(D220,Assumption!$O$3:$Q$103,IF('Thông tin khách hàng'!$B$3="Nam",2,3),FALSE)/12*P220</f>
        <v>0</v>
      </c>
      <c r="K220" s="5">
        <v>20000.0</v>
      </c>
      <c r="L220" s="46">
        <f t="shared" si="4"/>
        <v>9432430</v>
      </c>
      <c r="M220" s="46">
        <f t="shared" si="5"/>
        <v>2324636906</v>
      </c>
      <c r="N220" s="47">
        <f>HLOOKUP(ROUND(AVERAGE(M208:M219)/10^6,0),Assumption!$B$2:$E$3,2,TRUE)*MAX((AVERAGE(M208:M219)-250*10^6),0)</f>
        <v>11441561.05</v>
      </c>
      <c r="O220" s="46">
        <f t="shared" si="6"/>
        <v>2336078467</v>
      </c>
      <c r="P220" s="46">
        <f>IF(A220=1,SA,MAX(0,SA-M219))</f>
        <v>0</v>
      </c>
      <c r="S220" s="5">
        <v>0.0</v>
      </c>
      <c r="T220" s="5">
        <v>0.0</v>
      </c>
      <c r="U220" s="5">
        <v>0.0</v>
      </c>
      <c r="V220" s="48">
        <v>1.0</v>
      </c>
    </row>
    <row r="221" ht="15.75" customHeight="1">
      <c r="A221" s="5">
        <v>219.0</v>
      </c>
      <c r="B221" s="5">
        <v>19.0</v>
      </c>
      <c r="C221" s="5">
        <f t="shared" si="1"/>
        <v>3</v>
      </c>
      <c r="D221" s="5">
        <f>'Thông tin khách hàng'!$B$4+B221-1</f>
        <v>19</v>
      </c>
      <c r="E221" s="46">
        <f t="shared" si="2"/>
        <v>2336078467</v>
      </c>
      <c r="F221" s="5">
        <f>TP*VLOOKUP('Thông tin khách hàng'!$E$10,$X$2:$Z$5,3,FALSE)*OFFSET($S221,0,VLOOKUP('Thông tin khách hàng'!$E$10,$X$2:$Z$5,2,FALSE))</f>
        <v>0</v>
      </c>
      <c r="G221" s="5">
        <f>EP*VLOOKUP('Thông tin khách hàng'!$E$10,$X$2:$Z$5,3,FALSE)*OFFSET($S221,0,VLOOKUP('Thông tin khách hàng'!$E$10,$X$2:$Z$5,2,FALSE))</f>
        <v>0</v>
      </c>
      <c r="H221" s="5">
        <f>F221*HLOOKUP(B221,Assumption!$A$10:$G$12,2,TRUE)+G221*HLOOKUP(B221,Assumption!$A$10:$G$12,3,TRUE)</f>
        <v>0</v>
      </c>
      <c r="I221" s="5">
        <f t="shared" si="3"/>
        <v>0</v>
      </c>
      <c r="J221" s="47">
        <f>VLOOKUP(D221,Assumption!$O$3:$Q$103,IF('Thông tin khách hàng'!$B$3="Nam",2,3),FALSE)/12*P221</f>
        <v>0</v>
      </c>
      <c r="K221" s="5">
        <v>20000.0</v>
      </c>
      <c r="L221" s="46">
        <f t="shared" si="4"/>
        <v>9517391</v>
      </c>
      <c r="M221" s="46">
        <f t="shared" si="5"/>
        <v>2345575858</v>
      </c>
      <c r="N221" s="47">
        <f>HLOOKUP(ROUND(AVERAGE(M209:M220)/10^6,0),Assumption!$B$2:$E$3,2,TRUE)*MAX((AVERAGE(M209:M220)-250*10^6),0)</f>
        <v>11587017.96</v>
      </c>
      <c r="O221" s="46">
        <f t="shared" si="6"/>
        <v>2357162876</v>
      </c>
      <c r="P221" s="46">
        <f>IF(A221=1,SA,MAX(0,SA-M220))</f>
        <v>0</v>
      </c>
      <c r="S221" s="5">
        <v>0.0</v>
      </c>
      <c r="T221" s="5">
        <v>0.0</v>
      </c>
      <c r="U221" s="5">
        <v>0.0</v>
      </c>
      <c r="V221" s="48">
        <v>1.0</v>
      </c>
    </row>
    <row r="222" ht="15.75" customHeight="1">
      <c r="A222" s="5">
        <v>220.0</v>
      </c>
      <c r="B222" s="5">
        <v>19.0</v>
      </c>
      <c r="C222" s="5">
        <f t="shared" si="1"/>
        <v>4</v>
      </c>
      <c r="D222" s="5">
        <f>'Thông tin khách hàng'!$B$4+B222-1</f>
        <v>19</v>
      </c>
      <c r="E222" s="46">
        <f t="shared" si="2"/>
        <v>2357162876</v>
      </c>
      <c r="F222" s="5">
        <f>TP*VLOOKUP('Thông tin khách hàng'!$E$10,$X$2:$Z$5,3,FALSE)*OFFSET($S222,0,VLOOKUP('Thông tin khách hàng'!$E$10,$X$2:$Z$5,2,FALSE))</f>
        <v>0</v>
      </c>
      <c r="G222" s="5">
        <f>EP*VLOOKUP('Thông tin khách hàng'!$E$10,$X$2:$Z$5,3,FALSE)*OFFSET($S222,0,VLOOKUP('Thông tin khách hàng'!$E$10,$X$2:$Z$5,2,FALSE))</f>
        <v>0</v>
      </c>
      <c r="H222" s="5">
        <f>F222*HLOOKUP(B222,Assumption!$A$10:$G$12,2,TRUE)+G222*HLOOKUP(B222,Assumption!$A$10:$G$12,3,TRUE)</f>
        <v>0</v>
      </c>
      <c r="I222" s="5">
        <f t="shared" si="3"/>
        <v>0</v>
      </c>
      <c r="J222" s="47">
        <f>VLOOKUP(D222,Assumption!$O$3:$Q$103,IF('Thông tin khách hàng'!$B$3="Nam",2,3),FALSE)/12*P222</f>
        <v>0</v>
      </c>
      <c r="K222" s="5">
        <v>20000.0</v>
      </c>
      <c r="L222" s="46">
        <f t="shared" si="4"/>
        <v>9603292</v>
      </c>
      <c r="M222" s="46">
        <f t="shared" si="5"/>
        <v>2366746168</v>
      </c>
      <c r="N222" s="47">
        <f>HLOOKUP(ROUND(AVERAGE(M210:M221)/10^6,0),Assumption!$B$2:$E$3,2,TRUE)*MAX((AVERAGE(M210:M221)-250*10^6),0)</f>
        <v>11733890.75</v>
      </c>
      <c r="O222" s="46">
        <f t="shared" si="6"/>
        <v>2378480059</v>
      </c>
      <c r="P222" s="46">
        <f>IF(A222=1,SA,MAX(0,SA-M221))</f>
        <v>0</v>
      </c>
      <c r="S222" s="5">
        <v>0.0</v>
      </c>
      <c r="T222" s="5">
        <v>0.0</v>
      </c>
      <c r="U222" s="5">
        <v>1.0</v>
      </c>
      <c r="V222" s="48">
        <v>1.0</v>
      </c>
    </row>
    <row r="223" ht="15.75" customHeight="1">
      <c r="A223" s="5">
        <v>221.0</v>
      </c>
      <c r="B223" s="5">
        <v>19.0</v>
      </c>
      <c r="C223" s="5">
        <f t="shared" si="1"/>
        <v>5</v>
      </c>
      <c r="D223" s="5">
        <f>'Thông tin khách hàng'!$B$4+B223-1</f>
        <v>19</v>
      </c>
      <c r="E223" s="46">
        <f t="shared" si="2"/>
        <v>2378480059</v>
      </c>
      <c r="F223" s="5">
        <f>TP*VLOOKUP('Thông tin khách hàng'!$E$10,$X$2:$Z$5,3,FALSE)*OFFSET($S223,0,VLOOKUP('Thông tin khách hàng'!$E$10,$X$2:$Z$5,2,FALSE))</f>
        <v>0</v>
      </c>
      <c r="G223" s="5">
        <f>EP*VLOOKUP('Thông tin khách hàng'!$E$10,$X$2:$Z$5,3,FALSE)*OFFSET($S223,0,VLOOKUP('Thông tin khách hàng'!$E$10,$X$2:$Z$5,2,FALSE))</f>
        <v>0</v>
      </c>
      <c r="H223" s="5">
        <f>F223*HLOOKUP(B223,Assumption!$A$10:$G$12,2,TRUE)+G223*HLOOKUP(B223,Assumption!$A$10:$G$12,3,TRUE)</f>
        <v>0</v>
      </c>
      <c r="I223" s="5">
        <f t="shared" si="3"/>
        <v>0</v>
      </c>
      <c r="J223" s="47">
        <f>VLOOKUP(D223,Assumption!$O$3:$Q$103,IF('Thông tin khách hàng'!$B$3="Nam",2,3),FALSE)/12*P223</f>
        <v>0</v>
      </c>
      <c r="K223" s="5">
        <v>20000.0</v>
      </c>
      <c r="L223" s="46">
        <f t="shared" si="4"/>
        <v>9690141</v>
      </c>
      <c r="M223" s="46">
        <f t="shared" si="5"/>
        <v>2388150200</v>
      </c>
      <c r="N223" s="47">
        <f>HLOOKUP(ROUND(AVERAGE(M211:M222)/10^6,0),Assumption!$B$2:$E$3,2,TRUE)*MAX((AVERAGE(M211:M222)-250*10^6),0)</f>
        <v>11882193.22</v>
      </c>
      <c r="O223" s="46">
        <f t="shared" si="6"/>
        <v>2400032393</v>
      </c>
      <c r="P223" s="46">
        <f>IF(A223=1,SA,MAX(0,SA-M222))</f>
        <v>0</v>
      </c>
      <c r="S223" s="5">
        <v>0.0</v>
      </c>
      <c r="T223" s="5">
        <v>0.0</v>
      </c>
      <c r="U223" s="5">
        <v>0.0</v>
      </c>
      <c r="V223" s="48">
        <v>1.0</v>
      </c>
    </row>
    <row r="224" ht="15.75" customHeight="1">
      <c r="A224" s="5">
        <v>222.0</v>
      </c>
      <c r="B224" s="5">
        <v>19.0</v>
      </c>
      <c r="C224" s="5">
        <f t="shared" si="1"/>
        <v>6</v>
      </c>
      <c r="D224" s="5">
        <f>'Thông tin khách hàng'!$B$4+B224-1</f>
        <v>19</v>
      </c>
      <c r="E224" s="46">
        <f t="shared" si="2"/>
        <v>2400032393</v>
      </c>
      <c r="F224" s="5">
        <f>TP*VLOOKUP('Thông tin khách hàng'!$E$10,$X$2:$Z$5,3,FALSE)*OFFSET($S224,0,VLOOKUP('Thông tin khách hàng'!$E$10,$X$2:$Z$5,2,FALSE))</f>
        <v>0</v>
      </c>
      <c r="G224" s="5">
        <f>EP*VLOOKUP('Thông tin khách hàng'!$E$10,$X$2:$Z$5,3,FALSE)*OFFSET($S224,0,VLOOKUP('Thông tin khách hàng'!$E$10,$X$2:$Z$5,2,FALSE))</f>
        <v>0</v>
      </c>
      <c r="H224" s="5">
        <f>F224*HLOOKUP(B224,Assumption!$A$10:$G$12,2,TRUE)+G224*HLOOKUP(B224,Assumption!$A$10:$G$12,3,TRUE)</f>
        <v>0</v>
      </c>
      <c r="I224" s="5">
        <f t="shared" si="3"/>
        <v>0</v>
      </c>
      <c r="J224" s="47">
        <f>VLOOKUP(D224,Assumption!$O$3:$Q$103,IF('Thông tin khách hàng'!$B$3="Nam",2,3),FALSE)/12*P224</f>
        <v>0</v>
      </c>
      <c r="K224" s="5">
        <v>20000.0</v>
      </c>
      <c r="L224" s="46">
        <f t="shared" si="4"/>
        <v>9777948</v>
      </c>
      <c r="M224" s="46">
        <f t="shared" si="5"/>
        <v>2409790341</v>
      </c>
      <c r="N224" s="47">
        <f>HLOOKUP(ROUND(AVERAGE(M212:M223)/10^6,0),Assumption!$B$2:$E$3,2,TRUE)*MAX((AVERAGE(M212:M223)-250*10^6),0)</f>
        <v>12031939.29</v>
      </c>
      <c r="O224" s="46">
        <f t="shared" si="6"/>
        <v>2421822280</v>
      </c>
      <c r="P224" s="46">
        <f>IF(A224=1,SA,MAX(0,SA-M223))</f>
        <v>0</v>
      </c>
      <c r="S224" s="5">
        <v>0.0</v>
      </c>
      <c r="T224" s="5">
        <v>0.0</v>
      </c>
      <c r="U224" s="5">
        <v>0.0</v>
      </c>
      <c r="V224" s="48">
        <v>1.0</v>
      </c>
    </row>
    <row r="225" ht="15.75" customHeight="1">
      <c r="A225" s="5">
        <v>223.0</v>
      </c>
      <c r="B225" s="5">
        <v>19.0</v>
      </c>
      <c r="C225" s="5">
        <f t="shared" si="1"/>
        <v>7</v>
      </c>
      <c r="D225" s="5">
        <f>'Thông tin khách hàng'!$B$4+B225-1</f>
        <v>19</v>
      </c>
      <c r="E225" s="46">
        <f t="shared" si="2"/>
        <v>2421822280</v>
      </c>
      <c r="F225" s="5">
        <f>TP*VLOOKUP('Thông tin khách hàng'!$E$10,$X$2:$Z$5,3,FALSE)*OFFSET($S225,0,VLOOKUP('Thông tin khách hàng'!$E$10,$X$2:$Z$5,2,FALSE))</f>
        <v>15000000</v>
      </c>
      <c r="G225" s="5">
        <f>EP*VLOOKUP('Thông tin khách hàng'!$E$10,$X$2:$Z$5,3,FALSE)*OFFSET($S225,0,VLOOKUP('Thông tin khách hàng'!$E$10,$X$2:$Z$5,2,FALSE))</f>
        <v>15000000</v>
      </c>
      <c r="H225" s="5">
        <f>F225*HLOOKUP(B225,Assumption!$A$10:$G$12,2,TRUE)+G225*HLOOKUP(B225,Assumption!$A$10:$G$12,3,TRUE)</f>
        <v>750000</v>
      </c>
      <c r="I225" s="5">
        <f t="shared" si="3"/>
        <v>29250000</v>
      </c>
      <c r="J225" s="47">
        <f>VLOOKUP(D225,Assumption!$O$3:$Q$103,IF('Thông tin khách hàng'!$B$3="Nam",2,3),FALSE)/12*P225</f>
        <v>0</v>
      </c>
      <c r="K225" s="5">
        <v>20000.0</v>
      </c>
      <c r="L225" s="46">
        <f t="shared" si="4"/>
        <v>9985890</v>
      </c>
      <c r="M225" s="46">
        <f t="shared" si="5"/>
        <v>2461038170</v>
      </c>
      <c r="N225" s="47">
        <f>HLOOKUP(ROUND(AVERAGE(M213:M224)/10^6,0),Assumption!$B$2:$E$3,2,TRUE)*MAX((AVERAGE(M213:M224)-250*10^6),0)</f>
        <v>12183142.99</v>
      </c>
      <c r="O225" s="46">
        <f t="shared" si="6"/>
        <v>2473221313</v>
      </c>
      <c r="P225" s="46">
        <f>IF(A225=1,SA,MAX(0,SA-M224))</f>
        <v>0</v>
      </c>
      <c r="S225" s="5">
        <v>0.0</v>
      </c>
      <c r="T225" s="5">
        <v>1.0</v>
      </c>
      <c r="U225" s="5">
        <v>1.0</v>
      </c>
      <c r="V225" s="48">
        <v>1.0</v>
      </c>
    </row>
    <row r="226" ht="15.75" customHeight="1">
      <c r="A226" s="5">
        <v>224.0</v>
      </c>
      <c r="B226" s="5">
        <v>19.0</v>
      </c>
      <c r="C226" s="5">
        <f t="shared" si="1"/>
        <v>8</v>
      </c>
      <c r="D226" s="5">
        <f>'Thông tin khách hàng'!$B$4+B226-1</f>
        <v>19</v>
      </c>
      <c r="E226" s="46">
        <f t="shared" si="2"/>
        <v>2473221313</v>
      </c>
      <c r="F226" s="5">
        <f>TP*VLOOKUP('Thông tin khách hàng'!$E$10,$X$2:$Z$5,3,FALSE)*OFFSET($S226,0,VLOOKUP('Thông tin khách hàng'!$E$10,$X$2:$Z$5,2,FALSE))</f>
        <v>0</v>
      </c>
      <c r="G226" s="5">
        <f>EP*VLOOKUP('Thông tin khách hàng'!$E$10,$X$2:$Z$5,3,FALSE)*OFFSET($S226,0,VLOOKUP('Thông tin khách hàng'!$E$10,$X$2:$Z$5,2,FALSE))</f>
        <v>0</v>
      </c>
      <c r="H226" s="5">
        <f>F226*HLOOKUP(B226,Assumption!$A$10:$G$12,2,TRUE)+G226*HLOOKUP(B226,Assumption!$A$10:$G$12,3,TRUE)</f>
        <v>0</v>
      </c>
      <c r="I226" s="5">
        <f t="shared" si="3"/>
        <v>0</v>
      </c>
      <c r="J226" s="47">
        <f>VLOOKUP(D226,Assumption!$O$3:$Q$103,IF('Thông tin khách hàng'!$B$3="Nam",2,3),FALSE)/12*P226</f>
        <v>0</v>
      </c>
      <c r="K226" s="5">
        <v>20000.0</v>
      </c>
      <c r="L226" s="46">
        <f t="shared" si="4"/>
        <v>10076128</v>
      </c>
      <c r="M226" s="46">
        <f t="shared" si="5"/>
        <v>2483277441</v>
      </c>
      <c r="N226" s="47">
        <f>HLOOKUP(ROUND(AVERAGE(M214:M225)/10^6,0),Assumption!$B$2:$E$3,2,TRUE)*MAX((AVERAGE(M214:M225)-250*10^6),0)</f>
        <v>12335818.52</v>
      </c>
      <c r="O226" s="46">
        <f t="shared" si="6"/>
        <v>2495613260</v>
      </c>
      <c r="P226" s="46">
        <f>IF(A226=1,SA,MAX(0,SA-M225))</f>
        <v>0</v>
      </c>
      <c r="S226" s="5">
        <v>0.0</v>
      </c>
      <c r="T226" s="5">
        <v>0.0</v>
      </c>
      <c r="U226" s="5">
        <v>0.0</v>
      </c>
      <c r="V226" s="48">
        <v>1.0</v>
      </c>
    </row>
    <row r="227" ht="15.75" customHeight="1">
      <c r="A227" s="5">
        <v>225.0</v>
      </c>
      <c r="B227" s="5">
        <v>19.0</v>
      </c>
      <c r="C227" s="5">
        <f t="shared" si="1"/>
        <v>9</v>
      </c>
      <c r="D227" s="5">
        <f>'Thông tin khách hàng'!$B$4+B227-1</f>
        <v>19</v>
      </c>
      <c r="E227" s="46">
        <f t="shared" si="2"/>
        <v>2495613260</v>
      </c>
      <c r="F227" s="5">
        <f>TP*VLOOKUP('Thông tin khách hàng'!$E$10,$X$2:$Z$5,3,FALSE)*OFFSET($S227,0,VLOOKUP('Thông tin khách hàng'!$E$10,$X$2:$Z$5,2,FALSE))</f>
        <v>0</v>
      </c>
      <c r="G227" s="5">
        <f>EP*VLOOKUP('Thông tin khách hàng'!$E$10,$X$2:$Z$5,3,FALSE)*OFFSET($S227,0,VLOOKUP('Thông tin khách hàng'!$E$10,$X$2:$Z$5,2,FALSE))</f>
        <v>0</v>
      </c>
      <c r="H227" s="5">
        <f>F227*HLOOKUP(B227,Assumption!$A$10:$G$12,2,TRUE)+G227*HLOOKUP(B227,Assumption!$A$10:$G$12,3,TRUE)</f>
        <v>0</v>
      </c>
      <c r="I227" s="5">
        <f t="shared" si="3"/>
        <v>0</v>
      </c>
      <c r="J227" s="47">
        <f>VLOOKUP(D227,Assumption!$O$3:$Q$103,IF('Thông tin khách hàng'!$B$3="Nam",2,3),FALSE)/12*P227</f>
        <v>0</v>
      </c>
      <c r="K227" s="5">
        <v>20000.0</v>
      </c>
      <c r="L227" s="46">
        <f t="shared" si="4"/>
        <v>10167356</v>
      </c>
      <c r="M227" s="46">
        <f t="shared" si="5"/>
        <v>2505760616</v>
      </c>
      <c r="N227" s="47">
        <f>HLOOKUP(ROUND(AVERAGE(M215:M226)/10^6,0),Assumption!$B$2:$E$3,2,TRUE)*MAX((AVERAGE(M215:M226)-250*10^6),0)</f>
        <v>12489980.22</v>
      </c>
      <c r="O227" s="46">
        <f t="shared" si="6"/>
        <v>2518250596</v>
      </c>
      <c r="P227" s="46">
        <f>IF(A227=1,SA,MAX(0,SA-M226))</f>
        <v>0</v>
      </c>
      <c r="S227" s="5">
        <v>0.0</v>
      </c>
      <c r="T227" s="5">
        <v>0.0</v>
      </c>
      <c r="U227" s="5">
        <v>0.0</v>
      </c>
      <c r="V227" s="48">
        <v>1.0</v>
      </c>
    </row>
    <row r="228" ht="15.75" customHeight="1">
      <c r="A228" s="5">
        <v>226.0</v>
      </c>
      <c r="B228" s="5">
        <v>19.0</v>
      </c>
      <c r="C228" s="5">
        <f t="shared" si="1"/>
        <v>10</v>
      </c>
      <c r="D228" s="5">
        <f>'Thông tin khách hàng'!$B$4+B228-1</f>
        <v>19</v>
      </c>
      <c r="E228" s="46">
        <f t="shared" si="2"/>
        <v>2518250596</v>
      </c>
      <c r="F228" s="5">
        <f>TP*VLOOKUP('Thông tin khách hàng'!$E$10,$X$2:$Z$5,3,FALSE)*OFFSET($S228,0,VLOOKUP('Thông tin khách hàng'!$E$10,$X$2:$Z$5,2,FALSE))</f>
        <v>0</v>
      </c>
      <c r="G228" s="5">
        <f>EP*VLOOKUP('Thông tin khách hàng'!$E$10,$X$2:$Z$5,3,FALSE)*OFFSET($S228,0,VLOOKUP('Thông tin khách hàng'!$E$10,$X$2:$Z$5,2,FALSE))</f>
        <v>0</v>
      </c>
      <c r="H228" s="5">
        <f>F228*HLOOKUP(B228,Assumption!$A$10:$G$12,2,TRUE)+G228*HLOOKUP(B228,Assumption!$A$10:$G$12,3,TRUE)</f>
        <v>0</v>
      </c>
      <c r="I228" s="5">
        <f t="shared" si="3"/>
        <v>0</v>
      </c>
      <c r="J228" s="47">
        <f>VLOOKUP(D228,Assumption!$O$3:$Q$103,IF('Thông tin khách hàng'!$B$3="Nam",2,3),FALSE)/12*P228</f>
        <v>0</v>
      </c>
      <c r="K228" s="5">
        <v>20000.0</v>
      </c>
      <c r="L228" s="46">
        <f t="shared" si="4"/>
        <v>10259583</v>
      </c>
      <c r="M228" s="46">
        <f t="shared" si="5"/>
        <v>2528490179</v>
      </c>
      <c r="N228" s="47">
        <f>HLOOKUP(ROUND(AVERAGE(M216:M227)/10^6,0),Assumption!$B$2:$E$3,2,TRUE)*MAX((AVERAGE(M216:M227)-250*10^6),0)</f>
        <v>12645642.53</v>
      </c>
      <c r="O228" s="46">
        <f t="shared" si="6"/>
        <v>2541135821</v>
      </c>
      <c r="P228" s="46">
        <f>IF(A228=1,SA,MAX(0,SA-M227))</f>
        <v>0</v>
      </c>
      <c r="S228" s="5">
        <v>0.0</v>
      </c>
      <c r="T228" s="5">
        <v>0.0</v>
      </c>
      <c r="U228" s="5">
        <v>1.0</v>
      </c>
      <c r="V228" s="48">
        <v>1.0</v>
      </c>
    </row>
    <row r="229" ht="15.75" customHeight="1">
      <c r="A229" s="5">
        <v>227.0</v>
      </c>
      <c r="B229" s="5">
        <v>19.0</v>
      </c>
      <c r="C229" s="5">
        <f t="shared" si="1"/>
        <v>11</v>
      </c>
      <c r="D229" s="5">
        <f>'Thông tin khách hàng'!$B$4+B229-1</f>
        <v>19</v>
      </c>
      <c r="E229" s="46">
        <f t="shared" si="2"/>
        <v>2541135821</v>
      </c>
      <c r="F229" s="5">
        <f>TP*VLOOKUP('Thông tin khách hàng'!$E$10,$X$2:$Z$5,3,FALSE)*OFFSET($S229,0,VLOOKUP('Thông tin khách hàng'!$E$10,$X$2:$Z$5,2,FALSE))</f>
        <v>0</v>
      </c>
      <c r="G229" s="5">
        <f>EP*VLOOKUP('Thông tin khách hàng'!$E$10,$X$2:$Z$5,3,FALSE)*OFFSET($S229,0,VLOOKUP('Thông tin khách hàng'!$E$10,$X$2:$Z$5,2,FALSE))</f>
        <v>0</v>
      </c>
      <c r="H229" s="5">
        <f>F229*HLOOKUP(B229,Assumption!$A$10:$G$12,2,TRUE)+G229*HLOOKUP(B229,Assumption!$A$10:$G$12,3,TRUE)</f>
        <v>0</v>
      </c>
      <c r="I229" s="5">
        <f t="shared" si="3"/>
        <v>0</v>
      </c>
      <c r="J229" s="47">
        <f>VLOOKUP(D229,Assumption!$O$3:$Q$103,IF('Thông tin khách hàng'!$B$3="Nam",2,3),FALSE)/12*P229</f>
        <v>0</v>
      </c>
      <c r="K229" s="5">
        <v>20000.0</v>
      </c>
      <c r="L229" s="46">
        <f t="shared" si="4"/>
        <v>10352820</v>
      </c>
      <c r="M229" s="46">
        <f t="shared" si="5"/>
        <v>2551468641</v>
      </c>
      <c r="N229" s="47">
        <f>HLOOKUP(ROUND(AVERAGE(M217:M228)/10^6,0),Assumption!$B$2:$E$3,2,TRUE)*MAX((AVERAGE(M217:M228)-250*10^6),0)</f>
        <v>12802820.08</v>
      </c>
      <c r="O229" s="46">
        <f t="shared" si="6"/>
        <v>2564271461</v>
      </c>
      <c r="P229" s="46">
        <f>IF(A229=1,SA,MAX(0,SA-M228))</f>
        <v>0</v>
      </c>
      <c r="S229" s="5">
        <v>0.0</v>
      </c>
      <c r="T229" s="5">
        <v>0.0</v>
      </c>
      <c r="U229" s="5">
        <v>0.0</v>
      </c>
      <c r="V229" s="48">
        <v>1.0</v>
      </c>
    </row>
    <row r="230" ht="15.75" customHeight="1">
      <c r="A230" s="5">
        <v>228.0</v>
      </c>
      <c r="B230" s="5">
        <v>19.0</v>
      </c>
      <c r="C230" s="5">
        <f t="shared" si="1"/>
        <v>12</v>
      </c>
      <c r="D230" s="5">
        <f>'Thông tin khách hàng'!$B$4+B230-1</f>
        <v>19</v>
      </c>
      <c r="E230" s="46">
        <f t="shared" si="2"/>
        <v>2564271461</v>
      </c>
      <c r="F230" s="5">
        <f>TP*VLOOKUP('Thông tin khách hàng'!$E$10,$X$2:$Z$5,3,FALSE)*OFFSET($S230,0,VLOOKUP('Thông tin khách hàng'!$E$10,$X$2:$Z$5,2,FALSE))</f>
        <v>0</v>
      </c>
      <c r="G230" s="5">
        <f>EP*VLOOKUP('Thông tin khách hàng'!$E$10,$X$2:$Z$5,3,FALSE)*OFFSET($S230,0,VLOOKUP('Thông tin khách hàng'!$E$10,$X$2:$Z$5,2,FALSE))</f>
        <v>0</v>
      </c>
      <c r="H230" s="5">
        <f>F230*HLOOKUP(B230,Assumption!$A$10:$G$12,2,TRUE)+G230*HLOOKUP(B230,Assumption!$A$10:$G$12,3,TRUE)</f>
        <v>0</v>
      </c>
      <c r="I230" s="5">
        <f t="shared" si="3"/>
        <v>0</v>
      </c>
      <c r="J230" s="47">
        <f>VLOOKUP(D230,Assumption!$O$3:$Q$103,IF('Thông tin khách hàng'!$B$3="Nam",2,3),FALSE)/12*P230</f>
        <v>0</v>
      </c>
      <c r="K230" s="5">
        <v>20000.0</v>
      </c>
      <c r="L230" s="46">
        <f t="shared" si="4"/>
        <v>10447078</v>
      </c>
      <c r="M230" s="46">
        <f t="shared" si="5"/>
        <v>2574698539</v>
      </c>
      <c r="N230" s="47">
        <f>HLOOKUP(ROUND(AVERAGE(M218:M229)/10^6,0),Assumption!$B$2:$E$3,2,TRUE)*MAX((AVERAGE(M218:M229)-250*10^6),0)</f>
        <v>12961527.61</v>
      </c>
      <c r="O230" s="46">
        <f t="shared" si="6"/>
        <v>2587660067</v>
      </c>
      <c r="P230" s="46">
        <f>IF(A230=1,SA,MAX(0,SA-M229))</f>
        <v>0</v>
      </c>
      <c r="S230" s="5">
        <v>0.0</v>
      </c>
      <c r="T230" s="5">
        <v>0.0</v>
      </c>
      <c r="U230" s="5">
        <v>0.0</v>
      </c>
      <c r="V230" s="48">
        <v>1.0</v>
      </c>
    </row>
    <row r="231" ht="15.75" customHeight="1">
      <c r="A231" s="5">
        <v>229.0</v>
      </c>
      <c r="B231" s="5">
        <v>20.0</v>
      </c>
      <c r="C231" s="5">
        <f t="shared" si="1"/>
        <v>1</v>
      </c>
      <c r="D231" s="5">
        <f>'Thông tin khách hàng'!$B$4+B231-1</f>
        <v>20</v>
      </c>
      <c r="E231" s="46">
        <f t="shared" si="2"/>
        <v>2587660067</v>
      </c>
      <c r="F231" s="5">
        <f>TP*VLOOKUP('Thông tin khách hàng'!$E$10,$X$2:$Z$5,3,FALSE)*OFFSET($S231,0,VLOOKUP('Thông tin khách hàng'!$E$10,$X$2:$Z$5,2,FALSE))</f>
        <v>15000000</v>
      </c>
      <c r="G231" s="5">
        <f>EP*VLOOKUP('Thông tin khách hàng'!$E$10,$X$2:$Z$5,3,FALSE)*OFFSET($S231,0,VLOOKUP('Thông tin khách hàng'!$E$10,$X$2:$Z$5,2,FALSE))</f>
        <v>15000000</v>
      </c>
      <c r="H231" s="5">
        <f>F231*HLOOKUP(B231,Assumption!$A$10:$G$12,2,TRUE)+G231*HLOOKUP(B231,Assumption!$A$10:$G$12,3,TRUE)</f>
        <v>750000</v>
      </c>
      <c r="I231" s="5">
        <f t="shared" si="3"/>
        <v>29250000</v>
      </c>
      <c r="J231" s="47">
        <f>VLOOKUP(D231,Assumption!$O$3:$Q$103,IF('Thông tin khách hàng'!$B$3="Nam",2,3),FALSE)/12*P231</f>
        <v>0</v>
      </c>
      <c r="K231" s="5">
        <v>20000.0</v>
      </c>
      <c r="L231" s="46">
        <f t="shared" si="4"/>
        <v>10661534</v>
      </c>
      <c r="M231" s="46">
        <f t="shared" si="5"/>
        <v>2627551601</v>
      </c>
      <c r="N231" s="47">
        <f>HLOOKUP(ROUND(AVERAGE(M219:M230)/10^6,0),Assumption!$B$2:$E$3,2,TRUE)*MAX((AVERAGE(M219:M230)-250*10^6),0)</f>
        <v>13121780.01</v>
      </c>
      <c r="O231" s="46">
        <f t="shared" si="6"/>
        <v>2640673381</v>
      </c>
      <c r="P231" s="46">
        <f>IF(A231=1,SA,MAX(0,SA-M230))</f>
        <v>0</v>
      </c>
      <c r="S231" s="5">
        <v>1.0</v>
      </c>
      <c r="T231" s="5">
        <v>1.0</v>
      </c>
      <c r="U231" s="5">
        <v>1.0</v>
      </c>
      <c r="V231" s="48">
        <v>1.0</v>
      </c>
    </row>
    <row r="232" ht="15.75" customHeight="1">
      <c r="A232" s="5">
        <v>230.0</v>
      </c>
      <c r="B232" s="5">
        <v>20.0</v>
      </c>
      <c r="C232" s="5">
        <f t="shared" si="1"/>
        <v>2</v>
      </c>
      <c r="D232" s="5">
        <f>'Thông tin khách hàng'!$B$4+B232-1</f>
        <v>20</v>
      </c>
      <c r="E232" s="46">
        <f t="shared" si="2"/>
        <v>2640673381</v>
      </c>
      <c r="F232" s="5">
        <f>TP*VLOOKUP('Thông tin khách hàng'!$E$10,$X$2:$Z$5,3,FALSE)*OFFSET($S232,0,VLOOKUP('Thông tin khách hàng'!$E$10,$X$2:$Z$5,2,FALSE))</f>
        <v>0</v>
      </c>
      <c r="G232" s="5">
        <f>EP*VLOOKUP('Thông tin khách hàng'!$E$10,$X$2:$Z$5,3,FALSE)*OFFSET($S232,0,VLOOKUP('Thông tin khách hàng'!$E$10,$X$2:$Z$5,2,FALSE))</f>
        <v>0</v>
      </c>
      <c r="H232" s="5">
        <f>F232*HLOOKUP(B232,Assumption!$A$10:$G$12,2,TRUE)+G232*HLOOKUP(B232,Assumption!$A$10:$G$12,3,TRUE)</f>
        <v>0</v>
      </c>
      <c r="I232" s="5">
        <f t="shared" si="3"/>
        <v>0</v>
      </c>
      <c r="J232" s="47">
        <f>VLOOKUP(D232,Assumption!$O$3:$Q$103,IF('Thông tin khách hàng'!$B$3="Nam",2,3),FALSE)/12*P232</f>
        <v>0</v>
      </c>
      <c r="K232" s="5">
        <v>20000.0</v>
      </c>
      <c r="L232" s="46">
        <f t="shared" si="4"/>
        <v>10758349</v>
      </c>
      <c r="M232" s="46">
        <f t="shared" si="5"/>
        <v>2651411730</v>
      </c>
      <c r="N232" s="47">
        <f>HLOOKUP(ROUND(AVERAGE(M220:M231)/10^6,0),Assumption!$B$2:$E$3,2,TRUE)*MAX((AVERAGE(M220:M231)-250*10^6),0)</f>
        <v>13283592.33</v>
      </c>
      <c r="O232" s="46">
        <f t="shared" si="6"/>
        <v>2664695322</v>
      </c>
      <c r="P232" s="46">
        <f>IF(A232=1,SA,MAX(0,SA-M231))</f>
        <v>0</v>
      </c>
      <c r="S232" s="5">
        <v>0.0</v>
      </c>
      <c r="T232" s="5">
        <v>0.0</v>
      </c>
      <c r="U232" s="5">
        <v>0.0</v>
      </c>
      <c r="V232" s="48">
        <v>1.0</v>
      </c>
    </row>
    <row r="233" ht="15.75" customHeight="1">
      <c r="A233" s="5">
        <v>231.0</v>
      </c>
      <c r="B233" s="5">
        <v>20.0</v>
      </c>
      <c r="C233" s="5">
        <f t="shared" si="1"/>
        <v>3</v>
      </c>
      <c r="D233" s="5">
        <f>'Thông tin khách hàng'!$B$4+B233-1</f>
        <v>20</v>
      </c>
      <c r="E233" s="46">
        <f t="shared" si="2"/>
        <v>2664695322</v>
      </c>
      <c r="F233" s="5">
        <f>TP*VLOOKUP('Thông tin khách hàng'!$E$10,$X$2:$Z$5,3,FALSE)*OFFSET($S233,0,VLOOKUP('Thông tin khách hàng'!$E$10,$X$2:$Z$5,2,FALSE))</f>
        <v>0</v>
      </c>
      <c r="G233" s="5">
        <f>EP*VLOOKUP('Thông tin khách hàng'!$E$10,$X$2:$Z$5,3,FALSE)*OFFSET($S233,0,VLOOKUP('Thông tin khách hàng'!$E$10,$X$2:$Z$5,2,FALSE))</f>
        <v>0</v>
      </c>
      <c r="H233" s="5">
        <f>F233*HLOOKUP(B233,Assumption!$A$10:$G$12,2,TRUE)+G233*HLOOKUP(B233,Assumption!$A$10:$G$12,3,TRUE)</f>
        <v>0</v>
      </c>
      <c r="I233" s="5">
        <f t="shared" si="3"/>
        <v>0</v>
      </c>
      <c r="J233" s="47">
        <f>VLOOKUP(D233,Assumption!$O$3:$Q$103,IF('Thông tin khách hàng'!$B$3="Nam",2,3),FALSE)/12*P233</f>
        <v>0</v>
      </c>
      <c r="K233" s="5">
        <v>20000.0</v>
      </c>
      <c r="L233" s="46">
        <f t="shared" si="4"/>
        <v>10856217</v>
      </c>
      <c r="M233" s="46">
        <f t="shared" si="5"/>
        <v>2675531539</v>
      </c>
      <c r="N233" s="47">
        <f>HLOOKUP(ROUND(AVERAGE(M221:M232)/10^6,0),Assumption!$B$2:$E$3,2,TRUE)*MAX((AVERAGE(M221:M232)-250*10^6),0)</f>
        <v>13446979.74</v>
      </c>
      <c r="O233" s="46">
        <f t="shared" si="6"/>
        <v>2688978519</v>
      </c>
      <c r="P233" s="46">
        <f>IF(A233=1,SA,MAX(0,SA-M232))</f>
        <v>0</v>
      </c>
      <c r="S233" s="5">
        <v>0.0</v>
      </c>
      <c r="T233" s="5">
        <v>0.0</v>
      </c>
      <c r="U233" s="5">
        <v>0.0</v>
      </c>
      <c r="V233" s="48">
        <v>1.0</v>
      </c>
    </row>
    <row r="234" ht="15.75" customHeight="1">
      <c r="A234" s="5">
        <v>232.0</v>
      </c>
      <c r="B234" s="5">
        <v>20.0</v>
      </c>
      <c r="C234" s="5">
        <f t="shared" si="1"/>
        <v>4</v>
      </c>
      <c r="D234" s="5">
        <f>'Thông tin khách hàng'!$B$4+B234-1</f>
        <v>20</v>
      </c>
      <c r="E234" s="46">
        <f t="shared" si="2"/>
        <v>2688978519</v>
      </c>
      <c r="F234" s="5">
        <f>TP*VLOOKUP('Thông tin khách hàng'!$E$10,$X$2:$Z$5,3,FALSE)*OFFSET($S234,0,VLOOKUP('Thông tin khách hàng'!$E$10,$X$2:$Z$5,2,FALSE))</f>
        <v>0</v>
      </c>
      <c r="G234" s="5">
        <f>EP*VLOOKUP('Thông tin khách hàng'!$E$10,$X$2:$Z$5,3,FALSE)*OFFSET($S234,0,VLOOKUP('Thông tin khách hàng'!$E$10,$X$2:$Z$5,2,FALSE))</f>
        <v>0</v>
      </c>
      <c r="H234" s="5">
        <f>F234*HLOOKUP(B234,Assumption!$A$10:$G$12,2,TRUE)+G234*HLOOKUP(B234,Assumption!$A$10:$G$12,3,TRUE)</f>
        <v>0</v>
      </c>
      <c r="I234" s="5">
        <f t="shared" si="3"/>
        <v>0</v>
      </c>
      <c r="J234" s="47">
        <f>VLOOKUP(D234,Assumption!$O$3:$Q$103,IF('Thông tin khách hàng'!$B$3="Nam",2,3),FALSE)/12*P234</f>
        <v>0</v>
      </c>
      <c r="K234" s="5">
        <v>20000.0</v>
      </c>
      <c r="L234" s="46">
        <f t="shared" si="4"/>
        <v>10955150</v>
      </c>
      <c r="M234" s="46">
        <f t="shared" si="5"/>
        <v>2699913669</v>
      </c>
      <c r="N234" s="47">
        <f>HLOOKUP(ROUND(AVERAGE(M222:M233)/10^6,0),Assumption!$B$2:$E$3,2,TRUE)*MAX((AVERAGE(M222:M233)-250*10^6),0)</f>
        <v>13611957.58</v>
      </c>
      <c r="O234" s="46">
        <f t="shared" si="6"/>
        <v>2713525627</v>
      </c>
      <c r="P234" s="46">
        <f>IF(A234=1,SA,MAX(0,SA-M233))</f>
        <v>0</v>
      </c>
      <c r="S234" s="5">
        <v>0.0</v>
      </c>
      <c r="T234" s="5">
        <v>0.0</v>
      </c>
      <c r="U234" s="5">
        <v>1.0</v>
      </c>
      <c r="V234" s="48">
        <v>1.0</v>
      </c>
    </row>
    <row r="235" ht="15.75" customHeight="1">
      <c r="A235" s="5">
        <v>233.0</v>
      </c>
      <c r="B235" s="5">
        <v>20.0</v>
      </c>
      <c r="C235" s="5">
        <f t="shared" si="1"/>
        <v>5</v>
      </c>
      <c r="D235" s="5">
        <f>'Thông tin khách hàng'!$B$4+B235-1</f>
        <v>20</v>
      </c>
      <c r="E235" s="46">
        <f t="shared" si="2"/>
        <v>2713525627</v>
      </c>
      <c r="F235" s="5">
        <f>TP*VLOOKUP('Thông tin khách hàng'!$E$10,$X$2:$Z$5,3,FALSE)*OFFSET($S235,0,VLOOKUP('Thông tin khách hàng'!$E$10,$X$2:$Z$5,2,FALSE))</f>
        <v>0</v>
      </c>
      <c r="G235" s="5">
        <f>EP*VLOOKUP('Thông tin khách hàng'!$E$10,$X$2:$Z$5,3,FALSE)*OFFSET($S235,0,VLOOKUP('Thông tin khách hàng'!$E$10,$X$2:$Z$5,2,FALSE))</f>
        <v>0</v>
      </c>
      <c r="H235" s="5">
        <f>F235*HLOOKUP(B235,Assumption!$A$10:$G$12,2,TRUE)+G235*HLOOKUP(B235,Assumption!$A$10:$G$12,3,TRUE)</f>
        <v>0</v>
      </c>
      <c r="I235" s="5">
        <f t="shared" si="3"/>
        <v>0</v>
      </c>
      <c r="J235" s="47">
        <f>VLOOKUP(D235,Assumption!$O$3:$Q$103,IF('Thông tin khách hàng'!$B$3="Nam",2,3),FALSE)/12*P235</f>
        <v>0</v>
      </c>
      <c r="K235" s="5">
        <v>20000.0</v>
      </c>
      <c r="L235" s="46">
        <f t="shared" si="4"/>
        <v>11055158</v>
      </c>
      <c r="M235" s="46">
        <f t="shared" si="5"/>
        <v>2724560785</v>
      </c>
      <c r="N235" s="47">
        <f>HLOOKUP(ROUND(AVERAGE(M223:M234)/10^6,0),Assumption!$B$2:$E$3,2,TRUE)*MAX((AVERAGE(M223:M234)-250*10^6),0)</f>
        <v>13778541.33</v>
      </c>
      <c r="O235" s="46">
        <f t="shared" si="6"/>
        <v>2738339326</v>
      </c>
      <c r="P235" s="46">
        <f>IF(A235=1,SA,MAX(0,SA-M234))</f>
        <v>0</v>
      </c>
      <c r="S235" s="5">
        <v>0.0</v>
      </c>
      <c r="T235" s="5">
        <v>0.0</v>
      </c>
      <c r="U235" s="5">
        <v>0.0</v>
      </c>
      <c r="V235" s="48">
        <v>1.0</v>
      </c>
    </row>
    <row r="236" ht="15.75" customHeight="1">
      <c r="A236" s="5">
        <v>234.0</v>
      </c>
      <c r="B236" s="5">
        <v>20.0</v>
      </c>
      <c r="C236" s="5">
        <f t="shared" si="1"/>
        <v>6</v>
      </c>
      <c r="D236" s="5">
        <f>'Thông tin khách hàng'!$B$4+B236-1</f>
        <v>20</v>
      </c>
      <c r="E236" s="46">
        <f t="shared" si="2"/>
        <v>2738339326</v>
      </c>
      <c r="F236" s="5">
        <f>TP*VLOOKUP('Thông tin khách hàng'!$E$10,$X$2:$Z$5,3,FALSE)*OFFSET($S236,0,VLOOKUP('Thông tin khách hàng'!$E$10,$X$2:$Z$5,2,FALSE))</f>
        <v>0</v>
      </c>
      <c r="G236" s="5">
        <f>EP*VLOOKUP('Thông tin khách hàng'!$E$10,$X$2:$Z$5,3,FALSE)*OFFSET($S236,0,VLOOKUP('Thông tin khách hàng'!$E$10,$X$2:$Z$5,2,FALSE))</f>
        <v>0</v>
      </c>
      <c r="H236" s="5">
        <f>F236*HLOOKUP(B236,Assumption!$A$10:$G$12,2,TRUE)+G236*HLOOKUP(B236,Assumption!$A$10:$G$12,3,TRUE)</f>
        <v>0</v>
      </c>
      <c r="I236" s="5">
        <f t="shared" si="3"/>
        <v>0</v>
      </c>
      <c r="J236" s="47">
        <f>VLOOKUP(D236,Assumption!$O$3:$Q$103,IF('Thông tin khách hàng'!$B$3="Nam",2,3),FALSE)/12*P236</f>
        <v>0</v>
      </c>
      <c r="K236" s="5">
        <v>20000.0</v>
      </c>
      <c r="L236" s="46">
        <f t="shared" si="4"/>
        <v>11156252</v>
      </c>
      <c r="M236" s="46">
        <f t="shared" si="5"/>
        <v>2749475578</v>
      </c>
      <c r="N236" s="47">
        <f>HLOOKUP(ROUND(AVERAGE(M224:M235)/10^6,0),Assumption!$B$2:$E$3,2,TRUE)*MAX((AVERAGE(M224:M235)-250*10^6),0)</f>
        <v>13946746.63</v>
      </c>
      <c r="O236" s="46">
        <f t="shared" si="6"/>
        <v>2763422325</v>
      </c>
      <c r="P236" s="46">
        <f>IF(A236=1,SA,MAX(0,SA-M235))</f>
        <v>0</v>
      </c>
      <c r="S236" s="5">
        <v>0.0</v>
      </c>
      <c r="T236" s="5">
        <v>0.0</v>
      </c>
      <c r="U236" s="5">
        <v>0.0</v>
      </c>
      <c r="V236" s="48">
        <v>1.0</v>
      </c>
    </row>
    <row r="237" ht="15.75" customHeight="1">
      <c r="A237" s="5">
        <v>235.0</v>
      </c>
      <c r="B237" s="5">
        <v>20.0</v>
      </c>
      <c r="C237" s="5">
        <f t="shared" si="1"/>
        <v>7</v>
      </c>
      <c r="D237" s="5">
        <f>'Thông tin khách hàng'!$B$4+B237-1</f>
        <v>20</v>
      </c>
      <c r="E237" s="46">
        <f t="shared" si="2"/>
        <v>2763422325</v>
      </c>
      <c r="F237" s="5">
        <f>TP*VLOOKUP('Thông tin khách hàng'!$E$10,$X$2:$Z$5,3,FALSE)*OFFSET($S237,0,VLOOKUP('Thông tin khách hàng'!$E$10,$X$2:$Z$5,2,FALSE))</f>
        <v>15000000</v>
      </c>
      <c r="G237" s="5">
        <f>EP*VLOOKUP('Thông tin khách hàng'!$E$10,$X$2:$Z$5,3,FALSE)*OFFSET($S237,0,VLOOKUP('Thông tin khách hàng'!$E$10,$X$2:$Z$5,2,FALSE))</f>
        <v>15000000</v>
      </c>
      <c r="H237" s="5">
        <f>F237*HLOOKUP(B237,Assumption!$A$10:$G$12,2,TRUE)+G237*HLOOKUP(B237,Assumption!$A$10:$G$12,3,TRUE)</f>
        <v>750000</v>
      </c>
      <c r="I237" s="5">
        <f t="shared" si="3"/>
        <v>29250000</v>
      </c>
      <c r="J237" s="47">
        <f>VLOOKUP(D237,Assumption!$O$3:$Q$103,IF('Thông tin khách hàng'!$B$3="Nam",2,3),FALSE)/12*P237</f>
        <v>0</v>
      </c>
      <c r="K237" s="5">
        <v>20000.0</v>
      </c>
      <c r="L237" s="46">
        <f t="shared" si="4"/>
        <v>11377611</v>
      </c>
      <c r="M237" s="46">
        <f t="shared" si="5"/>
        <v>2804029936</v>
      </c>
      <c r="N237" s="47">
        <f>HLOOKUP(ROUND(AVERAGE(M225:M236)/10^6,0),Assumption!$B$2:$E$3,2,TRUE)*MAX((AVERAGE(M225:M236)-250*10^6),0)</f>
        <v>14116589.24</v>
      </c>
      <c r="O237" s="46">
        <f t="shared" si="6"/>
        <v>2818146525</v>
      </c>
      <c r="P237" s="46">
        <f>IF(A237=1,SA,MAX(0,SA-M236))</f>
        <v>0</v>
      </c>
      <c r="S237" s="5">
        <v>0.0</v>
      </c>
      <c r="T237" s="5">
        <v>1.0</v>
      </c>
      <c r="U237" s="5">
        <v>1.0</v>
      </c>
      <c r="V237" s="48">
        <v>1.0</v>
      </c>
    </row>
    <row r="238" ht="15.75" customHeight="1">
      <c r="A238" s="5">
        <v>236.0</v>
      </c>
      <c r="B238" s="5">
        <v>20.0</v>
      </c>
      <c r="C238" s="5">
        <f t="shared" si="1"/>
        <v>8</v>
      </c>
      <c r="D238" s="5">
        <f>'Thông tin khách hàng'!$B$4+B238-1</f>
        <v>20</v>
      </c>
      <c r="E238" s="46">
        <f t="shared" si="2"/>
        <v>2818146525</v>
      </c>
      <c r="F238" s="5">
        <f>TP*VLOOKUP('Thông tin khách hàng'!$E$10,$X$2:$Z$5,3,FALSE)*OFFSET($S238,0,VLOOKUP('Thông tin khách hàng'!$E$10,$X$2:$Z$5,2,FALSE))</f>
        <v>0</v>
      </c>
      <c r="G238" s="5">
        <f>EP*VLOOKUP('Thông tin khách hàng'!$E$10,$X$2:$Z$5,3,FALSE)*OFFSET($S238,0,VLOOKUP('Thông tin khách hàng'!$E$10,$X$2:$Z$5,2,FALSE))</f>
        <v>0</v>
      </c>
      <c r="H238" s="5">
        <f>F238*HLOOKUP(B238,Assumption!$A$10:$G$12,2,TRUE)+G238*HLOOKUP(B238,Assumption!$A$10:$G$12,3,TRUE)</f>
        <v>0</v>
      </c>
      <c r="I238" s="5">
        <f t="shared" si="3"/>
        <v>0</v>
      </c>
      <c r="J238" s="47">
        <f>VLOOKUP(D238,Assumption!$O$3:$Q$103,IF('Thông tin khách hàng'!$B$3="Nam",2,3),FALSE)/12*P238</f>
        <v>0</v>
      </c>
      <c r="K238" s="5">
        <v>20000.0</v>
      </c>
      <c r="L238" s="46">
        <f t="shared" si="4"/>
        <v>11481396</v>
      </c>
      <c r="M238" s="46">
        <f t="shared" si="5"/>
        <v>2829607921</v>
      </c>
      <c r="N238" s="47">
        <f>HLOOKUP(ROUND(AVERAGE(M226:M237)/10^6,0),Assumption!$B$2:$E$3,2,TRUE)*MAX((AVERAGE(M226:M237)-250*10^6),0)</f>
        <v>14288085.13</v>
      </c>
      <c r="O238" s="46">
        <f t="shared" si="6"/>
        <v>2843896006</v>
      </c>
      <c r="P238" s="46">
        <f>IF(A238=1,SA,MAX(0,SA-M237))</f>
        <v>0</v>
      </c>
      <c r="S238" s="5">
        <v>0.0</v>
      </c>
      <c r="T238" s="5">
        <v>0.0</v>
      </c>
      <c r="U238" s="5">
        <v>0.0</v>
      </c>
      <c r="V238" s="48">
        <v>1.0</v>
      </c>
    </row>
    <row r="239" ht="15.75" customHeight="1">
      <c r="A239" s="5">
        <v>237.0</v>
      </c>
      <c r="B239" s="5">
        <v>20.0</v>
      </c>
      <c r="C239" s="5">
        <f t="shared" si="1"/>
        <v>9</v>
      </c>
      <c r="D239" s="5">
        <f>'Thông tin khách hàng'!$B$4+B239-1</f>
        <v>20</v>
      </c>
      <c r="E239" s="46">
        <f t="shared" si="2"/>
        <v>2843896006</v>
      </c>
      <c r="F239" s="5">
        <f>TP*VLOOKUP('Thông tin khách hàng'!$E$10,$X$2:$Z$5,3,FALSE)*OFFSET($S239,0,VLOOKUP('Thông tin khách hàng'!$E$10,$X$2:$Z$5,2,FALSE))</f>
        <v>0</v>
      </c>
      <c r="G239" s="5">
        <f>EP*VLOOKUP('Thông tin khách hàng'!$E$10,$X$2:$Z$5,3,FALSE)*OFFSET($S239,0,VLOOKUP('Thông tin khách hàng'!$E$10,$X$2:$Z$5,2,FALSE))</f>
        <v>0</v>
      </c>
      <c r="H239" s="5">
        <f>F239*HLOOKUP(B239,Assumption!$A$10:$G$12,2,TRUE)+G239*HLOOKUP(B239,Assumption!$A$10:$G$12,3,TRUE)</f>
        <v>0</v>
      </c>
      <c r="I239" s="5">
        <f t="shared" si="3"/>
        <v>0</v>
      </c>
      <c r="J239" s="47">
        <f>VLOOKUP(D239,Assumption!$O$3:$Q$103,IF('Thông tin khách hàng'!$B$3="Nam",2,3),FALSE)/12*P239</f>
        <v>0</v>
      </c>
      <c r="K239" s="5">
        <v>20000.0</v>
      </c>
      <c r="L239" s="46">
        <f t="shared" si="4"/>
        <v>11586303</v>
      </c>
      <c r="M239" s="46">
        <f t="shared" si="5"/>
        <v>2855462309</v>
      </c>
      <c r="N239" s="47">
        <f>HLOOKUP(ROUND(AVERAGE(M227:M238)/10^6,0),Assumption!$B$2:$E$3,2,TRUE)*MAX((AVERAGE(M227:M238)-250*10^6),0)</f>
        <v>14461250.37</v>
      </c>
      <c r="O239" s="46">
        <f t="shared" si="6"/>
        <v>2869923559</v>
      </c>
      <c r="P239" s="46">
        <f>IF(A239=1,SA,MAX(0,SA-M238))</f>
        <v>0</v>
      </c>
      <c r="S239" s="5">
        <v>0.0</v>
      </c>
      <c r="T239" s="5">
        <v>0.0</v>
      </c>
      <c r="U239" s="5">
        <v>0.0</v>
      </c>
      <c r="V239" s="48">
        <v>1.0</v>
      </c>
    </row>
    <row r="240" ht="15.75" customHeight="1">
      <c r="A240" s="5">
        <v>238.0</v>
      </c>
      <c r="B240" s="5">
        <v>20.0</v>
      </c>
      <c r="C240" s="5">
        <f t="shared" si="1"/>
        <v>10</v>
      </c>
      <c r="D240" s="5">
        <f>'Thông tin khách hàng'!$B$4+B240-1</f>
        <v>20</v>
      </c>
      <c r="E240" s="46">
        <f t="shared" si="2"/>
        <v>2869923559</v>
      </c>
      <c r="F240" s="5">
        <f>TP*VLOOKUP('Thông tin khách hàng'!$E$10,$X$2:$Z$5,3,FALSE)*OFFSET($S240,0,VLOOKUP('Thông tin khách hàng'!$E$10,$X$2:$Z$5,2,FALSE))</f>
        <v>0</v>
      </c>
      <c r="G240" s="5">
        <f>EP*VLOOKUP('Thông tin khách hàng'!$E$10,$X$2:$Z$5,3,FALSE)*OFFSET($S240,0,VLOOKUP('Thông tin khách hàng'!$E$10,$X$2:$Z$5,2,FALSE))</f>
        <v>0</v>
      </c>
      <c r="H240" s="5">
        <f>F240*HLOOKUP(B240,Assumption!$A$10:$G$12,2,TRUE)+G240*HLOOKUP(B240,Assumption!$A$10:$G$12,3,TRUE)</f>
        <v>0</v>
      </c>
      <c r="I240" s="5">
        <f t="shared" si="3"/>
        <v>0</v>
      </c>
      <c r="J240" s="47">
        <f>VLOOKUP(D240,Assumption!$O$3:$Q$103,IF('Thông tin khách hàng'!$B$3="Nam",2,3),FALSE)/12*P240</f>
        <v>0</v>
      </c>
      <c r="K240" s="5">
        <v>20000.0</v>
      </c>
      <c r="L240" s="46">
        <f t="shared" si="4"/>
        <v>11692342</v>
      </c>
      <c r="M240" s="46">
        <f t="shared" si="5"/>
        <v>2881595901</v>
      </c>
      <c r="N240" s="47">
        <f>HLOOKUP(ROUND(AVERAGE(M228:M239)/10^6,0),Assumption!$B$2:$E$3,2,TRUE)*MAX((AVERAGE(M228:M239)-250*10^6),0)</f>
        <v>14636101.21</v>
      </c>
      <c r="O240" s="46">
        <f t="shared" si="6"/>
        <v>2896232003</v>
      </c>
      <c r="P240" s="46">
        <f>IF(A240=1,SA,MAX(0,SA-M239))</f>
        <v>0</v>
      </c>
      <c r="S240" s="5">
        <v>0.0</v>
      </c>
      <c r="T240" s="5">
        <v>0.0</v>
      </c>
      <c r="U240" s="5">
        <v>1.0</v>
      </c>
      <c r="V240" s="48">
        <v>1.0</v>
      </c>
    </row>
    <row r="241" ht="15.75" customHeight="1">
      <c r="A241" s="5">
        <v>239.0</v>
      </c>
      <c r="B241" s="5">
        <v>20.0</v>
      </c>
      <c r="C241" s="5">
        <f t="shared" si="1"/>
        <v>11</v>
      </c>
      <c r="D241" s="5">
        <f>'Thông tin khách hàng'!$B$4+B241-1</f>
        <v>20</v>
      </c>
      <c r="E241" s="46">
        <f t="shared" si="2"/>
        <v>2896232003</v>
      </c>
      <c r="F241" s="5">
        <f>TP*VLOOKUP('Thông tin khách hàng'!$E$10,$X$2:$Z$5,3,FALSE)*OFFSET($S241,0,VLOOKUP('Thông tin khách hàng'!$E$10,$X$2:$Z$5,2,FALSE))</f>
        <v>0</v>
      </c>
      <c r="G241" s="5">
        <f>EP*VLOOKUP('Thông tin khách hàng'!$E$10,$X$2:$Z$5,3,FALSE)*OFFSET($S241,0,VLOOKUP('Thông tin khách hàng'!$E$10,$X$2:$Z$5,2,FALSE))</f>
        <v>0</v>
      </c>
      <c r="H241" s="5">
        <f>F241*HLOOKUP(B241,Assumption!$A$10:$G$12,2,TRUE)+G241*HLOOKUP(B241,Assumption!$A$10:$G$12,3,TRUE)</f>
        <v>0</v>
      </c>
      <c r="I241" s="5">
        <f t="shared" si="3"/>
        <v>0</v>
      </c>
      <c r="J241" s="47">
        <f>VLOOKUP(D241,Assumption!$O$3:$Q$103,IF('Thông tin khách hàng'!$B$3="Nam",2,3),FALSE)/12*P241</f>
        <v>0</v>
      </c>
      <c r="K241" s="5">
        <v>20000.0</v>
      </c>
      <c r="L241" s="46">
        <f t="shared" si="4"/>
        <v>11799526</v>
      </c>
      <c r="M241" s="46">
        <f t="shared" si="5"/>
        <v>2908011529</v>
      </c>
      <c r="N241" s="47">
        <f>HLOOKUP(ROUND(AVERAGE(M229:M240)/10^6,0),Assumption!$B$2:$E$3,2,TRUE)*MAX((AVERAGE(M229:M240)-250*10^6),0)</f>
        <v>14812654.08</v>
      </c>
      <c r="O241" s="46">
        <f t="shared" si="6"/>
        <v>2922824183</v>
      </c>
      <c r="P241" s="46">
        <f>IF(A241=1,SA,MAX(0,SA-M240))</f>
        <v>0</v>
      </c>
      <c r="S241" s="5">
        <v>0.0</v>
      </c>
      <c r="T241" s="5">
        <v>0.0</v>
      </c>
      <c r="U241" s="5">
        <v>0.0</v>
      </c>
      <c r="V241" s="48">
        <v>1.0</v>
      </c>
    </row>
    <row r="242" ht="15.75" customHeight="1">
      <c r="A242" s="5">
        <v>240.0</v>
      </c>
      <c r="B242" s="5">
        <v>20.0</v>
      </c>
      <c r="C242" s="5">
        <f t="shared" si="1"/>
        <v>12</v>
      </c>
      <c r="D242" s="5">
        <f>'Thông tin khách hàng'!$B$4+B242-1</f>
        <v>20</v>
      </c>
      <c r="E242" s="46">
        <f t="shared" si="2"/>
        <v>2922824183</v>
      </c>
      <c r="F242" s="5">
        <f>TP*VLOOKUP('Thông tin khách hàng'!$E$10,$X$2:$Z$5,3,FALSE)*OFFSET($S242,0,VLOOKUP('Thông tin khách hàng'!$E$10,$X$2:$Z$5,2,FALSE))</f>
        <v>0</v>
      </c>
      <c r="G242" s="5">
        <f>EP*VLOOKUP('Thông tin khách hàng'!$E$10,$X$2:$Z$5,3,FALSE)*OFFSET($S242,0,VLOOKUP('Thông tin khách hàng'!$E$10,$X$2:$Z$5,2,FALSE))</f>
        <v>0</v>
      </c>
      <c r="H242" s="5">
        <f>F242*HLOOKUP(B242,Assumption!$A$10:$G$12,2,TRUE)+G242*HLOOKUP(B242,Assumption!$A$10:$G$12,3,TRUE)</f>
        <v>0</v>
      </c>
      <c r="I242" s="5">
        <f t="shared" si="3"/>
        <v>0</v>
      </c>
      <c r="J242" s="47">
        <f>VLOOKUP(D242,Assumption!$O$3:$Q$103,IF('Thông tin khách hàng'!$B$3="Nam",2,3),FALSE)/12*P242</f>
        <v>0</v>
      </c>
      <c r="K242" s="5">
        <v>20000.0</v>
      </c>
      <c r="L242" s="46">
        <f t="shared" si="4"/>
        <v>11907866</v>
      </c>
      <c r="M242" s="46">
        <f t="shared" si="5"/>
        <v>2934712049</v>
      </c>
      <c r="N242" s="47">
        <f>HLOOKUP(ROUND(AVERAGE(M230:M241)/10^6,0),Assumption!$B$2:$E$3,2,TRUE)*MAX((AVERAGE(M230:M241)-250*10^6),0)</f>
        <v>14990925.52</v>
      </c>
      <c r="O242" s="46">
        <f t="shared" si="6"/>
        <v>2949702974</v>
      </c>
      <c r="P242" s="46">
        <f>IF(A242=1,SA,MAX(0,SA-M241))</f>
        <v>0</v>
      </c>
      <c r="S242" s="5">
        <v>0.0</v>
      </c>
      <c r="T242" s="5">
        <v>0.0</v>
      </c>
      <c r="U242" s="5">
        <v>0.0</v>
      </c>
      <c r="V242" s="48">
        <v>1.0</v>
      </c>
    </row>
    <row r="243" ht="15.75" customHeight="1">
      <c r="A243" s="5">
        <v>241.0</v>
      </c>
      <c r="B243" s="5">
        <v>21.0</v>
      </c>
      <c r="C243" s="5">
        <f t="shared" si="1"/>
        <v>1</v>
      </c>
      <c r="D243" s="5">
        <f>'Thông tin khách hàng'!$B$4+B243-1</f>
        <v>21</v>
      </c>
      <c r="E243" s="46">
        <f t="shared" si="2"/>
        <v>2949702974</v>
      </c>
      <c r="F243" s="5">
        <f>TP*VLOOKUP('Thông tin khách hàng'!$E$10,$X$2:$Z$5,3,FALSE)*OFFSET($S243,0,VLOOKUP('Thông tin khách hàng'!$E$10,$X$2:$Z$5,2,FALSE))</f>
        <v>15000000</v>
      </c>
      <c r="G243" s="5">
        <f>EP*VLOOKUP('Thông tin khách hàng'!$E$10,$X$2:$Z$5,3,FALSE)*OFFSET($S243,0,VLOOKUP('Thông tin khách hàng'!$E$10,$X$2:$Z$5,2,FALSE))</f>
        <v>15000000</v>
      </c>
      <c r="H243" s="5">
        <f>F243*HLOOKUP(B243,Assumption!$A$10:$G$12,2,TRUE)+G243*HLOOKUP(B243,Assumption!$A$10:$G$12,3,TRUE)</f>
        <v>750000</v>
      </c>
      <c r="I243" s="5">
        <f t="shared" si="3"/>
        <v>29250000</v>
      </c>
      <c r="J243" s="47">
        <f>VLOOKUP(D243,Assumption!$O$3:$Q$103,IF('Thông tin khách hàng'!$B$3="Nam",2,3),FALSE)/12*P243</f>
        <v>0</v>
      </c>
      <c r="K243" s="5">
        <v>20000.0</v>
      </c>
      <c r="L243" s="46">
        <f t="shared" si="4"/>
        <v>12136542</v>
      </c>
      <c r="M243" s="46">
        <f t="shared" si="5"/>
        <v>2991069516</v>
      </c>
      <c r="N243" s="47">
        <f>HLOOKUP(ROUND(AVERAGE(M231:M242)/10^6,0),Assumption!$B$2:$E$3,2,TRUE)*MAX((AVERAGE(M231:M242)-250*10^6),0)</f>
        <v>15170932.27</v>
      </c>
      <c r="O243" s="46">
        <f t="shared" si="6"/>
        <v>3006240449</v>
      </c>
      <c r="P243" s="46">
        <f>IF(A243=1,SA,MAX(0,SA-M242))</f>
        <v>0</v>
      </c>
      <c r="S243" s="5">
        <v>1.0</v>
      </c>
      <c r="T243" s="5">
        <v>1.0</v>
      </c>
      <c r="U243" s="5">
        <v>1.0</v>
      </c>
      <c r="V243" s="48">
        <v>1.0</v>
      </c>
    </row>
    <row r="244" ht="15.75" customHeight="1">
      <c r="A244" s="5">
        <v>242.0</v>
      </c>
      <c r="B244" s="5">
        <v>21.0</v>
      </c>
      <c r="C244" s="5">
        <f t="shared" si="1"/>
        <v>2</v>
      </c>
      <c r="D244" s="5">
        <f>'Thông tin khách hàng'!$B$4+B244-1</f>
        <v>21</v>
      </c>
      <c r="E244" s="46">
        <f t="shared" si="2"/>
        <v>3006240449</v>
      </c>
      <c r="F244" s="5">
        <f>TP*VLOOKUP('Thông tin khách hàng'!$E$10,$X$2:$Z$5,3,FALSE)*OFFSET($S244,0,VLOOKUP('Thông tin khách hàng'!$E$10,$X$2:$Z$5,2,FALSE))</f>
        <v>0</v>
      </c>
      <c r="G244" s="5">
        <f>EP*VLOOKUP('Thông tin khách hàng'!$E$10,$X$2:$Z$5,3,FALSE)*OFFSET($S244,0,VLOOKUP('Thông tin khách hàng'!$E$10,$X$2:$Z$5,2,FALSE))</f>
        <v>0</v>
      </c>
      <c r="H244" s="5">
        <f>F244*HLOOKUP(B244,Assumption!$A$10:$G$12,2,TRUE)+G244*HLOOKUP(B244,Assumption!$A$10:$G$12,3,TRUE)</f>
        <v>0</v>
      </c>
      <c r="I244" s="5">
        <f t="shared" si="3"/>
        <v>0</v>
      </c>
      <c r="J244" s="47">
        <f>VLOOKUP(D244,Assumption!$O$3:$Q$103,IF('Thông tin khách hàng'!$B$3="Nam",2,3),FALSE)/12*P244</f>
        <v>0</v>
      </c>
      <c r="K244" s="5">
        <v>20000.0</v>
      </c>
      <c r="L244" s="46">
        <f t="shared" si="4"/>
        <v>12247714</v>
      </c>
      <c r="M244" s="46">
        <f t="shared" si="5"/>
        <v>3018468163</v>
      </c>
      <c r="N244" s="47">
        <f>HLOOKUP(ROUND(AVERAGE(M232:M243)/10^6,0),Assumption!$B$2:$E$3,2,TRUE)*MAX((AVERAGE(M232:M243)-250*10^6),0)</f>
        <v>15352691.23</v>
      </c>
      <c r="O244" s="46">
        <f t="shared" si="6"/>
        <v>3033820854</v>
      </c>
      <c r="P244" s="46">
        <f>IF(A244=1,SA,MAX(0,SA-M243))</f>
        <v>0</v>
      </c>
      <c r="S244" s="5">
        <v>0.0</v>
      </c>
      <c r="T244" s="5">
        <v>0.0</v>
      </c>
      <c r="U244" s="5">
        <v>0.0</v>
      </c>
      <c r="V244" s="48">
        <v>1.0</v>
      </c>
    </row>
    <row r="245" ht="15.75" customHeight="1">
      <c r="A245" s="5">
        <v>243.0</v>
      </c>
      <c r="B245" s="5">
        <v>21.0</v>
      </c>
      <c r="C245" s="5">
        <f t="shared" si="1"/>
        <v>3</v>
      </c>
      <c r="D245" s="5">
        <f>'Thông tin khách hàng'!$B$4+B245-1</f>
        <v>21</v>
      </c>
      <c r="E245" s="46">
        <f t="shared" si="2"/>
        <v>3033820854</v>
      </c>
      <c r="F245" s="5">
        <f>TP*VLOOKUP('Thông tin khách hàng'!$E$10,$X$2:$Z$5,3,FALSE)*OFFSET($S245,0,VLOOKUP('Thông tin khách hàng'!$E$10,$X$2:$Z$5,2,FALSE))</f>
        <v>0</v>
      </c>
      <c r="G245" s="5">
        <f>EP*VLOOKUP('Thông tin khách hàng'!$E$10,$X$2:$Z$5,3,FALSE)*OFFSET($S245,0,VLOOKUP('Thông tin khách hàng'!$E$10,$X$2:$Z$5,2,FALSE))</f>
        <v>0</v>
      </c>
      <c r="H245" s="5">
        <f>F245*HLOOKUP(B245,Assumption!$A$10:$G$12,2,TRUE)+G245*HLOOKUP(B245,Assumption!$A$10:$G$12,3,TRUE)</f>
        <v>0</v>
      </c>
      <c r="I245" s="5">
        <f t="shared" si="3"/>
        <v>0</v>
      </c>
      <c r="J245" s="47">
        <f>VLOOKUP(D245,Assumption!$O$3:$Q$103,IF('Thông tin khách hàng'!$B$3="Nam",2,3),FALSE)/12*P245</f>
        <v>0</v>
      </c>
      <c r="K245" s="5">
        <v>20000.0</v>
      </c>
      <c r="L245" s="46">
        <f t="shared" si="4"/>
        <v>12360080</v>
      </c>
      <c r="M245" s="46">
        <f t="shared" si="5"/>
        <v>3046160934</v>
      </c>
      <c r="N245" s="47">
        <f>HLOOKUP(ROUND(AVERAGE(M233:M244)/10^6,0),Assumption!$B$2:$E$3,2,TRUE)*MAX((AVERAGE(M233:M244)-250*10^6),0)</f>
        <v>15536219.45</v>
      </c>
      <c r="O245" s="46">
        <f t="shared" si="6"/>
        <v>3061697153</v>
      </c>
      <c r="P245" s="46">
        <f>IF(A245=1,SA,MAX(0,SA-M244))</f>
        <v>0</v>
      </c>
      <c r="S245" s="5">
        <v>0.0</v>
      </c>
      <c r="T245" s="5">
        <v>0.0</v>
      </c>
      <c r="U245" s="5">
        <v>0.0</v>
      </c>
      <c r="V245" s="48">
        <v>1.0</v>
      </c>
    </row>
    <row r="246" ht="15.75" customHeight="1">
      <c r="A246" s="5">
        <v>244.0</v>
      </c>
      <c r="B246" s="5">
        <v>21.0</v>
      </c>
      <c r="C246" s="5">
        <f t="shared" si="1"/>
        <v>4</v>
      </c>
      <c r="D246" s="5">
        <f>'Thông tin khách hàng'!$B$4+B246-1</f>
        <v>21</v>
      </c>
      <c r="E246" s="46">
        <f t="shared" si="2"/>
        <v>3061697153</v>
      </c>
      <c r="F246" s="5">
        <f>TP*VLOOKUP('Thông tin khách hàng'!$E$10,$X$2:$Z$5,3,FALSE)*OFFSET($S246,0,VLOOKUP('Thông tin khách hàng'!$E$10,$X$2:$Z$5,2,FALSE))</f>
        <v>0</v>
      </c>
      <c r="G246" s="5">
        <f>EP*VLOOKUP('Thông tin khách hàng'!$E$10,$X$2:$Z$5,3,FALSE)*OFFSET($S246,0,VLOOKUP('Thông tin khách hàng'!$E$10,$X$2:$Z$5,2,FALSE))</f>
        <v>0</v>
      </c>
      <c r="H246" s="5">
        <f>F246*HLOOKUP(B246,Assumption!$A$10:$G$12,2,TRUE)+G246*HLOOKUP(B246,Assumption!$A$10:$G$12,3,TRUE)</f>
        <v>0</v>
      </c>
      <c r="I246" s="5">
        <f t="shared" si="3"/>
        <v>0</v>
      </c>
      <c r="J246" s="47">
        <f>VLOOKUP(D246,Assumption!$O$3:$Q$103,IF('Thông tin khách hàng'!$B$3="Nam",2,3),FALSE)/12*P246</f>
        <v>0</v>
      </c>
      <c r="K246" s="5">
        <v>20000.0</v>
      </c>
      <c r="L246" s="46">
        <f t="shared" si="4"/>
        <v>12473652</v>
      </c>
      <c r="M246" s="46">
        <f t="shared" si="5"/>
        <v>3074150805</v>
      </c>
      <c r="N246" s="47">
        <f>HLOOKUP(ROUND(AVERAGE(M234:M245)/10^6,0),Assumption!$B$2:$E$3,2,TRUE)*MAX((AVERAGE(M234:M245)-250*10^6),0)</f>
        <v>15721534.14</v>
      </c>
      <c r="O246" s="46">
        <f t="shared" si="6"/>
        <v>3089872339</v>
      </c>
      <c r="P246" s="46">
        <f>IF(A246=1,SA,MAX(0,SA-M245))</f>
        <v>0</v>
      </c>
      <c r="S246" s="5">
        <v>0.0</v>
      </c>
      <c r="T246" s="5">
        <v>0.0</v>
      </c>
      <c r="U246" s="5">
        <v>1.0</v>
      </c>
      <c r="V246" s="48">
        <v>1.0</v>
      </c>
    </row>
    <row r="247" ht="15.75" customHeight="1">
      <c r="A247" s="5">
        <v>245.0</v>
      </c>
      <c r="B247" s="5">
        <v>21.0</v>
      </c>
      <c r="C247" s="5">
        <f t="shared" si="1"/>
        <v>5</v>
      </c>
      <c r="D247" s="5">
        <f>'Thông tin khách hàng'!$B$4+B247-1</f>
        <v>21</v>
      </c>
      <c r="E247" s="46">
        <f t="shared" si="2"/>
        <v>3089872339</v>
      </c>
      <c r="F247" s="5">
        <f>TP*VLOOKUP('Thông tin khách hàng'!$E$10,$X$2:$Z$5,3,FALSE)*OFFSET($S247,0,VLOOKUP('Thông tin khách hàng'!$E$10,$X$2:$Z$5,2,FALSE))</f>
        <v>0</v>
      </c>
      <c r="G247" s="5">
        <f>EP*VLOOKUP('Thông tin khách hàng'!$E$10,$X$2:$Z$5,3,FALSE)*OFFSET($S247,0,VLOOKUP('Thông tin khách hàng'!$E$10,$X$2:$Z$5,2,FALSE))</f>
        <v>0</v>
      </c>
      <c r="H247" s="5">
        <f>F247*HLOOKUP(B247,Assumption!$A$10:$G$12,2,TRUE)+G247*HLOOKUP(B247,Assumption!$A$10:$G$12,3,TRUE)</f>
        <v>0</v>
      </c>
      <c r="I247" s="5">
        <f t="shared" si="3"/>
        <v>0</v>
      </c>
      <c r="J247" s="47">
        <f>VLOOKUP(D247,Assumption!$O$3:$Q$103,IF('Thông tin khách hàng'!$B$3="Nam",2,3),FALSE)/12*P247</f>
        <v>0</v>
      </c>
      <c r="K247" s="5">
        <v>20000.0</v>
      </c>
      <c r="L247" s="46">
        <f t="shared" si="4"/>
        <v>12588441</v>
      </c>
      <c r="M247" s="46">
        <f t="shared" si="5"/>
        <v>3102440780</v>
      </c>
      <c r="N247" s="47">
        <f>HLOOKUP(ROUND(AVERAGE(M235:M246)/10^6,0),Assumption!$B$2:$E$3,2,TRUE)*MAX((AVERAGE(M235:M246)-250*10^6),0)</f>
        <v>15908652.71</v>
      </c>
      <c r="O247" s="46">
        <f t="shared" si="6"/>
        <v>3118349433</v>
      </c>
      <c r="P247" s="46">
        <f>IF(A247=1,SA,MAX(0,SA-M246))</f>
        <v>0</v>
      </c>
      <c r="S247" s="5">
        <v>0.0</v>
      </c>
      <c r="T247" s="5">
        <v>0.0</v>
      </c>
      <c r="U247" s="5">
        <v>0.0</v>
      </c>
      <c r="V247" s="48">
        <v>1.0</v>
      </c>
    </row>
    <row r="248" ht="15.75" customHeight="1">
      <c r="A248" s="5">
        <v>246.0</v>
      </c>
      <c r="B248" s="5">
        <v>21.0</v>
      </c>
      <c r="C248" s="5">
        <f t="shared" si="1"/>
        <v>6</v>
      </c>
      <c r="D248" s="5">
        <f>'Thông tin khách hàng'!$B$4+B248-1</f>
        <v>21</v>
      </c>
      <c r="E248" s="46">
        <f t="shared" si="2"/>
        <v>3118349433</v>
      </c>
      <c r="F248" s="5">
        <f>TP*VLOOKUP('Thông tin khách hàng'!$E$10,$X$2:$Z$5,3,FALSE)*OFFSET($S248,0,VLOOKUP('Thông tin khách hàng'!$E$10,$X$2:$Z$5,2,FALSE))</f>
        <v>0</v>
      </c>
      <c r="G248" s="5">
        <f>EP*VLOOKUP('Thông tin khách hàng'!$E$10,$X$2:$Z$5,3,FALSE)*OFFSET($S248,0,VLOOKUP('Thông tin khách hàng'!$E$10,$X$2:$Z$5,2,FALSE))</f>
        <v>0</v>
      </c>
      <c r="H248" s="5">
        <f>F248*HLOOKUP(B248,Assumption!$A$10:$G$12,2,TRUE)+G248*HLOOKUP(B248,Assumption!$A$10:$G$12,3,TRUE)</f>
        <v>0</v>
      </c>
      <c r="I248" s="5">
        <f t="shared" si="3"/>
        <v>0</v>
      </c>
      <c r="J248" s="47">
        <f>VLOOKUP(D248,Assumption!$O$3:$Q$103,IF('Thông tin khách hàng'!$B$3="Nam",2,3),FALSE)/12*P248</f>
        <v>0</v>
      </c>
      <c r="K248" s="5">
        <v>20000.0</v>
      </c>
      <c r="L248" s="46">
        <f t="shared" si="4"/>
        <v>12704460</v>
      </c>
      <c r="M248" s="46">
        <f t="shared" si="5"/>
        <v>3131033893</v>
      </c>
      <c r="N248" s="47">
        <f>HLOOKUP(ROUND(AVERAGE(M236:M247)/10^6,0),Assumption!$B$2:$E$3,2,TRUE)*MAX((AVERAGE(M236:M247)-250*10^6),0)</f>
        <v>16097592.71</v>
      </c>
      <c r="O248" s="46">
        <f t="shared" si="6"/>
        <v>3147131486</v>
      </c>
      <c r="P248" s="46">
        <f>IF(A248=1,SA,MAX(0,SA-M247))</f>
        <v>0</v>
      </c>
      <c r="S248" s="5">
        <v>0.0</v>
      </c>
      <c r="T248" s="5">
        <v>0.0</v>
      </c>
      <c r="U248" s="5">
        <v>0.0</v>
      </c>
      <c r="V248" s="48">
        <v>1.0</v>
      </c>
    </row>
    <row r="249" ht="15.75" customHeight="1">
      <c r="A249" s="5">
        <v>247.0</v>
      </c>
      <c r="B249" s="5">
        <v>21.0</v>
      </c>
      <c r="C249" s="5">
        <f t="shared" si="1"/>
        <v>7</v>
      </c>
      <c r="D249" s="5">
        <f>'Thông tin khách hàng'!$B$4+B249-1</f>
        <v>21</v>
      </c>
      <c r="E249" s="46">
        <f t="shared" si="2"/>
        <v>3147131486</v>
      </c>
      <c r="F249" s="5">
        <f>TP*VLOOKUP('Thông tin khách hàng'!$E$10,$X$2:$Z$5,3,FALSE)*OFFSET($S249,0,VLOOKUP('Thông tin khách hàng'!$E$10,$X$2:$Z$5,2,FALSE))</f>
        <v>15000000</v>
      </c>
      <c r="G249" s="5">
        <f>EP*VLOOKUP('Thông tin khách hàng'!$E$10,$X$2:$Z$5,3,FALSE)*OFFSET($S249,0,VLOOKUP('Thông tin khách hàng'!$E$10,$X$2:$Z$5,2,FALSE))</f>
        <v>15000000</v>
      </c>
      <c r="H249" s="5">
        <f>F249*HLOOKUP(B249,Assumption!$A$10:$G$12,2,TRUE)+G249*HLOOKUP(B249,Assumption!$A$10:$G$12,3,TRUE)</f>
        <v>750000</v>
      </c>
      <c r="I249" s="5">
        <f t="shared" si="3"/>
        <v>29250000</v>
      </c>
      <c r="J249" s="47">
        <f>VLOOKUP(D249,Assumption!$O$3:$Q$103,IF('Thông tin khách hàng'!$B$3="Nam",2,3),FALSE)/12*P249</f>
        <v>0</v>
      </c>
      <c r="K249" s="5">
        <v>20000.0</v>
      </c>
      <c r="L249" s="46">
        <f t="shared" si="4"/>
        <v>12940890</v>
      </c>
      <c r="M249" s="46">
        <f t="shared" si="5"/>
        <v>3189302376</v>
      </c>
      <c r="N249" s="47">
        <f>HLOOKUP(ROUND(AVERAGE(M237:M248)/10^6,0),Assumption!$B$2:$E$3,2,TRUE)*MAX((AVERAGE(M237:M248)-250*10^6),0)</f>
        <v>16288371.87</v>
      </c>
      <c r="O249" s="46">
        <f t="shared" si="6"/>
        <v>3205590748</v>
      </c>
      <c r="P249" s="46">
        <f>IF(A249=1,SA,MAX(0,SA-M248))</f>
        <v>0</v>
      </c>
      <c r="S249" s="5">
        <v>0.0</v>
      </c>
      <c r="T249" s="5">
        <v>1.0</v>
      </c>
      <c r="U249" s="5">
        <v>1.0</v>
      </c>
      <c r="V249" s="48">
        <v>1.0</v>
      </c>
    </row>
    <row r="250" ht="15.75" customHeight="1">
      <c r="A250" s="5">
        <v>248.0</v>
      </c>
      <c r="B250" s="5">
        <v>21.0</v>
      </c>
      <c r="C250" s="5">
        <f t="shared" si="1"/>
        <v>8</v>
      </c>
      <c r="D250" s="5">
        <f>'Thông tin khách hàng'!$B$4+B250-1</f>
        <v>21</v>
      </c>
      <c r="E250" s="46">
        <f t="shared" si="2"/>
        <v>3205590748</v>
      </c>
      <c r="F250" s="5">
        <f>TP*VLOOKUP('Thông tin khách hàng'!$E$10,$X$2:$Z$5,3,FALSE)*OFFSET($S250,0,VLOOKUP('Thông tin khách hàng'!$E$10,$X$2:$Z$5,2,FALSE))</f>
        <v>0</v>
      </c>
      <c r="G250" s="5">
        <f>EP*VLOOKUP('Thông tin khách hàng'!$E$10,$X$2:$Z$5,3,FALSE)*OFFSET($S250,0,VLOOKUP('Thông tin khách hàng'!$E$10,$X$2:$Z$5,2,FALSE))</f>
        <v>0</v>
      </c>
      <c r="H250" s="5">
        <f>F250*HLOOKUP(B250,Assumption!$A$10:$G$12,2,TRUE)+G250*HLOOKUP(B250,Assumption!$A$10:$G$12,3,TRUE)</f>
        <v>0</v>
      </c>
      <c r="I250" s="5">
        <f t="shared" si="3"/>
        <v>0</v>
      </c>
      <c r="J250" s="47">
        <f>VLOOKUP(D250,Assumption!$O$3:$Q$103,IF('Thông tin khách hàng'!$B$3="Nam",2,3),FALSE)/12*P250</f>
        <v>0</v>
      </c>
      <c r="K250" s="5">
        <v>20000.0</v>
      </c>
      <c r="L250" s="46">
        <f t="shared" si="4"/>
        <v>13059892</v>
      </c>
      <c r="M250" s="46">
        <f t="shared" si="5"/>
        <v>3218630640</v>
      </c>
      <c r="N250" s="47">
        <f>HLOOKUP(ROUND(AVERAGE(M238:M249)/10^6,0),Assumption!$B$2:$E$3,2,TRUE)*MAX((AVERAGE(M238:M249)-250*10^6),0)</f>
        <v>16481008.09</v>
      </c>
      <c r="O250" s="46">
        <f t="shared" si="6"/>
        <v>3235111648</v>
      </c>
      <c r="P250" s="46">
        <f>IF(A250=1,SA,MAX(0,SA-M249))</f>
        <v>0</v>
      </c>
      <c r="S250" s="5">
        <v>0.0</v>
      </c>
      <c r="T250" s="5">
        <v>0.0</v>
      </c>
      <c r="U250" s="5">
        <v>0.0</v>
      </c>
      <c r="V250" s="48">
        <v>1.0</v>
      </c>
    </row>
    <row r="251" ht="15.75" customHeight="1">
      <c r="A251" s="5">
        <v>249.0</v>
      </c>
      <c r="B251" s="5">
        <v>21.0</v>
      </c>
      <c r="C251" s="5">
        <f t="shared" si="1"/>
        <v>9</v>
      </c>
      <c r="D251" s="5">
        <f>'Thông tin khách hàng'!$B$4+B251-1</f>
        <v>21</v>
      </c>
      <c r="E251" s="46">
        <f t="shared" si="2"/>
        <v>3235111648</v>
      </c>
      <c r="F251" s="5">
        <f>TP*VLOOKUP('Thông tin khách hàng'!$E$10,$X$2:$Z$5,3,FALSE)*OFFSET($S251,0,VLOOKUP('Thông tin khách hàng'!$E$10,$X$2:$Z$5,2,FALSE))</f>
        <v>0</v>
      </c>
      <c r="G251" s="5">
        <f>EP*VLOOKUP('Thông tin khách hàng'!$E$10,$X$2:$Z$5,3,FALSE)*OFFSET($S251,0,VLOOKUP('Thông tin khách hàng'!$E$10,$X$2:$Z$5,2,FALSE))</f>
        <v>0</v>
      </c>
      <c r="H251" s="5">
        <f>F251*HLOOKUP(B251,Assumption!$A$10:$G$12,2,TRUE)+G251*HLOOKUP(B251,Assumption!$A$10:$G$12,3,TRUE)</f>
        <v>0</v>
      </c>
      <c r="I251" s="5">
        <f t="shared" si="3"/>
        <v>0</v>
      </c>
      <c r="J251" s="47">
        <f>VLOOKUP(D251,Assumption!$O$3:$Q$103,IF('Thông tin khách hàng'!$B$3="Nam",2,3),FALSE)/12*P251</f>
        <v>0</v>
      </c>
      <c r="K251" s="5">
        <v>20000.0</v>
      </c>
      <c r="L251" s="46">
        <f t="shared" si="4"/>
        <v>13180164</v>
      </c>
      <c r="M251" s="46">
        <f t="shared" si="5"/>
        <v>3248271812</v>
      </c>
      <c r="N251" s="47">
        <f>HLOOKUP(ROUND(AVERAGE(M239:M250)/10^6,0),Assumption!$B$2:$E$3,2,TRUE)*MAX((AVERAGE(M239:M250)-250*10^6),0)</f>
        <v>16675519.45</v>
      </c>
      <c r="O251" s="46">
        <f t="shared" si="6"/>
        <v>3264947331</v>
      </c>
      <c r="P251" s="46">
        <f>IF(A251=1,SA,MAX(0,SA-M250))</f>
        <v>0</v>
      </c>
      <c r="S251" s="5">
        <v>0.0</v>
      </c>
      <c r="T251" s="5">
        <v>0.0</v>
      </c>
      <c r="U251" s="5">
        <v>0.0</v>
      </c>
      <c r="V251" s="48">
        <v>1.0</v>
      </c>
    </row>
    <row r="252" ht="15.75" customHeight="1">
      <c r="A252" s="5">
        <v>250.0</v>
      </c>
      <c r="B252" s="5">
        <v>21.0</v>
      </c>
      <c r="C252" s="5">
        <f t="shared" si="1"/>
        <v>10</v>
      </c>
      <c r="D252" s="5">
        <f>'Thông tin khách hàng'!$B$4+B252-1</f>
        <v>21</v>
      </c>
      <c r="E252" s="46">
        <f t="shared" si="2"/>
        <v>3264947331</v>
      </c>
      <c r="F252" s="5">
        <f>TP*VLOOKUP('Thông tin khách hàng'!$E$10,$X$2:$Z$5,3,FALSE)*OFFSET($S252,0,VLOOKUP('Thông tin khách hàng'!$E$10,$X$2:$Z$5,2,FALSE))</f>
        <v>0</v>
      </c>
      <c r="G252" s="5">
        <f>EP*VLOOKUP('Thông tin khách hàng'!$E$10,$X$2:$Z$5,3,FALSE)*OFFSET($S252,0,VLOOKUP('Thông tin khách hàng'!$E$10,$X$2:$Z$5,2,FALSE))</f>
        <v>0</v>
      </c>
      <c r="H252" s="5">
        <f>F252*HLOOKUP(B252,Assumption!$A$10:$G$12,2,TRUE)+G252*HLOOKUP(B252,Assumption!$A$10:$G$12,3,TRUE)</f>
        <v>0</v>
      </c>
      <c r="I252" s="5">
        <f t="shared" si="3"/>
        <v>0</v>
      </c>
      <c r="J252" s="47">
        <f>VLOOKUP(D252,Assumption!$O$3:$Q$103,IF('Thông tin khách hàng'!$B$3="Nam",2,3),FALSE)/12*P252</f>
        <v>0</v>
      </c>
      <c r="K252" s="5">
        <v>20000.0</v>
      </c>
      <c r="L252" s="46">
        <f t="shared" si="4"/>
        <v>13301718</v>
      </c>
      <c r="M252" s="46">
        <f t="shared" si="5"/>
        <v>3278229049</v>
      </c>
      <c r="N252" s="47">
        <f>HLOOKUP(ROUND(AVERAGE(M240:M251)/10^6,0),Assumption!$B$2:$E$3,2,TRUE)*MAX((AVERAGE(M240:M251)-250*10^6),0)</f>
        <v>16871924.2</v>
      </c>
      <c r="O252" s="46">
        <f t="shared" si="6"/>
        <v>3295100973</v>
      </c>
      <c r="P252" s="46">
        <f>IF(A252=1,SA,MAX(0,SA-M251))</f>
        <v>0</v>
      </c>
      <c r="S252" s="5">
        <v>0.0</v>
      </c>
      <c r="T252" s="5">
        <v>0.0</v>
      </c>
      <c r="U252" s="5">
        <v>1.0</v>
      </c>
      <c r="V252" s="48">
        <v>1.0</v>
      </c>
    </row>
    <row r="253" ht="15.75" customHeight="1">
      <c r="A253" s="5">
        <v>251.0</v>
      </c>
      <c r="B253" s="5">
        <v>21.0</v>
      </c>
      <c r="C253" s="5">
        <f t="shared" si="1"/>
        <v>11</v>
      </c>
      <c r="D253" s="5">
        <f>'Thông tin khách hàng'!$B$4+B253-1</f>
        <v>21</v>
      </c>
      <c r="E253" s="46">
        <f t="shared" si="2"/>
        <v>3295100973</v>
      </c>
      <c r="F253" s="5">
        <f>TP*VLOOKUP('Thông tin khách hàng'!$E$10,$X$2:$Z$5,3,FALSE)*OFFSET($S253,0,VLOOKUP('Thông tin khách hàng'!$E$10,$X$2:$Z$5,2,FALSE))</f>
        <v>0</v>
      </c>
      <c r="G253" s="5">
        <f>EP*VLOOKUP('Thông tin khách hàng'!$E$10,$X$2:$Z$5,3,FALSE)*OFFSET($S253,0,VLOOKUP('Thông tin khách hàng'!$E$10,$X$2:$Z$5,2,FALSE))</f>
        <v>0</v>
      </c>
      <c r="H253" s="5">
        <f>F253*HLOOKUP(B253,Assumption!$A$10:$G$12,2,TRUE)+G253*HLOOKUP(B253,Assumption!$A$10:$G$12,3,TRUE)</f>
        <v>0</v>
      </c>
      <c r="I253" s="5">
        <f t="shared" si="3"/>
        <v>0</v>
      </c>
      <c r="J253" s="47">
        <f>VLOOKUP(D253,Assumption!$O$3:$Q$103,IF('Thông tin khách hàng'!$B$3="Nam",2,3),FALSE)/12*P253</f>
        <v>0</v>
      </c>
      <c r="K253" s="5">
        <v>20000.0</v>
      </c>
      <c r="L253" s="46">
        <f t="shared" si="4"/>
        <v>13424568</v>
      </c>
      <c r="M253" s="46">
        <f t="shared" si="5"/>
        <v>3308505541</v>
      </c>
      <c r="N253" s="47">
        <f>HLOOKUP(ROUND(AVERAGE(M241:M252)/10^6,0),Assumption!$B$2:$E$3,2,TRUE)*MAX((AVERAGE(M241:M252)-250*10^6),0)</f>
        <v>17070240.77</v>
      </c>
      <c r="O253" s="46">
        <f t="shared" si="6"/>
        <v>3325575782</v>
      </c>
      <c r="P253" s="46">
        <f>IF(A253=1,SA,MAX(0,SA-M252))</f>
        <v>0</v>
      </c>
      <c r="S253" s="5">
        <v>0.0</v>
      </c>
      <c r="T253" s="5">
        <v>0.0</v>
      </c>
      <c r="U253" s="5">
        <v>0.0</v>
      </c>
      <c r="V253" s="48">
        <v>1.0</v>
      </c>
    </row>
    <row r="254" ht="15.75" customHeight="1">
      <c r="A254" s="5">
        <v>252.0</v>
      </c>
      <c r="B254" s="5">
        <v>21.0</v>
      </c>
      <c r="C254" s="5">
        <f t="shared" si="1"/>
        <v>12</v>
      </c>
      <c r="D254" s="5">
        <f>'Thông tin khách hàng'!$B$4+B254-1</f>
        <v>21</v>
      </c>
      <c r="E254" s="46">
        <f t="shared" si="2"/>
        <v>3325575782</v>
      </c>
      <c r="F254" s="5">
        <f>TP*VLOOKUP('Thông tin khách hàng'!$E$10,$X$2:$Z$5,3,FALSE)*OFFSET($S254,0,VLOOKUP('Thông tin khách hàng'!$E$10,$X$2:$Z$5,2,FALSE))</f>
        <v>0</v>
      </c>
      <c r="G254" s="5">
        <f>EP*VLOOKUP('Thông tin khách hàng'!$E$10,$X$2:$Z$5,3,FALSE)*OFFSET($S254,0,VLOOKUP('Thông tin khách hàng'!$E$10,$X$2:$Z$5,2,FALSE))</f>
        <v>0</v>
      </c>
      <c r="H254" s="5">
        <f>F254*HLOOKUP(B254,Assumption!$A$10:$G$12,2,TRUE)+G254*HLOOKUP(B254,Assumption!$A$10:$G$12,3,TRUE)</f>
        <v>0</v>
      </c>
      <c r="I254" s="5">
        <f t="shared" si="3"/>
        <v>0</v>
      </c>
      <c r="J254" s="47">
        <f>VLOOKUP(D254,Assumption!$O$3:$Q$103,IF('Thông tin khách hàng'!$B$3="Nam",2,3),FALSE)/12*P254</f>
        <v>0</v>
      </c>
      <c r="K254" s="5">
        <v>20000.0</v>
      </c>
      <c r="L254" s="46">
        <f t="shared" si="4"/>
        <v>13548726</v>
      </c>
      <c r="M254" s="46">
        <f t="shared" si="5"/>
        <v>3339104508</v>
      </c>
      <c r="N254" s="47">
        <f>HLOOKUP(ROUND(AVERAGE(M242:M253)/10^6,0),Assumption!$B$2:$E$3,2,TRUE)*MAX((AVERAGE(M242:M253)-250*10^6),0)</f>
        <v>17270487.78</v>
      </c>
      <c r="O254" s="46">
        <f t="shared" si="6"/>
        <v>3356374996</v>
      </c>
      <c r="P254" s="46">
        <f>IF(A254=1,SA,MAX(0,SA-M253))</f>
        <v>0</v>
      </c>
      <c r="S254" s="5">
        <v>0.0</v>
      </c>
      <c r="T254" s="5">
        <v>0.0</v>
      </c>
      <c r="U254" s="5">
        <v>0.0</v>
      </c>
      <c r="V254" s="48">
        <v>1.0</v>
      </c>
    </row>
    <row r="255" ht="15.75" customHeight="1">
      <c r="A255" s="5">
        <v>253.0</v>
      </c>
      <c r="B255" s="5">
        <v>22.0</v>
      </c>
      <c r="C255" s="5">
        <f t="shared" si="1"/>
        <v>1</v>
      </c>
      <c r="D255" s="5">
        <f>'Thông tin khách hàng'!$B$4+B255-1</f>
        <v>22</v>
      </c>
      <c r="E255" s="46">
        <f t="shared" si="2"/>
        <v>3356374996</v>
      </c>
      <c r="F255" s="5">
        <f>TP*VLOOKUP('Thông tin khách hàng'!$E$10,$X$2:$Z$5,3,FALSE)*OFFSET($S255,0,VLOOKUP('Thông tin khách hàng'!$E$10,$X$2:$Z$5,2,FALSE))</f>
        <v>15000000</v>
      </c>
      <c r="G255" s="5">
        <f>EP*VLOOKUP('Thông tin khách hàng'!$E$10,$X$2:$Z$5,3,FALSE)*OFFSET($S255,0,VLOOKUP('Thông tin khách hàng'!$E$10,$X$2:$Z$5,2,FALSE))</f>
        <v>15000000</v>
      </c>
      <c r="H255" s="5">
        <f>F255*HLOOKUP(B255,Assumption!$A$10:$G$12,2,TRUE)+G255*HLOOKUP(B255,Assumption!$A$10:$G$12,3,TRUE)</f>
        <v>750000</v>
      </c>
      <c r="I255" s="5">
        <f t="shared" si="3"/>
        <v>29250000</v>
      </c>
      <c r="J255" s="47">
        <f>VLOOKUP(D255,Assumption!$O$3:$Q$103,IF('Thông tin khách hàng'!$B$3="Nam",2,3),FALSE)/12*P255</f>
        <v>0</v>
      </c>
      <c r="K255" s="5">
        <v>20000.0</v>
      </c>
      <c r="L255" s="46">
        <f t="shared" si="4"/>
        <v>13793374</v>
      </c>
      <c r="M255" s="46">
        <f t="shared" si="5"/>
        <v>3399398370</v>
      </c>
      <c r="N255" s="47">
        <f>HLOOKUP(ROUND(AVERAGE(M243:M254)/10^6,0),Assumption!$B$2:$E$3,2,TRUE)*MAX((AVERAGE(M243:M254)-250*10^6),0)</f>
        <v>17472684.01</v>
      </c>
      <c r="O255" s="46">
        <f t="shared" si="6"/>
        <v>3416871054</v>
      </c>
      <c r="P255" s="46">
        <f>IF(A255=1,SA,MAX(0,SA-M254))</f>
        <v>0</v>
      </c>
      <c r="S255" s="5">
        <v>1.0</v>
      </c>
      <c r="T255" s="5">
        <v>1.0</v>
      </c>
      <c r="U255" s="5">
        <v>1.0</v>
      </c>
      <c r="V255" s="48">
        <v>1.0</v>
      </c>
    </row>
    <row r="256" ht="15.75" customHeight="1">
      <c r="A256" s="5">
        <v>254.0</v>
      </c>
      <c r="B256" s="5">
        <v>22.0</v>
      </c>
      <c r="C256" s="5">
        <f t="shared" si="1"/>
        <v>2</v>
      </c>
      <c r="D256" s="5">
        <f>'Thông tin khách hàng'!$B$4+B256-1</f>
        <v>22</v>
      </c>
      <c r="E256" s="46">
        <f t="shared" si="2"/>
        <v>3416871054</v>
      </c>
      <c r="F256" s="5">
        <f>TP*VLOOKUP('Thông tin khách hàng'!$E$10,$X$2:$Z$5,3,FALSE)*OFFSET($S256,0,VLOOKUP('Thông tin khách hàng'!$E$10,$X$2:$Z$5,2,FALSE))</f>
        <v>0</v>
      </c>
      <c r="G256" s="5">
        <f>EP*VLOOKUP('Thông tin khách hàng'!$E$10,$X$2:$Z$5,3,FALSE)*OFFSET($S256,0,VLOOKUP('Thông tin khách hàng'!$E$10,$X$2:$Z$5,2,FALSE))</f>
        <v>0</v>
      </c>
      <c r="H256" s="5">
        <f>F256*HLOOKUP(B256,Assumption!$A$10:$G$12,2,TRUE)+G256*HLOOKUP(B256,Assumption!$A$10:$G$12,3,TRUE)</f>
        <v>0</v>
      </c>
      <c r="I256" s="5">
        <f t="shared" si="3"/>
        <v>0</v>
      </c>
      <c r="J256" s="47">
        <f>VLOOKUP(D256,Assumption!$O$3:$Q$103,IF('Thông tin khách hàng'!$B$3="Nam",2,3),FALSE)/12*P256</f>
        <v>0</v>
      </c>
      <c r="K256" s="5">
        <v>20000.0</v>
      </c>
      <c r="L256" s="46">
        <f t="shared" si="4"/>
        <v>13920674</v>
      </c>
      <c r="M256" s="46">
        <f t="shared" si="5"/>
        <v>3430771728</v>
      </c>
      <c r="N256" s="47">
        <f>HLOOKUP(ROUND(AVERAGE(M244:M255)/10^6,0),Assumption!$B$2:$E$3,2,TRUE)*MAX((AVERAGE(M244:M255)-250*10^6),0)</f>
        <v>17676848.44</v>
      </c>
      <c r="O256" s="46">
        <f t="shared" si="6"/>
        <v>3448448576</v>
      </c>
      <c r="P256" s="46">
        <f>IF(A256=1,SA,MAX(0,SA-M255))</f>
        <v>0</v>
      </c>
      <c r="S256" s="5">
        <v>0.0</v>
      </c>
      <c r="T256" s="5">
        <v>0.0</v>
      </c>
      <c r="U256" s="5">
        <v>0.0</v>
      </c>
      <c r="V256" s="48">
        <v>1.0</v>
      </c>
    </row>
    <row r="257" ht="15.75" customHeight="1">
      <c r="A257" s="5">
        <v>255.0</v>
      </c>
      <c r="B257" s="5">
        <v>22.0</v>
      </c>
      <c r="C257" s="5">
        <f t="shared" si="1"/>
        <v>3</v>
      </c>
      <c r="D257" s="5">
        <f>'Thông tin khách hàng'!$B$4+B257-1</f>
        <v>22</v>
      </c>
      <c r="E257" s="46">
        <f t="shared" si="2"/>
        <v>3448448576</v>
      </c>
      <c r="F257" s="5">
        <f>TP*VLOOKUP('Thông tin khách hàng'!$E$10,$X$2:$Z$5,3,FALSE)*OFFSET($S257,0,VLOOKUP('Thông tin khách hàng'!$E$10,$X$2:$Z$5,2,FALSE))</f>
        <v>0</v>
      </c>
      <c r="G257" s="5">
        <f>EP*VLOOKUP('Thông tin khách hàng'!$E$10,$X$2:$Z$5,3,FALSE)*OFFSET($S257,0,VLOOKUP('Thông tin khách hàng'!$E$10,$X$2:$Z$5,2,FALSE))</f>
        <v>0</v>
      </c>
      <c r="H257" s="5">
        <f>F257*HLOOKUP(B257,Assumption!$A$10:$G$12,2,TRUE)+G257*HLOOKUP(B257,Assumption!$A$10:$G$12,3,TRUE)</f>
        <v>0</v>
      </c>
      <c r="I257" s="5">
        <f t="shared" si="3"/>
        <v>0</v>
      </c>
      <c r="J257" s="47">
        <f>VLOOKUP(D257,Assumption!$O$3:$Q$103,IF('Thông tin khách hàng'!$B$3="Nam",2,3),FALSE)/12*P257</f>
        <v>0</v>
      </c>
      <c r="K257" s="5">
        <v>20000.0</v>
      </c>
      <c r="L257" s="46">
        <f t="shared" si="4"/>
        <v>14049325</v>
      </c>
      <c r="M257" s="46">
        <f t="shared" si="5"/>
        <v>3462477901</v>
      </c>
      <c r="N257" s="47">
        <f>HLOOKUP(ROUND(AVERAGE(M245:M256)/10^6,0),Assumption!$B$2:$E$3,2,TRUE)*MAX((AVERAGE(M245:M256)-250*10^6),0)</f>
        <v>17883000.22</v>
      </c>
      <c r="O257" s="46">
        <f t="shared" si="6"/>
        <v>3480360902</v>
      </c>
      <c r="P257" s="46">
        <f>IF(A257=1,SA,MAX(0,SA-M256))</f>
        <v>0</v>
      </c>
      <c r="S257" s="5">
        <v>0.0</v>
      </c>
      <c r="T257" s="5">
        <v>0.0</v>
      </c>
      <c r="U257" s="5">
        <v>0.0</v>
      </c>
      <c r="V257" s="48">
        <v>1.0</v>
      </c>
    </row>
    <row r="258" ht="15.75" customHeight="1">
      <c r="A258" s="5">
        <v>256.0</v>
      </c>
      <c r="B258" s="5">
        <v>22.0</v>
      </c>
      <c r="C258" s="5">
        <f t="shared" si="1"/>
        <v>4</v>
      </c>
      <c r="D258" s="5">
        <f>'Thông tin khách hàng'!$B$4+B258-1</f>
        <v>22</v>
      </c>
      <c r="E258" s="46">
        <f t="shared" si="2"/>
        <v>3480360902</v>
      </c>
      <c r="F258" s="5">
        <f>TP*VLOOKUP('Thông tin khách hàng'!$E$10,$X$2:$Z$5,3,FALSE)*OFFSET($S258,0,VLOOKUP('Thông tin khách hàng'!$E$10,$X$2:$Z$5,2,FALSE))</f>
        <v>0</v>
      </c>
      <c r="G258" s="5">
        <f>EP*VLOOKUP('Thông tin khách hàng'!$E$10,$X$2:$Z$5,3,FALSE)*OFFSET($S258,0,VLOOKUP('Thông tin khách hàng'!$E$10,$X$2:$Z$5,2,FALSE))</f>
        <v>0</v>
      </c>
      <c r="H258" s="5">
        <f>F258*HLOOKUP(B258,Assumption!$A$10:$G$12,2,TRUE)+G258*HLOOKUP(B258,Assumption!$A$10:$G$12,3,TRUE)</f>
        <v>0</v>
      </c>
      <c r="I258" s="5">
        <f t="shared" si="3"/>
        <v>0</v>
      </c>
      <c r="J258" s="47">
        <f>VLOOKUP(D258,Assumption!$O$3:$Q$103,IF('Thông tin khách hàng'!$B$3="Nam",2,3),FALSE)/12*P258</f>
        <v>0</v>
      </c>
      <c r="K258" s="5">
        <v>20000.0</v>
      </c>
      <c r="L258" s="46">
        <f t="shared" si="4"/>
        <v>14179340</v>
      </c>
      <c r="M258" s="46">
        <f t="shared" si="5"/>
        <v>3494520242</v>
      </c>
      <c r="N258" s="47">
        <f>HLOOKUP(ROUND(AVERAGE(M246:M257)/10^6,0),Assumption!$B$2:$E$3,2,TRUE)*MAX((AVERAGE(M246:M257)-250*10^6),0)</f>
        <v>18091158.7</v>
      </c>
      <c r="O258" s="46">
        <f t="shared" si="6"/>
        <v>3512611400</v>
      </c>
      <c r="P258" s="46">
        <f>IF(A258=1,SA,MAX(0,SA-M257))</f>
        <v>0</v>
      </c>
      <c r="S258" s="5">
        <v>0.0</v>
      </c>
      <c r="T258" s="5">
        <v>0.0</v>
      </c>
      <c r="U258" s="5">
        <v>1.0</v>
      </c>
      <c r="V258" s="48">
        <v>1.0</v>
      </c>
    </row>
    <row r="259" ht="15.75" customHeight="1">
      <c r="A259" s="5">
        <v>257.0</v>
      </c>
      <c r="B259" s="5">
        <v>22.0</v>
      </c>
      <c r="C259" s="5">
        <f t="shared" si="1"/>
        <v>5</v>
      </c>
      <c r="D259" s="5">
        <f>'Thông tin khách hàng'!$B$4+B259-1</f>
        <v>22</v>
      </c>
      <c r="E259" s="46">
        <f t="shared" si="2"/>
        <v>3512611400</v>
      </c>
      <c r="F259" s="5">
        <f>TP*VLOOKUP('Thông tin khách hàng'!$E$10,$X$2:$Z$5,3,FALSE)*OFFSET($S259,0,VLOOKUP('Thông tin khách hàng'!$E$10,$X$2:$Z$5,2,FALSE))</f>
        <v>0</v>
      </c>
      <c r="G259" s="5">
        <f>EP*VLOOKUP('Thông tin khách hàng'!$E$10,$X$2:$Z$5,3,FALSE)*OFFSET($S259,0,VLOOKUP('Thông tin khách hàng'!$E$10,$X$2:$Z$5,2,FALSE))</f>
        <v>0</v>
      </c>
      <c r="H259" s="5">
        <f>F259*HLOOKUP(B259,Assumption!$A$10:$G$12,2,TRUE)+G259*HLOOKUP(B259,Assumption!$A$10:$G$12,3,TRUE)</f>
        <v>0</v>
      </c>
      <c r="I259" s="5">
        <f t="shared" si="3"/>
        <v>0</v>
      </c>
      <c r="J259" s="47">
        <f>VLOOKUP(D259,Assumption!$O$3:$Q$103,IF('Thông tin khách hàng'!$B$3="Nam",2,3),FALSE)/12*P259</f>
        <v>0</v>
      </c>
      <c r="K259" s="5">
        <v>20000.0</v>
      </c>
      <c r="L259" s="46">
        <f t="shared" si="4"/>
        <v>14310732</v>
      </c>
      <c r="M259" s="46">
        <f t="shared" si="5"/>
        <v>3526902132</v>
      </c>
      <c r="N259" s="47">
        <f>HLOOKUP(ROUND(AVERAGE(M247:M258)/10^6,0),Assumption!$B$2:$E$3,2,TRUE)*MAX((AVERAGE(M247:M258)-250*10^6),0)</f>
        <v>18301343.42</v>
      </c>
      <c r="O259" s="46">
        <f t="shared" si="6"/>
        <v>3545203476</v>
      </c>
      <c r="P259" s="46">
        <f>IF(A259=1,SA,MAX(0,SA-M258))</f>
        <v>0</v>
      </c>
      <c r="S259" s="5">
        <v>0.0</v>
      </c>
      <c r="T259" s="5">
        <v>0.0</v>
      </c>
      <c r="U259" s="5">
        <v>0.0</v>
      </c>
      <c r="V259" s="48">
        <v>1.0</v>
      </c>
    </row>
    <row r="260" ht="15.75" customHeight="1">
      <c r="A260" s="5">
        <v>258.0</v>
      </c>
      <c r="B260" s="5">
        <v>22.0</v>
      </c>
      <c r="C260" s="5">
        <f t="shared" si="1"/>
        <v>6</v>
      </c>
      <c r="D260" s="5">
        <f>'Thông tin khách hàng'!$B$4+B260-1</f>
        <v>22</v>
      </c>
      <c r="E260" s="46">
        <f t="shared" si="2"/>
        <v>3545203476</v>
      </c>
      <c r="F260" s="5">
        <f>TP*VLOOKUP('Thông tin khách hàng'!$E$10,$X$2:$Z$5,3,FALSE)*OFFSET($S260,0,VLOOKUP('Thông tin khách hàng'!$E$10,$X$2:$Z$5,2,FALSE))</f>
        <v>0</v>
      </c>
      <c r="G260" s="5">
        <f>EP*VLOOKUP('Thông tin khách hàng'!$E$10,$X$2:$Z$5,3,FALSE)*OFFSET($S260,0,VLOOKUP('Thông tin khách hàng'!$E$10,$X$2:$Z$5,2,FALSE))</f>
        <v>0</v>
      </c>
      <c r="H260" s="5">
        <f>F260*HLOOKUP(B260,Assumption!$A$10:$G$12,2,TRUE)+G260*HLOOKUP(B260,Assumption!$A$10:$G$12,3,TRUE)</f>
        <v>0</v>
      </c>
      <c r="I260" s="5">
        <f t="shared" si="3"/>
        <v>0</v>
      </c>
      <c r="J260" s="47">
        <f>VLOOKUP(D260,Assumption!$O$3:$Q$103,IF('Thông tin khách hàng'!$B$3="Nam",2,3),FALSE)/12*P260</f>
        <v>0</v>
      </c>
      <c r="K260" s="5">
        <v>20000.0</v>
      </c>
      <c r="L260" s="46">
        <f t="shared" si="4"/>
        <v>14443516</v>
      </c>
      <c r="M260" s="46">
        <f t="shared" si="5"/>
        <v>3559626992</v>
      </c>
      <c r="N260" s="47">
        <f>HLOOKUP(ROUND(AVERAGE(M248:M259)/10^6,0),Assumption!$B$2:$E$3,2,TRUE)*MAX((AVERAGE(M248:M259)-250*10^6),0)</f>
        <v>18513574.1</v>
      </c>
      <c r="O260" s="46">
        <f t="shared" si="6"/>
        <v>3578140566</v>
      </c>
      <c r="P260" s="46">
        <f>IF(A260=1,SA,MAX(0,SA-M259))</f>
        <v>0</v>
      </c>
      <c r="S260" s="5">
        <v>0.0</v>
      </c>
      <c r="T260" s="5">
        <v>0.0</v>
      </c>
      <c r="U260" s="5">
        <v>0.0</v>
      </c>
      <c r="V260" s="48">
        <v>1.0</v>
      </c>
    </row>
    <row r="261" ht="15.75" customHeight="1">
      <c r="A261" s="5">
        <v>259.0</v>
      </c>
      <c r="B261" s="5">
        <v>22.0</v>
      </c>
      <c r="C261" s="5">
        <f t="shared" si="1"/>
        <v>7</v>
      </c>
      <c r="D261" s="5">
        <f>'Thông tin khách hàng'!$B$4+B261-1</f>
        <v>22</v>
      </c>
      <c r="E261" s="46">
        <f t="shared" si="2"/>
        <v>3578140566</v>
      </c>
      <c r="F261" s="5">
        <f>TP*VLOOKUP('Thông tin khách hàng'!$E$10,$X$2:$Z$5,3,FALSE)*OFFSET($S261,0,VLOOKUP('Thông tin khách hàng'!$E$10,$X$2:$Z$5,2,FALSE))</f>
        <v>15000000</v>
      </c>
      <c r="G261" s="5">
        <f>EP*VLOOKUP('Thông tin khách hàng'!$E$10,$X$2:$Z$5,3,FALSE)*OFFSET($S261,0,VLOOKUP('Thông tin khách hàng'!$E$10,$X$2:$Z$5,2,FALSE))</f>
        <v>15000000</v>
      </c>
      <c r="H261" s="5">
        <f>F261*HLOOKUP(B261,Assumption!$A$10:$G$12,2,TRUE)+G261*HLOOKUP(B261,Assumption!$A$10:$G$12,3,TRUE)</f>
        <v>750000</v>
      </c>
      <c r="I261" s="5">
        <f t="shared" si="3"/>
        <v>29250000</v>
      </c>
      <c r="J261" s="47">
        <f>VLOOKUP(D261,Assumption!$O$3:$Q$103,IF('Thông tin khách hàng'!$B$3="Nam",2,3),FALSE)/12*P261</f>
        <v>0</v>
      </c>
      <c r="K261" s="5">
        <v>20000.0</v>
      </c>
      <c r="L261" s="46">
        <f t="shared" si="4"/>
        <v>14696874</v>
      </c>
      <c r="M261" s="46">
        <f t="shared" si="5"/>
        <v>3622067440</v>
      </c>
      <c r="N261" s="47">
        <f>HLOOKUP(ROUND(AVERAGE(M249:M260)/10^6,0),Assumption!$B$2:$E$3,2,TRUE)*MAX((AVERAGE(M249:M260)-250*10^6),0)</f>
        <v>18727870.65</v>
      </c>
      <c r="O261" s="46">
        <f t="shared" si="6"/>
        <v>3640795310</v>
      </c>
      <c r="P261" s="46">
        <f>IF(A261=1,SA,MAX(0,SA-M260))</f>
        <v>0</v>
      </c>
      <c r="S261" s="5">
        <v>0.0</v>
      </c>
      <c r="T261" s="5">
        <v>1.0</v>
      </c>
      <c r="U261" s="5">
        <v>1.0</v>
      </c>
      <c r="V261" s="48">
        <v>1.0</v>
      </c>
    </row>
    <row r="262" ht="15.75" customHeight="1">
      <c r="A262" s="5">
        <v>260.0</v>
      </c>
      <c r="B262" s="5">
        <v>22.0</v>
      </c>
      <c r="C262" s="5">
        <f t="shared" si="1"/>
        <v>8</v>
      </c>
      <c r="D262" s="5">
        <f>'Thông tin khách hàng'!$B$4+B262-1</f>
        <v>22</v>
      </c>
      <c r="E262" s="46">
        <f t="shared" si="2"/>
        <v>3640795310</v>
      </c>
      <c r="F262" s="5">
        <f>TP*VLOOKUP('Thông tin khách hàng'!$E$10,$X$2:$Z$5,3,FALSE)*OFFSET($S262,0,VLOOKUP('Thông tin khách hàng'!$E$10,$X$2:$Z$5,2,FALSE))</f>
        <v>0</v>
      </c>
      <c r="G262" s="5">
        <f>EP*VLOOKUP('Thông tin khách hàng'!$E$10,$X$2:$Z$5,3,FALSE)*OFFSET($S262,0,VLOOKUP('Thông tin khách hàng'!$E$10,$X$2:$Z$5,2,FALSE))</f>
        <v>0</v>
      </c>
      <c r="H262" s="5">
        <f>F262*HLOOKUP(B262,Assumption!$A$10:$G$12,2,TRUE)+G262*HLOOKUP(B262,Assumption!$A$10:$G$12,3,TRUE)</f>
        <v>0</v>
      </c>
      <c r="I262" s="5">
        <f t="shared" si="3"/>
        <v>0</v>
      </c>
      <c r="J262" s="47">
        <f>VLOOKUP(D262,Assumption!$O$3:$Q$103,IF('Thông tin khách hàng'!$B$3="Nam",2,3),FALSE)/12*P262</f>
        <v>0</v>
      </c>
      <c r="K262" s="5">
        <v>20000.0</v>
      </c>
      <c r="L262" s="46">
        <f t="shared" si="4"/>
        <v>14832969</v>
      </c>
      <c r="M262" s="46">
        <f t="shared" si="5"/>
        <v>3655608279</v>
      </c>
      <c r="N262" s="47">
        <f>HLOOKUP(ROUND(AVERAGE(M250:M261)/10^6,0),Assumption!$B$2:$E$3,2,TRUE)*MAX((AVERAGE(M250:M261)-250*10^6),0)</f>
        <v>18944253.18</v>
      </c>
      <c r="O262" s="46">
        <f t="shared" si="6"/>
        <v>3674552533</v>
      </c>
      <c r="P262" s="46">
        <f>IF(A262=1,SA,MAX(0,SA-M261))</f>
        <v>0</v>
      </c>
      <c r="S262" s="5">
        <v>0.0</v>
      </c>
      <c r="T262" s="5">
        <v>0.0</v>
      </c>
      <c r="U262" s="5">
        <v>0.0</v>
      </c>
      <c r="V262" s="48">
        <v>1.0</v>
      </c>
    </row>
    <row r="263" ht="15.75" customHeight="1">
      <c r="A263" s="5">
        <v>261.0</v>
      </c>
      <c r="B263" s="5">
        <v>22.0</v>
      </c>
      <c r="C263" s="5">
        <f t="shared" si="1"/>
        <v>9</v>
      </c>
      <c r="D263" s="5">
        <f>'Thông tin khách hàng'!$B$4+B263-1</f>
        <v>22</v>
      </c>
      <c r="E263" s="46">
        <f t="shared" si="2"/>
        <v>3674552533</v>
      </c>
      <c r="F263" s="5">
        <f>TP*VLOOKUP('Thông tin khách hàng'!$E$10,$X$2:$Z$5,3,FALSE)*OFFSET($S263,0,VLOOKUP('Thông tin khách hàng'!$E$10,$X$2:$Z$5,2,FALSE))</f>
        <v>0</v>
      </c>
      <c r="G263" s="5">
        <f>EP*VLOOKUP('Thông tin khách hàng'!$E$10,$X$2:$Z$5,3,FALSE)*OFFSET($S263,0,VLOOKUP('Thông tin khách hàng'!$E$10,$X$2:$Z$5,2,FALSE))</f>
        <v>0</v>
      </c>
      <c r="H263" s="5">
        <f>F263*HLOOKUP(B263,Assumption!$A$10:$G$12,2,TRUE)+G263*HLOOKUP(B263,Assumption!$A$10:$G$12,3,TRUE)</f>
        <v>0</v>
      </c>
      <c r="I263" s="5">
        <f t="shared" si="3"/>
        <v>0</v>
      </c>
      <c r="J263" s="47">
        <f>VLOOKUP(D263,Assumption!$O$3:$Q$103,IF('Thông tin khách hàng'!$B$3="Nam",2,3),FALSE)/12*P263</f>
        <v>0</v>
      </c>
      <c r="K263" s="5">
        <v>20000.0</v>
      </c>
      <c r="L263" s="46">
        <f t="shared" si="4"/>
        <v>14970500</v>
      </c>
      <c r="M263" s="46">
        <f t="shared" si="5"/>
        <v>3689503033</v>
      </c>
      <c r="N263" s="47">
        <f>HLOOKUP(ROUND(AVERAGE(M251:M262)/10^6,0),Assumption!$B$2:$E$3,2,TRUE)*MAX((AVERAGE(M251:M262)-250*10^6),0)</f>
        <v>19162742</v>
      </c>
      <c r="O263" s="46">
        <f t="shared" si="6"/>
        <v>3708665775</v>
      </c>
      <c r="P263" s="46">
        <f>IF(A263=1,SA,MAX(0,SA-M262))</f>
        <v>0</v>
      </c>
      <c r="S263" s="5">
        <v>0.0</v>
      </c>
      <c r="T263" s="5">
        <v>0.0</v>
      </c>
      <c r="U263" s="5">
        <v>0.0</v>
      </c>
      <c r="V263" s="48">
        <v>1.0</v>
      </c>
    </row>
    <row r="264" ht="15.75" customHeight="1">
      <c r="A264" s="5">
        <v>262.0</v>
      </c>
      <c r="B264" s="5">
        <v>22.0</v>
      </c>
      <c r="C264" s="5">
        <f t="shared" si="1"/>
        <v>10</v>
      </c>
      <c r="D264" s="5">
        <f>'Thông tin khách hàng'!$B$4+B264-1</f>
        <v>22</v>
      </c>
      <c r="E264" s="46">
        <f t="shared" si="2"/>
        <v>3708665775</v>
      </c>
      <c r="F264" s="5">
        <f>TP*VLOOKUP('Thông tin khách hàng'!$E$10,$X$2:$Z$5,3,FALSE)*OFFSET($S264,0,VLOOKUP('Thông tin khách hàng'!$E$10,$X$2:$Z$5,2,FALSE))</f>
        <v>0</v>
      </c>
      <c r="G264" s="5">
        <f>EP*VLOOKUP('Thông tin khách hàng'!$E$10,$X$2:$Z$5,3,FALSE)*OFFSET($S264,0,VLOOKUP('Thông tin khách hàng'!$E$10,$X$2:$Z$5,2,FALSE))</f>
        <v>0</v>
      </c>
      <c r="H264" s="5">
        <f>F264*HLOOKUP(B264,Assumption!$A$10:$G$12,2,TRUE)+G264*HLOOKUP(B264,Assumption!$A$10:$G$12,3,TRUE)</f>
        <v>0</v>
      </c>
      <c r="I264" s="5">
        <f t="shared" si="3"/>
        <v>0</v>
      </c>
      <c r="J264" s="47">
        <f>VLOOKUP(D264,Assumption!$O$3:$Q$103,IF('Thông tin khách hàng'!$B$3="Nam",2,3),FALSE)/12*P264</f>
        <v>0</v>
      </c>
      <c r="K264" s="5">
        <v>20000.0</v>
      </c>
      <c r="L264" s="46">
        <f t="shared" si="4"/>
        <v>15109482</v>
      </c>
      <c r="M264" s="46">
        <f t="shared" si="5"/>
        <v>3723755257</v>
      </c>
      <c r="N264" s="47">
        <f>HLOOKUP(ROUND(AVERAGE(M252:M263)/10^6,0),Assumption!$B$2:$E$3,2,TRUE)*MAX((AVERAGE(M252:M263)-250*10^6),0)</f>
        <v>19383357.61</v>
      </c>
      <c r="O264" s="46">
        <f t="shared" si="6"/>
        <v>3743138614</v>
      </c>
      <c r="P264" s="46">
        <f>IF(A264=1,SA,MAX(0,SA-M263))</f>
        <v>0</v>
      </c>
      <c r="S264" s="5">
        <v>0.0</v>
      </c>
      <c r="T264" s="5">
        <v>0.0</v>
      </c>
      <c r="U264" s="5">
        <v>1.0</v>
      </c>
      <c r="V264" s="48">
        <v>1.0</v>
      </c>
    </row>
    <row r="265" ht="15.75" customHeight="1">
      <c r="A265" s="5">
        <v>263.0</v>
      </c>
      <c r="B265" s="5">
        <v>22.0</v>
      </c>
      <c r="C265" s="5">
        <f t="shared" si="1"/>
        <v>11</v>
      </c>
      <c r="D265" s="5">
        <f>'Thông tin khách hàng'!$B$4+B265-1</f>
        <v>22</v>
      </c>
      <c r="E265" s="46">
        <f t="shared" si="2"/>
        <v>3743138614</v>
      </c>
      <c r="F265" s="5">
        <f>TP*VLOOKUP('Thông tin khách hàng'!$E$10,$X$2:$Z$5,3,FALSE)*OFFSET($S265,0,VLOOKUP('Thông tin khách hàng'!$E$10,$X$2:$Z$5,2,FALSE))</f>
        <v>0</v>
      </c>
      <c r="G265" s="5">
        <f>EP*VLOOKUP('Thông tin khách hàng'!$E$10,$X$2:$Z$5,3,FALSE)*OFFSET($S265,0,VLOOKUP('Thông tin khách hàng'!$E$10,$X$2:$Z$5,2,FALSE))</f>
        <v>0</v>
      </c>
      <c r="H265" s="5">
        <f>F265*HLOOKUP(B265,Assumption!$A$10:$G$12,2,TRUE)+G265*HLOOKUP(B265,Assumption!$A$10:$G$12,3,TRUE)</f>
        <v>0</v>
      </c>
      <c r="I265" s="5">
        <f t="shared" si="3"/>
        <v>0</v>
      </c>
      <c r="J265" s="47">
        <f>VLOOKUP(D265,Assumption!$O$3:$Q$103,IF('Thông tin khách hàng'!$B$3="Nam",2,3),FALSE)/12*P265</f>
        <v>0</v>
      </c>
      <c r="K265" s="5">
        <v>20000.0</v>
      </c>
      <c r="L265" s="46">
        <f t="shared" si="4"/>
        <v>15249929</v>
      </c>
      <c r="M265" s="46">
        <f t="shared" si="5"/>
        <v>3758368543</v>
      </c>
      <c r="N265" s="47">
        <f>HLOOKUP(ROUND(AVERAGE(M253:M264)/10^6,0),Assumption!$B$2:$E$3,2,TRUE)*MAX((AVERAGE(M253:M264)-250*10^6),0)</f>
        <v>19606120.71</v>
      </c>
      <c r="O265" s="46">
        <f t="shared" si="6"/>
        <v>3777974664</v>
      </c>
      <c r="P265" s="46">
        <f>IF(A265=1,SA,MAX(0,SA-M264))</f>
        <v>0</v>
      </c>
      <c r="S265" s="5">
        <v>0.0</v>
      </c>
      <c r="T265" s="5">
        <v>0.0</v>
      </c>
      <c r="U265" s="5">
        <v>0.0</v>
      </c>
      <c r="V265" s="48">
        <v>1.0</v>
      </c>
    </row>
    <row r="266" ht="15.75" customHeight="1">
      <c r="A266" s="5">
        <v>264.0</v>
      </c>
      <c r="B266" s="5">
        <v>22.0</v>
      </c>
      <c r="C266" s="5">
        <f t="shared" si="1"/>
        <v>12</v>
      </c>
      <c r="D266" s="5">
        <f>'Thông tin khách hàng'!$B$4+B266-1</f>
        <v>22</v>
      </c>
      <c r="E266" s="46">
        <f t="shared" si="2"/>
        <v>3777974664</v>
      </c>
      <c r="F266" s="5">
        <f>TP*VLOOKUP('Thông tin khách hàng'!$E$10,$X$2:$Z$5,3,FALSE)*OFFSET($S266,0,VLOOKUP('Thông tin khách hàng'!$E$10,$X$2:$Z$5,2,FALSE))</f>
        <v>0</v>
      </c>
      <c r="G266" s="5">
        <f>EP*VLOOKUP('Thông tin khách hàng'!$E$10,$X$2:$Z$5,3,FALSE)*OFFSET($S266,0,VLOOKUP('Thông tin khách hàng'!$E$10,$X$2:$Z$5,2,FALSE))</f>
        <v>0</v>
      </c>
      <c r="H266" s="5">
        <f>F266*HLOOKUP(B266,Assumption!$A$10:$G$12,2,TRUE)+G266*HLOOKUP(B266,Assumption!$A$10:$G$12,3,TRUE)</f>
        <v>0</v>
      </c>
      <c r="I266" s="5">
        <f t="shared" si="3"/>
        <v>0</v>
      </c>
      <c r="J266" s="47">
        <f>VLOOKUP(D266,Assumption!$O$3:$Q$103,IF('Thông tin khách hàng'!$B$3="Nam",2,3),FALSE)/12*P266</f>
        <v>0</v>
      </c>
      <c r="K266" s="5">
        <v>20000.0</v>
      </c>
      <c r="L266" s="46">
        <f t="shared" si="4"/>
        <v>15391855</v>
      </c>
      <c r="M266" s="46">
        <f t="shared" si="5"/>
        <v>3793346519</v>
      </c>
      <c r="N266" s="47">
        <f>HLOOKUP(ROUND(AVERAGE(M254:M265)/10^6,0),Assumption!$B$2:$E$3,2,TRUE)*MAX((AVERAGE(M254:M265)-250*10^6),0)</f>
        <v>19831052.21</v>
      </c>
      <c r="O266" s="46">
        <f t="shared" si="6"/>
        <v>3813177571</v>
      </c>
      <c r="P266" s="46">
        <f>IF(A266=1,SA,MAX(0,SA-M265))</f>
        <v>0</v>
      </c>
      <c r="S266" s="5">
        <v>0.0</v>
      </c>
      <c r="T266" s="5">
        <v>0.0</v>
      </c>
      <c r="U266" s="5">
        <v>0.0</v>
      </c>
      <c r="V266" s="48">
        <v>1.0</v>
      </c>
    </row>
    <row r="267" ht="15.75" customHeight="1">
      <c r="A267" s="5">
        <v>265.0</v>
      </c>
      <c r="B267" s="5">
        <v>23.0</v>
      </c>
      <c r="C267" s="5">
        <f t="shared" si="1"/>
        <v>1</v>
      </c>
      <c r="D267" s="5">
        <f>'Thông tin khách hàng'!$B$4+B267-1</f>
        <v>23</v>
      </c>
      <c r="E267" s="46">
        <f t="shared" si="2"/>
        <v>3813177571</v>
      </c>
      <c r="F267" s="5">
        <f>TP*VLOOKUP('Thông tin khách hàng'!$E$10,$X$2:$Z$5,3,FALSE)*OFFSET($S267,0,VLOOKUP('Thông tin khách hàng'!$E$10,$X$2:$Z$5,2,FALSE))</f>
        <v>15000000</v>
      </c>
      <c r="G267" s="5">
        <f>EP*VLOOKUP('Thông tin khách hàng'!$E$10,$X$2:$Z$5,3,FALSE)*OFFSET($S267,0,VLOOKUP('Thông tin khách hàng'!$E$10,$X$2:$Z$5,2,FALSE))</f>
        <v>15000000</v>
      </c>
      <c r="H267" s="5">
        <f>F267*HLOOKUP(B267,Assumption!$A$10:$G$12,2,TRUE)+G267*HLOOKUP(B267,Assumption!$A$10:$G$12,3,TRUE)</f>
        <v>750000</v>
      </c>
      <c r="I267" s="5">
        <f t="shared" si="3"/>
        <v>29250000</v>
      </c>
      <c r="J267" s="47">
        <f>VLOOKUP(D267,Assumption!$O$3:$Q$103,IF('Thông tin khách hàng'!$B$3="Nam",2,3),FALSE)/12*P267</f>
        <v>0</v>
      </c>
      <c r="K267" s="5">
        <v>20000.0</v>
      </c>
      <c r="L267" s="46">
        <f t="shared" si="4"/>
        <v>15654444</v>
      </c>
      <c r="M267" s="46">
        <f t="shared" si="5"/>
        <v>3858062015</v>
      </c>
      <c r="N267" s="47">
        <f>HLOOKUP(ROUND(AVERAGE(M255:M266)/10^6,0),Assumption!$B$2:$E$3,2,TRUE)*MAX((AVERAGE(M255:M266)-250*10^6),0)</f>
        <v>20058173.22</v>
      </c>
      <c r="O267" s="46">
        <f t="shared" si="6"/>
        <v>3878120188</v>
      </c>
      <c r="P267" s="46">
        <f>IF(A267=1,SA,MAX(0,SA-M266))</f>
        <v>0</v>
      </c>
      <c r="S267" s="5">
        <v>1.0</v>
      </c>
      <c r="T267" s="5">
        <v>1.0</v>
      </c>
      <c r="U267" s="5">
        <v>1.0</v>
      </c>
      <c r="V267" s="48">
        <v>1.0</v>
      </c>
    </row>
    <row r="268" ht="15.75" customHeight="1">
      <c r="A268" s="5">
        <v>266.0</v>
      </c>
      <c r="B268" s="5">
        <v>23.0</v>
      </c>
      <c r="C268" s="5">
        <f t="shared" si="1"/>
        <v>2</v>
      </c>
      <c r="D268" s="5">
        <f>'Thông tin khách hàng'!$B$4+B268-1</f>
        <v>23</v>
      </c>
      <c r="E268" s="46">
        <f t="shared" si="2"/>
        <v>3878120188</v>
      </c>
      <c r="F268" s="5">
        <f>TP*VLOOKUP('Thông tin khách hàng'!$E$10,$X$2:$Z$5,3,FALSE)*OFFSET($S268,0,VLOOKUP('Thông tin khách hàng'!$E$10,$X$2:$Z$5,2,FALSE))</f>
        <v>0</v>
      </c>
      <c r="G268" s="5">
        <f>EP*VLOOKUP('Thông tin khách hàng'!$E$10,$X$2:$Z$5,3,FALSE)*OFFSET($S268,0,VLOOKUP('Thông tin khách hàng'!$E$10,$X$2:$Z$5,2,FALSE))</f>
        <v>0</v>
      </c>
      <c r="H268" s="5">
        <f>F268*HLOOKUP(B268,Assumption!$A$10:$G$12,2,TRUE)+G268*HLOOKUP(B268,Assumption!$A$10:$G$12,3,TRUE)</f>
        <v>0</v>
      </c>
      <c r="I268" s="5">
        <f t="shared" si="3"/>
        <v>0</v>
      </c>
      <c r="J268" s="47">
        <f>VLOOKUP(D268,Assumption!$O$3:$Q$103,IF('Thông tin khách hàng'!$B$3="Nam",2,3),FALSE)/12*P268</f>
        <v>0</v>
      </c>
      <c r="K268" s="5">
        <v>20000.0</v>
      </c>
      <c r="L268" s="46">
        <f t="shared" si="4"/>
        <v>15799860</v>
      </c>
      <c r="M268" s="46">
        <f t="shared" si="5"/>
        <v>3893900048</v>
      </c>
      <c r="N268" s="47">
        <f>HLOOKUP(ROUND(AVERAGE(M256:M267)/10^6,0),Assumption!$B$2:$E$3,2,TRUE)*MAX((AVERAGE(M256:M267)-250*10^6),0)</f>
        <v>20287505.04</v>
      </c>
      <c r="O268" s="46">
        <f t="shared" si="6"/>
        <v>3914187553</v>
      </c>
      <c r="P268" s="46">
        <f>IF(A268=1,SA,MAX(0,SA-M267))</f>
        <v>0</v>
      </c>
      <c r="S268" s="5">
        <v>0.0</v>
      </c>
      <c r="T268" s="5">
        <v>0.0</v>
      </c>
      <c r="U268" s="5">
        <v>0.0</v>
      </c>
      <c r="V268" s="48">
        <v>1.0</v>
      </c>
    </row>
    <row r="269" ht="15.75" customHeight="1">
      <c r="A269" s="5">
        <v>267.0</v>
      </c>
      <c r="B269" s="5">
        <v>23.0</v>
      </c>
      <c r="C269" s="5">
        <f t="shared" si="1"/>
        <v>3</v>
      </c>
      <c r="D269" s="5">
        <f>'Thông tin khách hàng'!$B$4+B269-1</f>
        <v>23</v>
      </c>
      <c r="E269" s="46">
        <f t="shared" si="2"/>
        <v>3914187553</v>
      </c>
      <c r="F269" s="5">
        <f>TP*VLOOKUP('Thông tin khách hàng'!$E$10,$X$2:$Z$5,3,FALSE)*OFFSET($S269,0,VLOOKUP('Thông tin khách hàng'!$E$10,$X$2:$Z$5,2,FALSE))</f>
        <v>0</v>
      </c>
      <c r="G269" s="5">
        <f>EP*VLOOKUP('Thông tin khách hàng'!$E$10,$X$2:$Z$5,3,FALSE)*OFFSET($S269,0,VLOOKUP('Thông tin khách hàng'!$E$10,$X$2:$Z$5,2,FALSE))</f>
        <v>0</v>
      </c>
      <c r="H269" s="5">
        <f>F269*HLOOKUP(B269,Assumption!$A$10:$G$12,2,TRUE)+G269*HLOOKUP(B269,Assumption!$A$10:$G$12,3,TRUE)</f>
        <v>0</v>
      </c>
      <c r="I269" s="5">
        <f t="shared" si="3"/>
        <v>0</v>
      </c>
      <c r="J269" s="47">
        <f>VLOOKUP(D269,Assumption!$O$3:$Q$103,IF('Thông tin khách hàng'!$B$3="Nam",2,3),FALSE)/12*P269</f>
        <v>0</v>
      </c>
      <c r="K269" s="5">
        <v>20000.0</v>
      </c>
      <c r="L269" s="46">
        <f t="shared" si="4"/>
        <v>15946803</v>
      </c>
      <c r="M269" s="46">
        <f t="shared" si="5"/>
        <v>3930114356</v>
      </c>
      <c r="N269" s="47">
        <f>HLOOKUP(ROUND(AVERAGE(M257:M268)/10^6,0),Assumption!$B$2:$E$3,2,TRUE)*MAX((AVERAGE(M257:M268)-250*10^6),0)</f>
        <v>20519069.2</v>
      </c>
      <c r="O269" s="46">
        <f t="shared" si="6"/>
        <v>3950633426</v>
      </c>
      <c r="P269" s="46">
        <f>IF(A269=1,SA,MAX(0,SA-M268))</f>
        <v>0</v>
      </c>
      <c r="S269" s="5">
        <v>0.0</v>
      </c>
      <c r="T269" s="5">
        <v>0.0</v>
      </c>
      <c r="U269" s="5">
        <v>0.0</v>
      </c>
      <c r="V269" s="48">
        <v>1.0</v>
      </c>
    </row>
    <row r="270" ht="15.75" customHeight="1">
      <c r="A270" s="5">
        <v>268.0</v>
      </c>
      <c r="B270" s="5">
        <v>23.0</v>
      </c>
      <c r="C270" s="5">
        <f t="shared" si="1"/>
        <v>4</v>
      </c>
      <c r="D270" s="5">
        <f>'Thông tin khách hàng'!$B$4+B270-1</f>
        <v>23</v>
      </c>
      <c r="E270" s="46">
        <f t="shared" si="2"/>
        <v>3950633426</v>
      </c>
      <c r="F270" s="5">
        <f>TP*VLOOKUP('Thông tin khách hàng'!$E$10,$X$2:$Z$5,3,FALSE)*OFFSET($S270,0,VLOOKUP('Thông tin khách hàng'!$E$10,$X$2:$Z$5,2,FALSE))</f>
        <v>0</v>
      </c>
      <c r="G270" s="5">
        <f>EP*VLOOKUP('Thông tin khách hàng'!$E$10,$X$2:$Z$5,3,FALSE)*OFFSET($S270,0,VLOOKUP('Thông tin khách hàng'!$E$10,$X$2:$Z$5,2,FALSE))</f>
        <v>0</v>
      </c>
      <c r="H270" s="5">
        <f>F270*HLOOKUP(B270,Assumption!$A$10:$G$12,2,TRUE)+G270*HLOOKUP(B270,Assumption!$A$10:$G$12,3,TRUE)</f>
        <v>0</v>
      </c>
      <c r="I270" s="5">
        <f t="shared" si="3"/>
        <v>0</v>
      </c>
      <c r="J270" s="47">
        <f>VLOOKUP(D270,Assumption!$O$3:$Q$103,IF('Thông tin khách hàng'!$B$3="Nam",2,3),FALSE)/12*P270</f>
        <v>0</v>
      </c>
      <c r="K270" s="5">
        <v>20000.0</v>
      </c>
      <c r="L270" s="46">
        <f t="shared" si="4"/>
        <v>16095288</v>
      </c>
      <c r="M270" s="46">
        <f t="shared" si="5"/>
        <v>3966708714</v>
      </c>
      <c r="N270" s="47">
        <f>HLOOKUP(ROUND(AVERAGE(M258:M269)/10^6,0),Assumption!$B$2:$E$3,2,TRUE)*MAX((AVERAGE(M258:M269)-250*10^6),0)</f>
        <v>20752887.43</v>
      </c>
      <c r="O270" s="46">
        <f t="shared" si="6"/>
        <v>3987461601</v>
      </c>
      <c r="P270" s="46">
        <f>IF(A270=1,SA,MAX(0,SA-M269))</f>
        <v>0</v>
      </c>
      <c r="S270" s="5">
        <v>0.0</v>
      </c>
      <c r="T270" s="5">
        <v>0.0</v>
      </c>
      <c r="U270" s="5">
        <v>1.0</v>
      </c>
      <c r="V270" s="48">
        <v>1.0</v>
      </c>
    </row>
    <row r="271" ht="15.75" customHeight="1">
      <c r="A271" s="5">
        <v>269.0</v>
      </c>
      <c r="B271" s="5">
        <v>23.0</v>
      </c>
      <c r="C271" s="5">
        <f t="shared" si="1"/>
        <v>5</v>
      </c>
      <c r="D271" s="5">
        <f>'Thông tin khách hàng'!$B$4+B271-1</f>
        <v>23</v>
      </c>
      <c r="E271" s="46">
        <f t="shared" si="2"/>
        <v>3987461601</v>
      </c>
      <c r="F271" s="5">
        <f>TP*VLOOKUP('Thông tin khách hàng'!$E$10,$X$2:$Z$5,3,FALSE)*OFFSET($S271,0,VLOOKUP('Thông tin khách hàng'!$E$10,$X$2:$Z$5,2,FALSE))</f>
        <v>0</v>
      </c>
      <c r="G271" s="5">
        <f>EP*VLOOKUP('Thông tin khách hàng'!$E$10,$X$2:$Z$5,3,FALSE)*OFFSET($S271,0,VLOOKUP('Thông tin khách hàng'!$E$10,$X$2:$Z$5,2,FALSE))</f>
        <v>0</v>
      </c>
      <c r="H271" s="5">
        <f>F271*HLOOKUP(B271,Assumption!$A$10:$G$12,2,TRUE)+G271*HLOOKUP(B271,Assumption!$A$10:$G$12,3,TRUE)</f>
        <v>0</v>
      </c>
      <c r="I271" s="5">
        <f t="shared" si="3"/>
        <v>0</v>
      </c>
      <c r="J271" s="47">
        <f>VLOOKUP(D271,Assumption!$O$3:$Q$103,IF('Thông tin khách hàng'!$B$3="Nam",2,3),FALSE)/12*P271</f>
        <v>0</v>
      </c>
      <c r="K271" s="5">
        <v>20000.0</v>
      </c>
      <c r="L271" s="46">
        <f t="shared" si="4"/>
        <v>16245331</v>
      </c>
      <c r="M271" s="46">
        <f t="shared" si="5"/>
        <v>4003686932</v>
      </c>
      <c r="N271" s="47">
        <f>HLOOKUP(ROUND(AVERAGE(M259:M270)/10^6,0),Assumption!$B$2:$E$3,2,TRUE)*MAX((AVERAGE(M259:M270)-250*10^6),0)</f>
        <v>20988981.66</v>
      </c>
      <c r="O271" s="46">
        <f t="shared" si="6"/>
        <v>4024675914</v>
      </c>
      <c r="P271" s="46">
        <f>IF(A271=1,SA,MAX(0,SA-M270))</f>
        <v>0</v>
      </c>
      <c r="S271" s="5">
        <v>0.0</v>
      </c>
      <c r="T271" s="5">
        <v>0.0</v>
      </c>
      <c r="U271" s="5">
        <v>0.0</v>
      </c>
      <c r="V271" s="48">
        <v>1.0</v>
      </c>
    </row>
    <row r="272" ht="15.75" customHeight="1">
      <c r="A272" s="5">
        <v>270.0</v>
      </c>
      <c r="B272" s="5">
        <v>23.0</v>
      </c>
      <c r="C272" s="5">
        <f t="shared" si="1"/>
        <v>6</v>
      </c>
      <c r="D272" s="5">
        <f>'Thông tin khách hàng'!$B$4+B272-1</f>
        <v>23</v>
      </c>
      <c r="E272" s="46">
        <f t="shared" si="2"/>
        <v>4024675914</v>
      </c>
      <c r="F272" s="5">
        <f>TP*VLOOKUP('Thông tin khách hàng'!$E$10,$X$2:$Z$5,3,FALSE)*OFFSET($S272,0,VLOOKUP('Thông tin khách hàng'!$E$10,$X$2:$Z$5,2,FALSE))</f>
        <v>0</v>
      </c>
      <c r="G272" s="5">
        <f>EP*VLOOKUP('Thông tin khách hàng'!$E$10,$X$2:$Z$5,3,FALSE)*OFFSET($S272,0,VLOOKUP('Thông tin khách hàng'!$E$10,$X$2:$Z$5,2,FALSE))</f>
        <v>0</v>
      </c>
      <c r="H272" s="5">
        <f>F272*HLOOKUP(B272,Assumption!$A$10:$G$12,2,TRUE)+G272*HLOOKUP(B272,Assumption!$A$10:$G$12,3,TRUE)</f>
        <v>0</v>
      </c>
      <c r="I272" s="5">
        <f t="shared" si="3"/>
        <v>0</v>
      </c>
      <c r="J272" s="47">
        <f>VLOOKUP(D272,Assumption!$O$3:$Q$103,IF('Thông tin khách hàng'!$B$3="Nam",2,3),FALSE)/12*P272</f>
        <v>0</v>
      </c>
      <c r="K272" s="5">
        <v>20000.0</v>
      </c>
      <c r="L272" s="46">
        <f t="shared" si="4"/>
        <v>16396946</v>
      </c>
      <c r="M272" s="46">
        <f t="shared" si="5"/>
        <v>4041052860</v>
      </c>
      <c r="N272" s="47">
        <f>HLOOKUP(ROUND(AVERAGE(M260:M271)/10^6,0),Assumption!$B$2:$E$3,2,TRUE)*MAX((AVERAGE(M260:M271)-250*10^6),0)</f>
        <v>21227374.06</v>
      </c>
      <c r="O272" s="46">
        <f t="shared" si="6"/>
        <v>4062280234</v>
      </c>
      <c r="P272" s="46">
        <f>IF(A272=1,SA,MAX(0,SA-M271))</f>
        <v>0</v>
      </c>
      <c r="S272" s="5">
        <v>0.0</v>
      </c>
      <c r="T272" s="5">
        <v>0.0</v>
      </c>
      <c r="U272" s="5">
        <v>0.0</v>
      </c>
      <c r="V272" s="48">
        <v>1.0</v>
      </c>
    </row>
    <row r="273" ht="15.75" customHeight="1">
      <c r="A273" s="5">
        <v>271.0</v>
      </c>
      <c r="B273" s="5">
        <v>23.0</v>
      </c>
      <c r="C273" s="5">
        <f t="shared" si="1"/>
        <v>7</v>
      </c>
      <c r="D273" s="5">
        <f>'Thông tin khách hàng'!$B$4+B273-1</f>
        <v>23</v>
      </c>
      <c r="E273" s="46">
        <f t="shared" si="2"/>
        <v>4062280234</v>
      </c>
      <c r="F273" s="5">
        <f>TP*VLOOKUP('Thông tin khách hàng'!$E$10,$X$2:$Z$5,3,FALSE)*OFFSET($S273,0,VLOOKUP('Thông tin khách hàng'!$E$10,$X$2:$Z$5,2,FALSE))</f>
        <v>15000000</v>
      </c>
      <c r="G273" s="5">
        <f>EP*VLOOKUP('Thông tin khách hàng'!$E$10,$X$2:$Z$5,3,FALSE)*OFFSET($S273,0,VLOOKUP('Thông tin khách hàng'!$E$10,$X$2:$Z$5,2,FALSE))</f>
        <v>15000000</v>
      </c>
      <c r="H273" s="5">
        <f>F273*HLOOKUP(B273,Assumption!$A$10:$G$12,2,TRUE)+G273*HLOOKUP(B273,Assumption!$A$10:$G$12,3,TRUE)</f>
        <v>750000</v>
      </c>
      <c r="I273" s="5">
        <f t="shared" si="3"/>
        <v>29250000</v>
      </c>
      <c r="J273" s="47">
        <f>VLOOKUP(D273,Assumption!$O$3:$Q$103,IF('Thông tin khách hàng'!$B$3="Nam",2,3),FALSE)/12*P273</f>
        <v>0</v>
      </c>
      <c r="K273" s="5">
        <v>20000.0</v>
      </c>
      <c r="L273" s="46">
        <f t="shared" si="4"/>
        <v>16669319</v>
      </c>
      <c r="M273" s="46">
        <f t="shared" si="5"/>
        <v>4108179553</v>
      </c>
      <c r="N273" s="47">
        <f>HLOOKUP(ROUND(AVERAGE(M261:M272)/10^6,0),Assumption!$B$2:$E$3,2,TRUE)*MAX((AVERAGE(M261:M272)-250*10^6),0)</f>
        <v>21468087</v>
      </c>
      <c r="O273" s="46">
        <f t="shared" si="6"/>
        <v>4129647640</v>
      </c>
      <c r="P273" s="46">
        <f>IF(A273=1,SA,MAX(0,SA-M272))</f>
        <v>0</v>
      </c>
      <c r="S273" s="5">
        <v>0.0</v>
      </c>
      <c r="T273" s="5">
        <v>1.0</v>
      </c>
      <c r="U273" s="5">
        <v>1.0</v>
      </c>
      <c r="V273" s="48">
        <v>1.0</v>
      </c>
    </row>
    <row r="274" ht="15.75" customHeight="1">
      <c r="A274" s="5">
        <v>272.0</v>
      </c>
      <c r="B274" s="5">
        <v>23.0</v>
      </c>
      <c r="C274" s="5">
        <f t="shared" si="1"/>
        <v>8</v>
      </c>
      <c r="D274" s="5">
        <f>'Thông tin khách hàng'!$B$4+B274-1</f>
        <v>23</v>
      </c>
      <c r="E274" s="46">
        <f t="shared" si="2"/>
        <v>4129647640</v>
      </c>
      <c r="F274" s="5">
        <f>TP*VLOOKUP('Thông tin khách hàng'!$E$10,$X$2:$Z$5,3,FALSE)*OFFSET($S274,0,VLOOKUP('Thông tin khách hàng'!$E$10,$X$2:$Z$5,2,FALSE))</f>
        <v>0</v>
      </c>
      <c r="G274" s="5">
        <f>EP*VLOOKUP('Thông tin khách hàng'!$E$10,$X$2:$Z$5,3,FALSE)*OFFSET($S274,0,VLOOKUP('Thông tin khách hàng'!$E$10,$X$2:$Z$5,2,FALSE))</f>
        <v>0</v>
      </c>
      <c r="H274" s="5">
        <f>F274*HLOOKUP(B274,Assumption!$A$10:$G$12,2,TRUE)+G274*HLOOKUP(B274,Assumption!$A$10:$G$12,3,TRUE)</f>
        <v>0</v>
      </c>
      <c r="I274" s="5">
        <f t="shared" si="3"/>
        <v>0</v>
      </c>
      <c r="J274" s="47">
        <f>VLOOKUP(D274,Assumption!$O$3:$Q$103,IF('Thông tin khách hàng'!$B$3="Nam",2,3),FALSE)/12*P274</f>
        <v>0</v>
      </c>
      <c r="K274" s="5">
        <v>20000.0</v>
      </c>
      <c r="L274" s="46">
        <f t="shared" si="4"/>
        <v>16824614</v>
      </c>
      <c r="M274" s="46">
        <f t="shared" si="5"/>
        <v>4146452254</v>
      </c>
      <c r="N274" s="47">
        <f>HLOOKUP(ROUND(AVERAGE(M262:M273)/10^6,0),Assumption!$B$2:$E$3,2,TRUE)*MAX((AVERAGE(M262:M273)-250*10^6),0)</f>
        <v>21711143.05</v>
      </c>
      <c r="O274" s="46">
        <f t="shared" si="6"/>
        <v>4168163397</v>
      </c>
      <c r="P274" s="46">
        <f>IF(A274=1,SA,MAX(0,SA-M273))</f>
        <v>0</v>
      </c>
      <c r="S274" s="5">
        <v>0.0</v>
      </c>
      <c r="T274" s="5">
        <v>0.0</v>
      </c>
      <c r="U274" s="5">
        <v>0.0</v>
      </c>
      <c r="V274" s="48">
        <v>1.0</v>
      </c>
    </row>
    <row r="275" ht="15.75" customHeight="1">
      <c r="A275" s="5">
        <v>273.0</v>
      </c>
      <c r="B275" s="5">
        <v>23.0</v>
      </c>
      <c r="C275" s="5">
        <f t="shared" si="1"/>
        <v>9</v>
      </c>
      <c r="D275" s="5">
        <f>'Thông tin khách hàng'!$B$4+B275-1</f>
        <v>23</v>
      </c>
      <c r="E275" s="46">
        <f t="shared" si="2"/>
        <v>4168163397</v>
      </c>
      <c r="F275" s="5">
        <f>TP*VLOOKUP('Thông tin khách hàng'!$E$10,$X$2:$Z$5,3,FALSE)*OFFSET($S275,0,VLOOKUP('Thông tin khách hàng'!$E$10,$X$2:$Z$5,2,FALSE))</f>
        <v>0</v>
      </c>
      <c r="G275" s="5">
        <f>EP*VLOOKUP('Thông tin khách hàng'!$E$10,$X$2:$Z$5,3,FALSE)*OFFSET($S275,0,VLOOKUP('Thông tin khách hàng'!$E$10,$X$2:$Z$5,2,FALSE))</f>
        <v>0</v>
      </c>
      <c r="H275" s="5">
        <f>F275*HLOOKUP(B275,Assumption!$A$10:$G$12,2,TRUE)+G275*HLOOKUP(B275,Assumption!$A$10:$G$12,3,TRUE)</f>
        <v>0</v>
      </c>
      <c r="I275" s="5">
        <f t="shared" si="3"/>
        <v>0</v>
      </c>
      <c r="J275" s="47">
        <f>VLOOKUP(D275,Assumption!$O$3:$Q$103,IF('Thông tin khách hàng'!$B$3="Nam",2,3),FALSE)/12*P275</f>
        <v>0</v>
      </c>
      <c r="K275" s="5">
        <v>20000.0</v>
      </c>
      <c r="L275" s="46">
        <f t="shared" si="4"/>
        <v>16981532</v>
      </c>
      <c r="M275" s="46">
        <f t="shared" si="5"/>
        <v>4185124929</v>
      </c>
      <c r="N275" s="47">
        <f>HLOOKUP(ROUND(AVERAGE(M263:M274)/10^6,0),Assumption!$B$2:$E$3,2,TRUE)*MAX((AVERAGE(M263:M274)-250*10^6),0)</f>
        <v>21956565.04</v>
      </c>
      <c r="O275" s="46">
        <f t="shared" si="6"/>
        <v>4207081494</v>
      </c>
      <c r="P275" s="46">
        <f>IF(A275=1,SA,MAX(0,SA-M274))</f>
        <v>0</v>
      </c>
      <c r="S275" s="5">
        <v>0.0</v>
      </c>
      <c r="T275" s="5">
        <v>0.0</v>
      </c>
      <c r="U275" s="5">
        <v>0.0</v>
      </c>
      <c r="V275" s="48">
        <v>1.0</v>
      </c>
    </row>
    <row r="276" ht="15.75" customHeight="1">
      <c r="A276" s="5">
        <v>274.0</v>
      </c>
      <c r="B276" s="5">
        <v>23.0</v>
      </c>
      <c r="C276" s="5">
        <f t="shared" si="1"/>
        <v>10</v>
      </c>
      <c r="D276" s="5">
        <f>'Thông tin khách hàng'!$B$4+B276-1</f>
        <v>23</v>
      </c>
      <c r="E276" s="46">
        <f t="shared" si="2"/>
        <v>4207081494</v>
      </c>
      <c r="F276" s="5">
        <f>TP*VLOOKUP('Thông tin khách hàng'!$E$10,$X$2:$Z$5,3,FALSE)*OFFSET($S276,0,VLOOKUP('Thông tin khách hàng'!$E$10,$X$2:$Z$5,2,FALSE))</f>
        <v>0</v>
      </c>
      <c r="G276" s="5">
        <f>EP*VLOOKUP('Thông tin khách hàng'!$E$10,$X$2:$Z$5,3,FALSE)*OFFSET($S276,0,VLOOKUP('Thông tin khách hàng'!$E$10,$X$2:$Z$5,2,FALSE))</f>
        <v>0</v>
      </c>
      <c r="H276" s="5">
        <f>F276*HLOOKUP(B276,Assumption!$A$10:$G$12,2,TRUE)+G276*HLOOKUP(B276,Assumption!$A$10:$G$12,3,TRUE)</f>
        <v>0</v>
      </c>
      <c r="I276" s="5">
        <f t="shared" si="3"/>
        <v>0</v>
      </c>
      <c r="J276" s="47">
        <f>VLOOKUP(D276,Assumption!$O$3:$Q$103,IF('Thông tin khách hàng'!$B$3="Nam",2,3),FALSE)/12*P276</f>
        <v>0</v>
      </c>
      <c r="K276" s="5">
        <v>20000.0</v>
      </c>
      <c r="L276" s="46">
        <f t="shared" si="4"/>
        <v>17140089</v>
      </c>
      <c r="M276" s="46">
        <f t="shared" si="5"/>
        <v>4224201583</v>
      </c>
      <c r="N276" s="47">
        <f>HLOOKUP(ROUND(AVERAGE(M264:M275)/10^6,0),Assumption!$B$2:$E$3,2,TRUE)*MAX((AVERAGE(M264:M275)-250*10^6),0)</f>
        <v>22204375.99</v>
      </c>
      <c r="O276" s="46">
        <f t="shared" si="6"/>
        <v>4246405959</v>
      </c>
      <c r="P276" s="46">
        <f>IF(A276=1,SA,MAX(0,SA-M275))</f>
        <v>0</v>
      </c>
      <c r="S276" s="5">
        <v>0.0</v>
      </c>
      <c r="T276" s="5">
        <v>0.0</v>
      </c>
      <c r="U276" s="5">
        <v>1.0</v>
      </c>
      <c r="V276" s="48">
        <v>1.0</v>
      </c>
    </row>
    <row r="277" ht="15.75" customHeight="1">
      <c r="A277" s="5">
        <v>275.0</v>
      </c>
      <c r="B277" s="5">
        <v>23.0</v>
      </c>
      <c r="C277" s="5">
        <f t="shared" si="1"/>
        <v>11</v>
      </c>
      <c r="D277" s="5">
        <f>'Thông tin khách hàng'!$B$4+B277-1</f>
        <v>23</v>
      </c>
      <c r="E277" s="46">
        <f t="shared" si="2"/>
        <v>4246405959</v>
      </c>
      <c r="F277" s="5">
        <f>TP*VLOOKUP('Thông tin khách hàng'!$E$10,$X$2:$Z$5,3,FALSE)*OFFSET($S277,0,VLOOKUP('Thông tin khách hàng'!$E$10,$X$2:$Z$5,2,FALSE))</f>
        <v>0</v>
      </c>
      <c r="G277" s="5">
        <f>EP*VLOOKUP('Thông tin khách hàng'!$E$10,$X$2:$Z$5,3,FALSE)*OFFSET($S277,0,VLOOKUP('Thông tin khách hàng'!$E$10,$X$2:$Z$5,2,FALSE))</f>
        <v>0</v>
      </c>
      <c r="H277" s="5">
        <f>F277*HLOOKUP(B277,Assumption!$A$10:$G$12,2,TRUE)+G277*HLOOKUP(B277,Assumption!$A$10:$G$12,3,TRUE)</f>
        <v>0</v>
      </c>
      <c r="I277" s="5">
        <f t="shared" si="3"/>
        <v>0</v>
      </c>
      <c r="J277" s="47">
        <f>VLOOKUP(D277,Assumption!$O$3:$Q$103,IF('Thông tin khách hàng'!$B$3="Nam",2,3),FALSE)/12*P277</f>
        <v>0</v>
      </c>
      <c r="K277" s="5">
        <v>20000.0</v>
      </c>
      <c r="L277" s="46">
        <f t="shared" si="4"/>
        <v>17300302</v>
      </c>
      <c r="M277" s="46">
        <f t="shared" si="5"/>
        <v>4263686261</v>
      </c>
      <c r="N277" s="47">
        <f>HLOOKUP(ROUND(AVERAGE(M265:M276)/10^6,0),Assumption!$B$2:$E$3,2,TRUE)*MAX((AVERAGE(M265:M276)-250*10^6),0)</f>
        <v>22454599.15</v>
      </c>
      <c r="O277" s="46">
        <f t="shared" si="6"/>
        <v>4286140860</v>
      </c>
      <c r="P277" s="46">
        <f>IF(A277=1,SA,MAX(0,SA-M276))</f>
        <v>0</v>
      </c>
      <c r="S277" s="5">
        <v>0.0</v>
      </c>
      <c r="T277" s="5">
        <v>0.0</v>
      </c>
      <c r="U277" s="5">
        <v>0.0</v>
      </c>
      <c r="V277" s="48">
        <v>1.0</v>
      </c>
    </row>
    <row r="278" ht="15.75" customHeight="1">
      <c r="A278" s="5">
        <v>276.0</v>
      </c>
      <c r="B278" s="5">
        <v>23.0</v>
      </c>
      <c r="C278" s="5">
        <f t="shared" si="1"/>
        <v>12</v>
      </c>
      <c r="D278" s="5">
        <f>'Thông tin khách hàng'!$B$4+B278-1</f>
        <v>23</v>
      </c>
      <c r="E278" s="46">
        <f t="shared" si="2"/>
        <v>4286140860</v>
      </c>
      <c r="F278" s="5">
        <f>TP*VLOOKUP('Thông tin khách hàng'!$E$10,$X$2:$Z$5,3,FALSE)*OFFSET($S278,0,VLOOKUP('Thông tin khách hàng'!$E$10,$X$2:$Z$5,2,FALSE))</f>
        <v>0</v>
      </c>
      <c r="G278" s="5">
        <f>EP*VLOOKUP('Thông tin khách hàng'!$E$10,$X$2:$Z$5,3,FALSE)*OFFSET($S278,0,VLOOKUP('Thông tin khách hàng'!$E$10,$X$2:$Z$5,2,FALSE))</f>
        <v>0</v>
      </c>
      <c r="H278" s="5">
        <f>F278*HLOOKUP(B278,Assumption!$A$10:$G$12,2,TRUE)+G278*HLOOKUP(B278,Assumption!$A$10:$G$12,3,TRUE)</f>
        <v>0</v>
      </c>
      <c r="I278" s="5">
        <f t="shared" si="3"/>
        <v>0</v>
      </c>
      <c r="J278" s="47">
        <f>VLOOKUP(D278,Assumption!$O$3:$Q$103,IF('Thông tin khách hàng'!$B$3="Nam",2,3),FALSE)/12*P278</f>
        <v>0</v>
      </c>
      <c r="K278" s="5">
        <v>20000.0</v>
      </c>
      <c r="L278" s="46">
        <f t="shared" si="4"/>
        <v>17462187</v>
      </c>
      <c r="M278" s="46">
        <f t="shared" si="5"/>
        <v>4303583047</v>
      </c>
      <c r="N278" s="47">
        <f>HLOOKUP(ROUND(AVERAGE(M266:M277)/10^6,0),Assumption!$B$2:$E$3,2,TRUE)*MAX((AVERAGE(M266:M277)-250*10^6),0)</f>
        <v>22707258.01</v>
      </c>
      <c r="O278" s="46">
        <f t="shared" si="6"/>
        <v>4326290305</v>
      </c>
      <c r="P278" s="46">
        <f>IF(A278=1,SA,MAX(0,SA-M277))</f>
        <v>0</v>
      </c>
      <c r="S278" s="5">
        <v>0.0</v>
      </c>
      <c r="T278" s="5">
        <v>0.0</v>
      </c>
      <c r="U278" s="5">
        <v>0.0</v>
      </c>
      <c r="V278" s="48">
        <v>1.0</v>
      </c>
    </row>
    <row r="279" ht="15.75" customHeight="1">
      <c r="A279" s="5">
        <v>277.0</v>
      </c>
      <c r="B279" s="5">
        <v>24.0</v>
      </c>
      <c r="C279" s="5">
        <f t="shared" si="1"/>
        <v>1</v>
      </c>
      <c r="D279" s="5">
        <f>'Thông tin khách hàng'!$B$4+B279-1</f>
        <v>24</v>
      </c>
      <c r="E279" s="46">
        <f t="shared" si="2"/>
        <v>4326290305</v>
      </c>
      <c r="F279" s="5">
        <f>TP*VLOOKUP('Thông tin khách hàng'!$E$10,$X$2:$Z$5,3,FALSE)*OFFSET($S279,0,VLOOKUP('Thông tin khách hàng'!$E$10,$X$2:$Z$5,2,FALSE))</f>
        <v>15000000</v>
      </c>
      <c r="G279" s="5">
        <f>EP*VLOOKUP('Thông tin khách hàng'!$E$10,$X$2:$Z$5,3,FALSE)*OFFSET($S279,0,VLOOKUP('Thông tin khách hàng'!$E$10,$X$2:$Z$5,2,FALSE))</f>
        <v>15000000</v>
      </c>
      <c r="H279" s="5">
        <f>F279*HLOOKUP(B279,Assumption!$A$10:$G$12,2,TRUE)+G279*HLOOKUP(B279,Assumption!$A$10:$G$12,3,TRUE)</f>
        <v>750000</v>
      </c>
      <c r="I279" s="5">
        <f t="shared" si="3"/>
        <v>29250000</v>
      </c>
      <c r="J279" s="47">
        <f>VLOOKUP(D279,Assumption!$O$3:$Q$103,IF('Thông tin khách hàng'!$B$3="Nam",2,3),FALSE)/12*P279</f>
        <v>0</v>
      </c>
      <c r="K279" s="5">
        <v>20000.0</v>
      </c>
      <c r="L279" s="46">
        <f t="shared" si="4"/>
        <v>17744929</v>
      </c>
      <c r="M279" s="46">
        <f t="shared" si="5"/>
        <v>4373265234</v>
      </c>
      <c r="N279" s="47">
        <f>HLOOKUP(ROUND(AVERAGE(M267:M278)/10^6,0),Assumption!$B$2:$E$3,2,TRUE)*MAX((AVERAGE(M267:M278)-250*10^6),0)</f>
        <v>22962376.28</v>
      </c>
      <c r="O279" s="46">
        <f t="shared" si="6"/>
        <v>4396227610</v>
      </c>
      <c r="P279" s="46">
        <f>IF(A279=1,SA,MAX(0,SA-M278))</f>
        <v>0</v>
      </c>
      <c r="S279" s="5">
        <v>1.0</v>
      </c>
      <c r="T279" s="5">
        <v>1.0</v>
      </c>
      <c r="U279" s="5">
        <v>1.0</v>
      </c>
      <c r="V279" s="48">
        <v>1.0</v>
      </c>
    </row>
    <row r="280" ht="15.75" customHeight="1">
      <c r="A280" s="5">
        <v>278.0</v>
      </c>
      <c r="B280" s="5">
        <v>24.0</v>
      </c>
      <c r="C280" s="5">
        <f t="shared" si="1"/>
        <v>2</v>
      </c>
      <c r="D280" s="5">
        <f>'Thông tin khách hàng'!$B$4+B280-1</f>
        <v>24</v>
      </c>
      <c r="E280" s="46">
        <f t="shared" si="2"/>
        <v>4396227610</v>
      </c>
      <c r="F280" s="5">
        <f>TP*VLOOKUP('Thông tin khách hàng'!$E$10,$X$2:$Z$5,3,FALSE)*OFFSET($S280,0,VLOOKUP('Thông tin khách hàng'!$E$10,$X$2:$Z$5,2,FALSE))</f>
        <v>0</v>
      </c>
      <c r="G280" s="5">
        <f>EP*VLOOKUP('Thông tin khách hàng'!$E$10,$X$2:$Z$5,3,FALSE)*OFFSET($S280,0,VLOOKUP('Thông tin khách hàng'!$E$10,$X$2:$Z$5,2,FALSE))</f>
        <v>0</v>
      </c>
      <c r="H280" s="5">
        <f>F280*HLOOKUP(B280,Assumption!$A$10:$G$12,2,TRUE)+G280*HLOOKUP(B280,Assumption!$A$10:$G$12,3,TRUE)</f>
        <v>0</v>
      </c>
      <c r="I280" s="5">
        <f t="shared" si="3"/>
        <v>0</v>
      </c>
      <c r="J280" s="47">
        <f>VLOOKUP(D280,Assumption!$O$3:$Q$103,IF('Thông tin khách hàng'!$B$3="Nam",2,3),FALSE)/12*P280</f>
        <v>0</v>
      </c>
      <c r="K280" s="5">
        <v>20000.0</v>
      </c>
      <c r="L280" s="46">
        <f t="shared" si="4"/>
        <v>17910694</v>
      </c>
      <c r="M280" s="46">
        <f t="shared" si="5"/>
        <v>4414118304</v>
      </c>
      <c r="N280" s="47">
        <f>HLOOKUP(ROUND(AVERAGE(M268:M279)/10^6,0),Assumption!$B$2:$E$3,2,TRUE)*MAX((AVERAGE(M268:M279)-250*10^6),0)</f>
        <v>23219977.89</v>
      </c>
      <c r="O280" s="46">
        <f t="shared" si="6"/>
        <v>4437338282</v>
      </c>
      <c r="P280" s="46">
        <f>IF(A280=1,SA,MAX(0,SA-M279))</f>
        <v>0</v>
      </c>
      <c r="S280" s="5">
        <v>0.0</v>
      </c>
      <c r="T280" s="5">
        <v>0.0</v>
      </c>
      <c r="U280" s="5">
        <v>0.0</v>
      </c>
      <c r="V280" s="48">
        <v>1.0</v>
      </c>
    </row>
    <row r="281" ht="15.75" customHeight="1">
      <c r="A281" s="5">
        <v>279.0</v>
      </c>
      <c r="B281" s="5">
        <v>24.0</v>
      </c>
      <c r="C281" s="5">
        <f t="shared" si="1"/>
        <v>3</v>
      </c>
      <c r="D281" s="5">
        <f>'Thông tin khách hàng'!$B$4+B281-1</f>
        <v>24</v>
      </c>
      <c r="E281" s="46">
        <f t="shared" si="2"/>
        <v>4437338282</v>
      </c>
      <c r="F281" s="5">
        <f>TP*VLOOKUP('Thông tin khách hàng'!$E$10,$X$2:$Z$5,3,FALSE)*OFFSET($S281,0,VLOOKUP('Thông tin khách hàng'!$E$10,$X$2:$Z$5,2,FALSE))</f>
        <v>0</v>
      </c>
      <c r="G281" s="5">
        <f>EP*VLOOKUP('Thông tin khách hàng'!$E$10,$X$2:$Z$5,3,FALSE)*OFFSET($S281,0,VLOOKUP('Thông tin khách hàng'!$E$10,$X$2:$Z$5,2,FALSE))</f>
        <v>0</v>
      </c>
      <c r="H281" s="5">
        <f>F281*HLOOKUP(B281,Assumption!$A$10:$G$12,2,TRUE)+G281*HLOOKUP(B281,Assumption!$A$10:$G$12,3,TRUE)</f>
        <v>0</v>
      </c>
      <c r="I281" s="5">
        <f t="shared" si="3"/>
        <v>0</v>
      </c>
      <c r="J281" s="47">
        <f>VLOOKUP(D281,Assumption!$O$3:$Q$103,IF('Thông tin khách hàng'!$B$3="Nam",2,3),FALSE)/12*P281</f>
        <v>0</v>
      </c>
      <c r="K281" s="5">
        <v>20000.0</v>
      </c>
      <c r="L281" s="46">
        <f t="shared" si="4"/>
        <v>18078184</v>
      </c>
      <c r="M281" s="46">
        <f t="shared" si="5"/>
        <v>4455396466</v>
      </c>
      <c r="N281" s="47">
        <f>HLOOKUP(ROUND(AVERAGE(M269:M280)/10^6,0),Assumption!$B$2:$E$3,2,TRUE)*MAX((AVERAGE(M269:M280)-250*10^6),0)</f>
        <v>23480087.01</v>
      </c>
      <c r="O281" s="46">
        <f t="shared" si="6"/>
        <v>4478876553</v>
      </c>
      <c r="P281" s="46">
        <f>IF(A281=1,SA,MAX(0,SA-M280))</f>
        <v>0</v>
      </c>
      <c r="S281" s="5">
        <v>0.0</v>
      </c>
      <c r="T281" s="5">
        <v>0.0</v>
      </c>
      <c r="U281" s="5">
        <v>0.0</v>
      </c>
      <c r="V281" s="48">
        <v>1.0</v>
      </c>
    </row>
    <row r="282" ht="15.75" customHeight="1">
      <c r="A282" s="5">
        <v>280.0</v>
      </c>
      <c r="B282" s="5">
        <v>24.0</v>
      </c>
      <c r="C282" s="5">
        <f t="shared" si="1"/>
        <v>4</v>
      </c>
      <c r="D282" s="5">
        <f>'Thông tin khách hàng'!$B$4+B282-1</f>
        <v>24</v>
      </c>
      <c r="E282" s="46">
        <f t="shared" si="2"/>
        <v>4478876553</v>
      </c>
      <c r="F282" s="5">
        <f>TP*VLOOKUP('Thông tin khách hàng'!$E$10,$X$2:$Z$5,3,FALSE)*OFFSET($S282,0,VLOOKUP('Thông tin khách hàng'!$E$10,$X$2:$Z$5,2,FALSE))</f>
        <v>0</v>
      </c>
      <c r="G282" s="5">
        <f>EP*VLOOKUP('Thông tin khách hàng'!$E$10,$X$2:$Z$5,3,FALSE)*OFFSET($S282,0,VLOOKUP('Thông tin khách hàng'!$E$10,$X$2:$Z$5,2,FALSE))</f>
        <v>0</v>
      </c>
      <c r="H282" s="5">
        <f>F282*HLOOKUP(B282,Assumption!$A$10:$G$12,2,TRUE)+G282*HLOOKUP(B282,Assumption!$A$10:$G$12,3,TRUE)</f>
        <v>0</v>
      </c>
      <c r="I282" s="5">
        <f t="shared" si="3"/>
        <v>0</v>
      </c>
      <c r="J282" s="47">
        <f>VLOOKUP(D282,Assumption!$O$3:$Q$103,IF('Thông tin khách hàng'!$B$3="Nam",2,3),FALSE)/12*P282</f>
        <v>0</v>
      </c>
      <c r="K282" s="5">
        <v>20000.0</v>
      </c>
      <c r="L282" s="46">
        <f t="shared" si="4"/>
        <v>18247416</v>
      </c>
      <c r="M282" s="46">
        <f t="shared" si="5"/>
        <v>4497103969</v>
      </c>
      <c r="N282" s="47">
        <f>HLOOKUP(ROUND(AVERAGE(M270:M281)/10^6,0),Assumption!$B$2:$E$3,2,TRUE)*MAX((AVERAGE(M270:M281)-250*10^6),0)</f>
        <v>23742728.07</v>
      </c>
      <c r="O282" s="46">
        <f t="shared" si="6"/>
        <v>4520846697</v>
      </c>
      <c r="P282" s="46">
        <f>IF(A282=1,SA,MAX(0,SA-M281))</f>
        <v>0</v>
      </c>
      <c r="S282" s="5">
        <v>0.0</v>
      </c>
      <c r="T282" s="5">
        <v>0.0</v>
      </c>
      <c r="U282" s="5">
        <v>1.0</v>
      </c>
      <c r="V282" s="48">
        <v>1.0</v>
      </c>
    </row>
    <row r="283" ht="15.75" customHeight="1">
      <c r="A283" s="5">
        <v>281.0</v>
      </c>
      <c r="B283" s="5">
        <v>24.0</v>
      </c>
      <c r="C283" s="5">
        <f t="shared" si="1"/>
        <v>5</v>
      </c>
      <c r="D283" s="5">
        <f>'Thông tin khách hàng'!$B$4+B283-1</f>
        <v>24</v>
      </c>
      <c r="E283" s="46">
        <f t="shared" si="2"/>
        <v>4520846697</v>
      </c>
      <c r="F283" s="5">
        <f>TP*VLOOKUP('Thông tin khách hàng'!$E$10,$X$2:$Z$5,3,FALSE)*OFFSET($S283,0,VLOOKUP('Thông tin khách hàng'!$E$10,$X$2:$Z$5,2,FALSE))</f>
        <v>0</v>
      </c>
      <c r="G283" s="5">
        <f>EP*VLOOKUP('Thông tin khách hàng'!$E$10,$X$2:$Z$5,3,FALSE)*OFFSET($S283,0,VLOOKUP('Thông tin khách hàng'!$E$10,$X$2:$Z$5,2,FALSE))</f>
        <v>0</v>
      </c>
      <c r="H283" s="5">
        <f>F283*HLOOKUP(B283,Assumption!$A$10:$G$12,2,TRUE)+G283*HLOOKUP(B283,Assumption!$A$10:$G$12,3,TRUE)</f>
        <v>0</v>
      </c>
      <c r="I283" s="5">
        <f t="shared" si="3"/>
        <v>0</v>
      </c>
      <c r="J283" s="47">
        <f>VLOOKUP(D283,Assumption!$O$3:$Q$103,IF('Thông tin khách hàng'!$B$3="Nam",2,3),FALSE)/12*P283</f>
        <v>0</v>
      </c>
      <c r="K283" s="5">
        <v>20000.0</v>
      </c>
      <c r="L283" s="46">
        <f t="shared" si="4"/>
        <v>18418408</v>
      </c>
      <c r="M283" s="46">
        <f t="shared" si="5"/>
        <v>4539245105</v>
      </c>
      <c r="N283" s="47">
        <f>HLOOKUP(ROUND(AVERAGE(M271:M282)/10^6,0),Assumption!$B$2:$E$3,2,TRUE)*MAX((AVERAGE(M271:M282)-250*10^6),0)</f>
        <v>24007925.7</v>
      </c>
      <c r="O283" s="46">
        <f t="shared" si="6"/>
        <v>4563253031</v>
      </c>
      <c r="P283" s="46">
        <f>IF(A283=1,SA,MAX(0,SA-M282))</f>
        <v>0</v>
      </c>
      <c r="S283" s="5">
        <v>0.0</v>
      </c>
      <c r="T283" s="5">
        <v>0.0</v>
      </c>
      <c r="U283" s="5">
        <v>0.0</v>
      </c>
      <c r="V283" s="48">
        <v>1.0</v>
      </c>
    </row>
    <row r="284" ht="15.75" customHeight="1">
      <c r="A284" s="5">
        <v>282.0</v>
      </c>
      <c r="B284" s="5">
        <v>24.0</v>
      </c>
      <c r="C284" s="5">
        <f t="shared" si="1"/>
        <v>6</v>
      </c>
      <c r="D284" s="5">
        <f>'Thông tin khách hàng'!$B$4+B284-1</f>
        <v>24</v>
      </c>
      <c r="E284" s="46">
        <f t="shared" si="2"/>
        <v>4563253031</v>
      </c>
      <c r="F284" s="5">
        <f>TP*VLOOKUP('Thông tin khách hàng'!$E$10,$X$2:$Z$5,3,FALSE)*OFFSET($S284,0,VLOOKUP('Thông tin khách hàng'!$E$10,$X$2:$Z$5,2,FALSE))</f>
        <v>0</v>
      </c>
      <c r="G284" s="5">
        <f>EP*VLOOKUP('Thông tin khách hàng'!$E$10,$X$2:$Z$5,3,FALSE)*OFFSET($S284,0,VLOOKUP('Thông tin khách hàng'!$E$10,$X$2:$Z$5,2,FALSE))</f>
        <v>0</v>
      </c>
      <c r="H284" s="5">
        <f>F284*HLOOKUP(B284,Assumption!$A$10:$G$12,2,TRUE)+G284*HLOOKUP(B284,Assumption!$A$10:$G$12,3,TRUE)</f>
        <v>0</v>
      </c>
      <c r="I284" s="5">
        <f t="shared" si="3"/>
        <v>0</v>
      </c>
      <c r="J284" s="47">
        <f>VLOOKUP(D284,Assumption!$O$3:$Q$103,IF('Thông tin khách hàng'!$B$3="Nam",2,3),FALSE)/12*P284</f>
        <v>0</v>
      </c>
      <c r="K284" s="5">
        <v>20000.0</v>
      </c>
      <c r="L284" s="46">
        <f t="shared" si="4"/>
        <v>18591176</v>
      </c>
      <c r="M284" s="46">
        <f t="shared" si="5"/>
        <v>4581824207</v>
      </c>
      <c r="N284" s="47">
        <f>HLOOKUP(ROUND(AVERAGE(M272:M283)/10^6,0),Assumption!$B$2:$E$3,2,TRUE)*MAX((AVERAGE(M272:M283)-250*10^6),0)</f>
        <v>24275704.78</v>
      </c>
      <c r="O284" s="46">
        <f t="shared" si="6"/>
        <v>4606099912</v>
      </c>
      <c r="P284" s="46">
        <f>IF(A284=1,SA,MAX(0,SA-M283))</f>
        <v>0</v>
      </c>
      <c r="S284" s="5">
        <v>0.0</v>
      </c>
      <c r="T284" s="5">
        <v>0.0</v>
      </c>
      <c r="U284" s="5">
        <v>0.0</v>
      </c>
      <c r="V284" s="48">
        <v>1.0</v>
      </c>
    </row>
    <row r="285" ht="15.75" customHeight="1">
      <c r="A285" s="5">
        <v>283.0</v>
      </c>
      <c r="B285" s="5">
        <v>24.0</v>
      </c>
      <c r="C285" s="5">
        <f t="shared" si="1"/>
        <v>7</v>
      </c>
      <c r="D285" s="5">
        <f>'Thông tin khách hàng'!$B$4+B285-1</f>
        <v>24</v>
      </c>
      <c r="E285" s="46">
        <f t="shared" si="2"/>
        <v>4606099912</v>
      </c>
      <c r="F285" s="5">
        <f>TP*VLOOKUP('Thông tin khách hàng'!$E$10,$X$2:$Z$5,3,FALSE)*OFFSET($S285,0,VLOOKUP('Thông tin khách hàng'!$E$10,$X$2:$Z$5,2,FALSE))</f>
        <v>15000000</v>
      </c>
      <c r="G285" s="5">
        <f>EP*VLOOKUP('Thông tin khách hàng'!$E$10,$X$2:$Z$5,3,FALSE)*OFFSET($S285,0,VLOOKUP('Thông tin khách hàng'!$E$10,$X$2:$Z$5,2,FALSE))</f>
        <v>15000000</v>
      </c>
      <c r="H285" s="5">
        <f>F285*HLOOKUP(B285,Assumption!$A$10:$G$12,2,TRUE)+G285*HLOOKUP(B285,Assumption!$A$10:$G$12,3,TRUE)</f>
        <v>750000</v>
      </c>
      <c r="I285" s="5">
        <f t="shared" si="3"/>
        <v>29250000</v>
      </c>
      <c r="J285" s="47">
        <f>VLOOKUP(D285,Assumption!$O$3:$Q$103,IF('Thông tin khách hàng'!$B$3="Nam",2,3),FALSE)/12*P285</f>
        <v>0</v>
      </c>
      <c r="K285" s="5">
        <v>20000.0</v>
      </c>
      <c r="L285" s="46">
        <f t="shared" si="4"/>
        <v>18884908</v>
      </c>
      <c r="M285" s="46">
        <f t="shared" si="5"/>
        <v>4654214820</v>
      </c>
      <c r="N285" s="47">
        <f>HLOOKUP(ROUND(AVERAGE(M273:M284)/10^6,0),Assumption!$B$2:$E$3,2,TRUE)*MAX((AVERAGE(M273:M284)-250*10^6),0)</f>
        <v>24546090.46</v>
      </c>
      <c r="O285" s="46">
        <f t="shared" si="6"/>
        <v>4678760910</v>
      </c>
      <c r="P285" s="46">
        <f>IF(A285=1,SA,MAX(0,SA-M284))</f>
        <v>0</v>
      </c>
      <c r="S285" s="5">
        <v>0.0</v>
      </c>
      <c r="T285" s="5">
        <v>1.0</v>
      </c>
      <c r="U285" s="5">
        <v>1.0</v>
      </c>
      <c r="V285" s="48">
        <v>1.0</v>
      </c>
    </row>
    <row r="286" ht="15.75" customHeight="1">
      <c r="A286" s="5">
        <v>284.0</v>
      </c>
      <c r="B286" s="5">
        <v>24.0</v>
      </c>
      <c r="C286" s="5">
        <f t="shared" si="1"/>
        <v>8</v>
      </c>
      <c r="D286" s="5">
        <f>'Thông tin khách hàng'!$B$4+B286-1</f>
        <v>24</v>
      </c>
      <c r="E286" s="46">
        <f t="shared" si="2"/>
        <v>4678760910</v>
      </c>
      <c r="F286" s="5">
        <f>TP*VLOOKUP('Thông tin khách hàng'!$E$10,$X$2:$Z$5,3,FALSE)*OFFSET($S286,0,VLOOKUP('Thông tin khách hàng'!$E$10,$X$2:$Z$5,2,FALSE))</f>
        <v>0</v>
      </c>
      <c r="G286" s="5">
        <f>EP*VLOOKUP('Thông tin khách hàng'!$E$10,$X$2:$Z$5,3,FALSE)*OFFSET($S286,0,VLOOKUP('Thông tin khách hàng'!$E$10,$X$2:$Z$5,2,FALSE))</f>
        <v>0</v>
      </c>
      <c r="H286" s="5">
        <f>F286*HLOOKUP(B286,Assumption!$A$10:$G$12,2,TRUE)+G286*HLOOKUP(B286,Assumption!$A$10:$G$12,3,TRUE)</f>
        <v>0</v>
      </c>
      <c r="I286" s="5">
        <f t="shared" si="3"/>
        <v>0</v>
      </c>
      <c r="J286" s="47">
        <f>VLOOKUP(D286,Assumption!$O$3:$Q$103,IF('Thông tin khách hàng'!$B$3="Nam",2,3),FALSE)/12*P286</f>
        <v>0</v>
      </c>
      <c r="K286" s="5">
        <v>20000.0</v>
      </c>
      <c r="L286" s="46">
        <f t="shared" si="4"/>
        <v>19061770</v>
      </c>
      <c r="M286" s="46">
        <f t="shared" si="5"/>
        <v>4697802680</v>
      </c>
      <c r="N286" s="47">
        <f>HLOOKUP(ROUND(AVERAGE(M274:M285)/10^6,0),Assumption!$B$2:$E$3,2,TRUE)*MAX((AVERAGE(M274:M285)-250*10^6),0)</f>
        <v>24819108.09</v>
      </c>
      <c r="O286" s="46">
        <f t="shared" si="6"/>
        <v>4722621788</v>
      </c>
      <c r="P286" s="46">
        <f>IF(A286=1,SA,MAX(0,SA-M285))</f>
        <v>0</v>
      </c>
      <c r="S286" s="5">
        <v>0.0</v>
      </c>
      <c r="T286" s="5">
        <v>0.0</v>
      </c>
      <c r="U286" s="5">
        <v>0.0</v>
      </c>
      <c r="V286" s="48">
        <v>1.0</v>
      </c>
    </row>
    <row r="287" ht="15.75" customHeight="1">
      <c r="A287" s="5">
        <v>285.0</v>
      </c>
      <c r="B287" s="5">
        <v>24.0</v>
      </c>
      <c r="C287" s="5">
        <f t="shared" si="1"/>
        <v>9</v>
      </c>
      <c r="D287" s="5">
        <f>'Thông tin khách hàng'!$B$4+B287-1</f>
        <v>24</v>
      </c>
      <c r="E287" s="46">
        <f t="shared" si="2"/>
        <v>4722621788</v>
      </c>
      <c r="F287" s="5">
        <f>TP*VLOOKUP('Thông tin khách hàng'!$E$10,$X$2:$Z$5,3,FALSE)*OFFSET($S287,0,VLOOKUP('Thông tin khách hàng'!$E$10,$X$2:$Z$5,2,FALSE))</f>
        <v>0</v>
      </c>
      <c r="G287" s="5">
        <f>EP*VLOOKUP('Thông tin khách hàng'!$E$10,$X$2:$Z$5,3,FALSE)*OFFSET($S287,0,VLOOKUP('Thông tin khách hàng'!$E$10,$X$2:$Z$5,2,FALSE))</f>
        <v>0</v>
      </c>
      <c r="H287" s="5">
        <f>F287*HLOOKUP(B287,Assumption!$A$10:$G$12,2,TRUE)+G287*HLOOKUP(B287,Assumption!$A$10:$G$12,3,TRUE)</f>
        <v>0</v>
      </c>
      <c r="I287" s="5">
        <f t="shared" si="3"/>
        <v>0</v>
      </c>
      <c r="J287" s="47">
        <f>VLOOKUP(D287,Assumption!$O$3:$Q$103,IF('Thông tin khách hàng'!$B$3="Nam",2,3),FALSE)/12*P287</f>
        <v>0</v>
      </c>
      <c r="K287" s="5">
        <v>20000.0</v>
      </c>
      <c r="L287" s="46">
        <f t="shared" si="4"/>
        <v>19240464</v>
      </c>
      <c r="M287" s="46">
        <f t="shared" si="5"/>
        <v>4741842252</v>
      </c>
      <c r="N287" s="47">
        <f>HLOOKUP(ROUND(AVERAGE(M275:M286)/10^6,0),Assumption!$B$2:$E$3,2,TRUE)*MAX((AVERAGE(M275:M286)-250*10^6),0)</f>
        <v>25094783.3</v>
      </c>
      <c r="O287" s="46">
        <f t="shared" si="6"/>
        <v>4766937036</v>
      </c>
      <c r="P287" s="46">
        <f>IF(A287=1,SA,MAX(0,SA-M286))</f>
        <v>0</v>
      </c>
      <c r="S287" s="5">
        <v>0.0</v>
      </c>
      <c r="T287" s="5">
        <v>0.0</v>
      </c>
      <c r="U287" s="5">
        <v>0.0</v>
      </c>
      <c r="V287" s="48">
        <v>1.0</v>
      </c>
    </row>
    <row r="288" ht="15.75" customHeight="1">
      <c r="A288" s="5">
        <v>286.0</v>
      </c>
      <c r="B288" s="5">
        <v>24.0</v>
      </c>
      <c r="C288" s="5">
        <f t="shared" si="1"/>
        <v>10</v>
      </c>
      <c r="D288" s="5">
        <f>'Thông tin khách hàng'!$B$4+B288-1</f>
        <v>24</v>
      </c>
      <c r="E288" s="46">
        <f t="shared" si="2"/>
        <v>4766937036</v>
      </c>
      <c r="F288" s="5">
        <f>TP*VLOOKUP('Thông tin khách hàng'!$E$10,$X$2:$Z$5,3,FALSE)*OFFSET($S288,0,VLOOKUP('Thông tin khách hàng'!$E$10,$X$2:$Z$5,2,FALSE))</f>
        <v>0</v>
      </c>
      <c r="G288" s="5">
        <f>EP*VLOOKUP('Thông tin khách hàng'!$E$10,$X$2:$Z$5,3,FALSE)*OFFSET($S288,0,VLOOKUP('Thông tin khách hàng'!$E$10,$X$2:$Z$5,2,FALSE))</f>
        <v>0</v>
      </c>
      <c r="H288" s="5">
        <f>F288*HLOOKUP(B288,Assumption!$A$10:$G$12,2,TRUE)+G288*HLOOKUP(B288,Assumption!$A$10:$G$12,3,TRUE)</f>
        <v>0</v>
      </c>
      <c r="I288" s="5">
        <f t="shared" si="3"/>
        <v>0</v>
      </c>
      <c r="J288" s="47">
        <f>VLOOKUP(D288,Assumption!$O$3:$Q$103,IF('Thông tin khách hàng'!$B$3="Nam",2,3),FALSE)/12*P288</f>
        <v>0</v>
      </c>
      <c r="K288" s="5">
        <v>20000.0</v>
      </c>
      <c r="L288" s="46">
        <f t="shared" si="4"/>
        <v>19421010</v>
      </c>
      <c r="M288" s="46">
        <f t="shared" si="5"/>
        <v>4786338046</v>
      </c>
      <c r="N288" s="47">
        <f>HLOOKUP(ROUND(AVERAGE(M276:M287)/10^6,0),Assumption!$B$2:$E$3,2,TRUE)*MAX((AVERAGE(M276:M287)-250*10^6),0)</f>
        <v>25373141.96</v>
      </c>
      <c r="O288" s="46">
        <f t="shared" si="6"/>
        <v>4811711188</v>
      </c>
      <c r="P288" s="46">
        <f>IF(A288=1,SA,MAX(0,SA-M287))</f>
        <v>0</v>
      </c>
      <c r="S288" s="5">
        <v>0.0</v>
      </c>
      <c r="T288" s="5">
        <v>0.0</v>
      </c>
      <c r="U288" s="5">
        <v>1.0</v>
      </c>
      <c r="V288" s="48">
        <v>1.0</v>
      </c>
    </row>
    <row r="289" ht="15.75" customHeight="1">
      <c r="A289" s="5">
        <v>287.0</v>
      </c>
      <c r="B289" s="5">
        <v>24.0</v>
      </c>
      <c r="C289" s="5">
        <f t="shared" si="1"/>
        <v>11</v>
      </c>
      <c r="D289" s="5">
        <f>'Thông tin khách hàng'!$B$4+B289-1</f>
        <v>24</v>
      </c>
      <c r="E289" s="46">
        <f t="shared" si="2"/>
        <v>4811711188</v>
      </c>
      <c r="F289" s="5">
        <f>TP*VLOOKUP('Thông tin khách hàng'!$E$10,$X$2:$Z$5,3,FALSE)*OFFSET($S289,0,VLOOKUP('Thông tin khách hàng'!$E$10,$X$2:$Z$5,2,FALSE))</f>
        <v>0</v>
      </c>
      <c r="G289" s="5">
        <f>EP*VLOOKUP('Thông tin khách hàng'!$E$10,$X$2:$Z$5,3,FALSE)*OFFSET($S289,0,VLOOKUP('Thông tin khách hàng'!$E$10,$X$2:$Z$5,2,FALSE))</f>
        <v>0</v>
      </c>
      <c r="H289" s="5">
        <f>F289*HLOOKUP(B289,Assumption!$A$10:$G$12,2,TRUE)+G289*HLOOKUP(B289,Assumption!$A$10:$G$12,3,TRUE)</f>
        <v>0</v>
      </c>
      <c r="I289" s="5">
        <f t="shared" si="3"/>
        <v>0</v>
      </c>
      <c r="J289" s="47">
        <f>VLOOKUP(D289,Assumption!$O$3:$Q$103,IF('Thông tin khách hàng'!$B$3="Nam",2,3),FALSE)/12*P289</f>
        <v>0</v>
      </c>
      <c r="K289" s="5">
        <v>20000.0</v>
      </c>
      <c r="L289" s="46">
        <f t="shared" si="4"/>
        <v>19603426</v>
      </c>
      <c r="M289" s="46">
        <f t="shared" si="5"/>
        <v>4831294614</v>
      </c>
      <c r="N289" s="47">
        <f>HLOOKUP(ROUND(AVERAGE(M277:M288)/10^6,0),Assumption!$B$2:$E$3,2,TRUE)*MAX((AVERAGE(M277:M288)-250*10^6),0)</f>
        <v>25654210.2</v>
      </c>
      <c r="O289" s="46">
        <f t="shared" si="6"/>
        <v>4856948824</v>
      </c>
      <c r="P289" s="46">
        <f>IF(A289=1,SA,MAX(0,SA-M288))</f>
        <v>0</v>
      </c>
      <c r="S289" s="5">
        <v>0.0</v>
      </c>
      <c r="T289" s="5">
        <v>0.0</v>
      </c>
      <c r="U289" s="5">
        <v>0.0</v>
      </c>
      <c r="V289" s="48">
        <v>1.0</v>
      </c>
    </row>
    <row r="290" ht="15.75" customHeight="1">
      <c r="A290" s="5">
        <v>288.0</v>
      </c>
      <c r="B290" s="5">
        <v>24.0</v>
      </c>
      <c r="C290" s="5">
        <f t="shared" si="1"/>
        <v>12</v>
      </c>
      <c r="D290" s="5">
        <f>'Thông tin khách hàng'!$B$4+B290-1</f>
        <v>24</v>
      </c>
      <c r="E290" s="46">
        <f t="shared" si="2"/>
        <v>4856948824</v>
      </c>
      <c r="F290" s="5">
        <f>TP*VLOOKUP('Thông tin khách hàng'!$E$10,$X$2:$Z$5,3,FALSE)*OFFSET($S290,0,VLOOKUP('Thông tin khách hàng'!$E$10,$X$2:$Z$5,2,FALSE))</f>
        <v>0</v>
      </c>
      <c r="G290" s="5">
        <f>EP*VLOOKUP('Thông tin khách hàng'!$E$10,$X$2:$Z$5,3,FALSE)*OFFSET($S290,0,VLOOKUP('Thông tin khách hàng'!$E$10,$X$2:$Z$5,2,FALSE))</f>
        <v>0</v>
      </c>
      <c r="H290" s="5">
        <f>F290*HLOOKUP(B290,Assumption!$A$10:$G$12,2,TRUE)+G290*HLOOKUP(B290,Assumption!$A$10:$G$12,3,TRUE)</f>
        <v>0</v>
      </c>
      <c r="I290" s="5">
        <f t="shared" si="3"/>
        <v>0</v>
      </c>
      <c r="J290" s="47">
        <f>VLOOKUP(D290,Assumption!$O$3:$Q$103,IF('Thông tin khách hàng'!$B$3="Nam",2,3),FALSE)/12*P290</f>
        <v>0</v>
      </c>
      <c r="K290" s="5">
        <v>20000.0</v>
      </c>
      <c r="L290" s="46">
        <f t="shared" si="4"/>
        <v>19787729</v>
      </c>
      <c r="M290" s="46">
        <f t="shared" si="5"/>
        <v>4876716553</v>
      </c>
      <c r="N290" s="47">
        <f>HLOOKUP(ROUND(AVERAGE(M278:M289)/10^6,0),Assumption!$B$2:$E$3,2,TRUE)*MAX((AVERAGE(M278:M289)-250*10^6),0)</f>
        <v>25938014.37</v>
      </c>
      <c r="O290" s="46">
        <f t="shared" si="6"/>
        <v>4902654567</v>
      </c>
      <c r="P290" s="46">
        <f>IF(A290=1,SA,MAX(0,SA-M289))</f>
        <v>0</v>
      </c>
      <c r="S290" s="5">
        <v>0.0</v>
      </c>
      <c r="T290" s="5">
        <v>0.0</v>
      </c>
      <c r="U290" s="5">
        <v>0.0</v>
      </c>
      <c r="V290" s="48">
        <v>1.0</v>
      </c>
    </row>
    <row r="291" ht="15.75" customHeight="1">
      <c r="A291" s="5">
        <v>289.0</v>
      </c>
      <c r="B291" s="5">
        <v>25.0</v>
      </c>
      <c r="C291" s="5">
        <f t="shared" si="1"/>
        <v>1</v>
      </c>
      <c r="D291" s="5">
        <f>'Thông tin khách hàng'!$B$4+B291-1</f>
        <v>25</v>
      </c>
      <c r="E291" s="46">
        <f t="shared" si="2"/>
        <v>4902654567</v>
      </c>
      <c r="F291" s="5">
        <f>TP*VLOOKUP('Thông tin khách hàng'!$E$10,$X$2:$Z$5,3,FALSE)*OFFSET($S291,0,VLOOKUP('Thông tin khách hàng'!$E$10,$X$2:$Z$5,2,FALSE))</f>
        <v>15000000</v>
      </c>
      <c r="G291" s="5">
        <f>EP*VLOOKUP('Thông tin khách hàng'!$E$10,$X$2:$Z$5,3,FALSE)*OFFSET($S291,0,VLOOKUP('Thông tin khách hàng'!$E$10,$X$2:$Z$5,2,FALSE))</f>
        <v>15000000</v>
      </c>
      <c r="H291" s="5">
        <f>F291*HLOOKUP(B291,Assumption!$A$10:$G$12,2,TRUE)+G291*HLOOKUP(B291,Assumption!$A$10:$G$12,3,TRUE)</f>
        <v>750000</v>
      </c>
      <c r="I291" s="5">
        <f t="shared" si="3"/>
        <v>29250000</v>
      </c>
      <c r="J291" s="47">
        <f>VLOOKUP(D291,Assumption!$O$3:$Q$103,IF('Thông tin khách hàng'!$B$3="Nam",2,3),FALSE)/12*P291</f>
        <v>0</v>
      </c>
      <c r="K291" s="5">
        <v>20000.0</v>
      </c>
      <c r="L291" s="46">
        <f t="shared" si="4"/>
        <v>20093108</v>
      </c>
      <c r="M291" s="46">
        <f t="shared" si="5"/>
        <v>4951977675</v>
      </c>
      <c r="N291" s="47">
        <f>HLOOKUP(ROUND(AVERAGE(M279:M290)/10^6,0),Assumption!$B$2:$E$3,2,TRUE)*MAX((AVERAGE(M279:M290)-250*10^6),0)</f>
        <v>26224581.12</v>
      </c>
      <c r="O291" s="46">
        <f t="shared" si="6"/>
        <v>4978202256</v>
      </c>
      <c r="P291" s="46">
        <f>IF(A291=1,SA,MAX(0,SA-M290))</f>
        <v>0</v>
      </c>
      <c r="S291" s="5">
        <v>1.0</v>
      </c>
      <c r="T291" s="5">
        <v>1.0</v>
      </c>
      <c r="U291" s="5">
        <v>1.0</v>
      </c>
      <c r="V291" s="48">
        <v>1.0</v>
      </c>
    </row>
    <row r="292" ht="15.75" customHeight="1">
      <c r="A292" s="5">
        <v>290.0</v>
      </c>
      <c r="B292" s="5">
        <v>25.0</v>
      </c>
      <c r="C292" s="5">
        <f t="shared" si="1"/>
        <v>2</v>
      </c>
      <c r="D292" s="5">
        <f>'Thông tin khách hàng'!$B$4+B292-1</f>
        <v>25</v>
      </c>
      <c r="E292" s="46">
        <f t="shared" si="2"/>
        <v>4978202256</v>
      </c>
      <c r="F292" s="5">
        <f>TP*VLOOKUP('Thông tin khách hàng'!$E$10,$X$2:$Z$5,3,FALSE)*OFFSET($S292,0,VLOOKUP('Thông tin khách hàng'!$E$10,$X$2:$Z$5,2,FALSE))</f>
        <v>0</v>
      </c>
      <c r="G292" s="5">
        <f>EP*VLOOKUP('Thông tin khách hàng'!$E$10,$X$2:$Z$5,3,FALSE)*OFFSET($S292,0,VLOOKUP('Thông tin khách hàng'!$E$10,$X$2:$Z$5,2,FALSE))</f>
        <v>0</v>
      </c>
      <c r="H292" s="5">
        <f>F292*HLOOKUP(B292,Assumption!$A$10:$G$12,2,TRUE)+G292*HLOOKUP(B292,Assumption!$A$10:$G$12,3,TRUE)</f>
        <v>0</v>
      </c>
      <c r="I292" s="5">
        <f t="shared" si="3"/>
        <v>0</v>
      </c>
      <c r="J292" s="47">
        <f>VLOOKUP(D292,Assumption!$O$3:$Q$103,IF('Thông tin khách hàng'!$B$3="Nam",2,3),FALSE)/12*P292</f>
        <v>0</v>
      </c>
      <c r="K292" s="5">
        <v>20000.0</v>
      </c>
      <c r="L292" s="46">
        <f t="shared" si="4"/>
        <v>20281731</v>
      </c>
      <c r="M292" s="46">
        <f t="shared" si="5"/>
        <v>4998463987</v>
      </c>
      <c r="N292" s="47">
        <f>HLOOKUP(ROUND(AVERAGE(M280:M291)/10^6,0),Assumption!$B$2:$E$3,2,TRUE)*MAX((AVERAGE(M280:M291)-250*10^6),0)</f>
        <v>26513937.35</v>
      </c>
      <c r="O292" s="46">
        <f t="shared" si="6"/>
        <v>5024977925</v>
      </c>
      <c r="P292" s="46">
        <f>IF(A292=1,SA,MAX(0,SA-M291))</f>
        <v>0</v>
      </c>
      <c r="S292" s="5">
        <v>0.0</v>
      </c>
      <c r="T292" s="5">
        <v>0.0</v>
      </c>
      <c r="U292" s="5">
        <v>0.0</v>
      </c>
      <c r="V292" s="48">
        <v>1.0</v>
      </c>
    </row>
    <row r="293" ht="15.75" customHeight="1">
      <c r="A293" s="5">
        <v>291.0</v>
      </c>
      <c r="B293" s="5">
        <v>25.0</v>
      </c>
      <c r="C293" s="5">
        <f t="shared" si="1"/>
        <v>3</v>
      </c>
      <c r="D293" s="5">
        <f>'Thông tin khách hàng'!$B$4+B293-1</f>
        <v>25</v>
      </c>
      <c r="E293" s="46">
        <f t="shared" si="2"/>
        <v>5024977925</v>
      </c>
      <c r="F293" s="5">
        <f>TP*VLOOKUP('Thông tin khách hàng'!$E$10,$X$2:$Z$5,3,FALSE)*OFFSET($S293,0,VLOOKUP('Thông tin khách hàng'!$E$10,$X$2:$Z$5,2,FALSE))</f>
        <v>0</v>
      </c>
      <c r="G293" s="5">
        <f>EP*VLOOKUP('Thông tin khách hàng'!$E$10,$X$2:$Z$5,3,FALSE)*OFFSET($S293,0,VLOOKUP('Thông tin khách hàng'!$E$10,$X$2:$Z$5,2,FALSE))</f>
        <v>0</v>
      </c>
      <c r="H293" s="5">
        <f>F293*HLOOKUP(B293,Assumption!$A$10:$G$12,2,TRUE)+G293*HLOOKUP(B293,Assumption!$A$10:$G$12,3,TRUE)</f>
        <v>0</v>
      </c>
      <c r="I293" s="5">
        <f t="shared" si="3"/>
        <v>0</v>
      </c>
      <c r="J293" s="47">
        <f>VLOOKUP(D293,Assumption!$O$3:$Q$103,IF('Thông tin khách hàng'!$B$3="Nam",2,3),FALSE)/12*P293</f>
        <v>0</v>
      </c>
      <c r="K293" s="5">
        <v>20000.0</v>
      </c>
      <c r="L293" s="46">
        <f t="shared" si="4"/>
        <v>20472301</v>
      </c>
      <c r="M293" s="46">
        <f t="shared" si="5"/>
        <v>5045430226</v>
      </c>
      <c r="N293" s="47">
        <f>HLOOKUP(ROUND(AVERAGE(M281:M292)/10^6,0),Assumption!$B$2:$E$3,2,TRUE)*MAX((AVERAGE(M281:M292)-250*10^6),0)</f>
        <v>26806110.19</v>
      </c>
      <c r="O293" s="46">
        <f t="shared" si="6"/>
        <v>5072236336</v>
      </c>
      <c r="P293" s="46">
        <f>IF(A293=1,SA,MAX(0,SA-M292))</f>
        <v>0</v>
      </c>
      <c r="S293" s="5">
        <v>0.0</v>
      </c>
      <c r="T293" s="5">
        <v>0.0</v>
      </c>
      <c r="U293" s="5">
        <v>0.0</v>
      </c>
      <c r="V293" s="48">
        <v>1.0</v>
      </c>
    </row>
    <row r="294" ht="15.75" customHeight="1">
      <c r="A294" s="5">
        <v>292.0</v>
      </c>
      <c r="B294" s="5">
        <v>25.0</v>
      </c>
      <c r="C294" s="5">
        <f t="shared" si="1"/>
        <v>4</v>
      </c>
      <c r="D294" s="5">
        <f>'Thông tin khách hàng'!$B$4+B294-1</f>
        <v>25</v>
      </c>
      <c r="E294" s="46">
        <f t="shared" si="2"/>
        <v>5072236336</v>
      </c>
      <c r="F294" s="5">
        <f>TP*VLOOKUP('Thông tin khách hàng'!$E$10,$X$2:$Z$5,3,FALSE)*OFFSET($S294,0,VLOOKUP('Thông tin khách hàng'!$E$10,$X$2:$Z$5,2,FALSE))</f>
        <v>0</v>
      </c>
      <c r="G294" s="5">
        <f>EP*VLOOKUP('Thông tin khách hàng'!$E$10,$X$2:$Z$5,3,FALSE)*OFFSET($S294,0,VLOOKUP('Thông tin khách hàng'!$E$10,$X$2:$Z$5,2,FALSE))</f>
        <v>0</v>
      </c>
      <c r="H294" s="5">
        <f>F294*HLOOKUP(B294,Assumption!$A$10:$G$12,2,TRUE)+G294*HLOOKUP(B294,Assumption!$A$10:$G$12,3,TRUE)</f>
        <v>0</v>
      </c>
      <c r="I294" s="5">
        <f t="shared" si="3"/>
        <v>0</v>
      </c>
      <c r="J294" s="47">
        <f>VLOOKUP(D294,Assumption!$O$3:$Q$103,IF('Thông tin khách hàng'!$B$3="Nam",2,3),FALSE)/12*P294</f>
        <v>0</v>
      </c>
      <c r="K294" s="5">
        <v>20000.0</v>
      </c>
      <c r="L294" s="46">
        <f t="shared" si="4"/>
        <v>20664837</v>
      </c>
      <c r="M294" s="46">
        <f t="shared" si="5"/>
        <v>5092881173</v>
      </c>
      <c r="N294" s="47">
        <f>HLOOKUP(ROUND(AVERAGE(M282:M293)/10^6,0),Assumption!$B$2:$E$3,2,TRUE)*MAX((AVERAGE(M282:M293)-250*10^6),0)</f>
        <v>27101127.07</v>
      </c>
      <c r="O294" s="46">
        <f t="shared" si="6"/>
        <v>5119982300</v>
      </c>
      <c r="P294" s="46">
        <f>IF(A294=1,SA,MAX(0,SA-M293))</f>
        <v>0</v>
      </c>
      <c r="S294" s="5">
        <v>0.0</v>
      </c>
      <c r="T294" s="5">
        <v>0.0</v>
      </c>
      <c r="U294" s="5">
        <v>1.0</v>
      </c>
      <c r="V294" s="48">
        <v>1.0</v>
      </c>
    </row>
    <row r="295" ht="15.75" customHeight="1">
      <c r="A295" s="5">
        <v>293.0</v>
      </c>
      <c r="B295" s="5">
        <v>25.0</v>
      </c>
      <c r="C295" s="5">
        <f t="shared" si="1"/>
        <v>5</v>
      </c>
      <c r="D295" s="5">
        <f>'Thông tin khách hàng'!$B$4+B295-1</f>
        <v>25</v>
      </c>
      <c r="E295" s="46">
        <f t="shared" si="2"/>
        <v>5119982300</v>
      </c>
      <c r="F295" s="5">
        <f>TP*VLOOKUP('Thông tin khách hàng'!$E$10,$X$2:$Z$5,3,FALSE)*OFFSET($S295,0,VLOOKUP('Thông tin khách hàng'!$E$10,$X$2:$Z$5,2,FALSE))</f>
        <v>0</v>
      </c>
      <c r="G295" s="5">
        <f>EP*VLOOKUP('Thông tin khách hàng'!$E$10,$X$2:$Z$5,3,FALSE)*OFFSET($S295,0,VLOOKUP('Thông tin khách hàng'!$E$10,$X$2:$Z$5,2,FALSE))</f>
        <v>0</v>
      </c>
      <c r="H295" s="5">
        <f>F295*HLOOKUP(B295,Assumption!$A$10:$G$12,2,TRUE)+G295*HLOOKUP(B295,Assumption!$A$10:$G$12,3,TRUE)</f>
        <v>0</v>
      </c>
      <c r="I295" s="5">
        <f t="shared" si="3"/>
        <v>0</v>
      </c>
      <c r="J295" s="47">
        <f>VLOOKUP(D295,Assumption!$O$3:$Q$103,IF('Thông tin khách hàng'!$B$3="Nam",2,3),FALSE)/12*P295</f>
        <v>0</v>
      </c>
      <c r="K295" s="5">
        <v>20000.0</v>
      </c>
      <c r="L295" s="46">
        <f t="shared" si="4"/>
        <v>20859360</v>
      </c>
      <c r="M295" s="46">
        <f t="shared" si="5"/>
        <v>5140821660</v>
      </c>
      <c r="N295" s="47">
        <f>HLOOKUP(ROUND(AVERAGE(M283:M294)/10^6,0),Assumption!$B$2:$E$3,2,TRUE)*MAX((AVERAGE(M283:M294)-250*10^6),0)</f>
        <v>27399015.67</v>
      </c>
      <c r="O295" s="46">
        <f t="shared" si="6"/>
        <v>5168220676</v>
      </c>
      <c r="P295" s="46">
        <f>IF(A295=1,SA,MAX(0,SA-M294))</f>
        <v>0</v>
      </c>
      <c r="S295" s="5">
        <v>0.0</v>
      </c>
      <c r="T295" s="5">
        <v>0.0</v>
      </c>
      <c r="U295" s="5">
        <v>0.0</v>
      </c>
      <c r="V295" s="48">
        <v>1.0</v>
      </c>
    </row>
    <row r="296" ht="15.75" customHeight="1">
      <c r="A296" s="5">
        <v>294.0</v>
      </c>
      <c r="B296" s="5">
        <v>25.0</v>
      </c>
      <c r="C296" s="5">
        <f t="shared" si="1"/>
        <v>6</v>
      </c>
      <c r="D296" s="5">
        <f>'Thông tin khách hàng'!$B$4+B296-1</f>
        <v>25</v>
      </c>
      <c r="E296" s="46">
        <f t="shared" si="2"/>
        <v>5168220676</v>
      </c>
      <c r="F296" s="5">
        <f>TP*VLOOKUP('Thông tin khách hàng'!$E$10,$X$2:$Z$5,3,FALSE)*OFFSET($S296,0,VLOOKUP('Thông tin khách hàng'!$E$10,$X$2:$Z$5,2,FALSE))</f>
        <v>0</v>
      </c>
      <c r="G296" s="5">
        <f>EP*VLOOKUP('Thông tin khách hàng'!$E$10,$X$2:$Z$5,3,FALSE)*OFFSET($S296,0,VLOOKUP('Thông tin khách hàng'!$E$10,$X$2:$Z$5,2,FALSE))</f>
        <v>0</v>
      </c>
      <c r="H296" s="5">
        <f>F296*HLOOKUP(B296,Assumption!$A$10:$G$12,2,TRUE)+G296*HLOOKUP(B296,Assumption!$A$10:$G$12,3,TRUE)</f>
        <v>0</v>
      </c>
      <c r="I296" s="5">
        <f t="shared" si="3"/>
        <v>0</v>
      </c>
      <c r="J296" s="47">
        <f>VLOOKUP(D296,Assumption!$O$3:$Q$103,IF('Thông tin khách hàng'!$B$3="Nam",2,3),FALSE)/12*P296</f>
        <v>0</v>
      </c>
      <c r="K296" s="5">
        <v>20000.0</v>
      </c>
      <c r="L296" s="46">
        <f t="shared" si="4"/>
        <v>21055889</v>
      </c>
      <c r="M296" s="46">
        <f t="shared" si="5"/>
        <v>5189256565</v>
      </c>
      <c r="N296" s="47">
        <f>HLOOKUP(ROUND(AVERAGE(M284:M295)/10^6,0),Assumption!$B$2:$E$3,2,TRUE)*MAX((AVERAGE(M284:M295)-250*10^6),0)</f>
        <v>27699803.95</v>
      </c>
      <c r="O296" s="46">
        <f t="shared" si="6"/>
        <v>5216956368</v>
      </c>
      <c r="P296" s="46">
        <f>IF(A296=1,SA,MAX(0,SA-M295))</f>
        <v>0</v>
      </c>
      <c r="S296" s="5">
        <v>0.0</v>
      </c>
      <c r="T296" s="5">
        <v>0.0</v>
      </c>
      <c r="U296" s="5">
        <v>0.0</v>
      </c>
      <c r="V296" s="48">
        <v>1.0</v>
      </c>
    </row>
    <row r="297" ht="15.75" customHeight="1">
      <c r="A297" s="5">
        <v>295.0</v>
      </c>
      <c r="B297" s="5">
        <v>25.0</v>
      </c>
      <c r="C297" s="5">
        <f t="shared" si="1"/>
        <v>7</v>
      </c>
      <c r="D297" s="5">
        <f>'Thông tin khách hàng'!$B$4+B297-1</f>
        <v>25</v>
      </c>
      <c r="E297" s="46">
        <f t="shared" si="2"/>
        <v>5216956368</v>
      </c>
      <c r="F297" s="5">
        <f>TP*VLOOKUP('Thông tin khách hàng'!$E$10,$X$2:$Z$5,3,FALSE)*OFFSET($S297,0,VLOOKUP('Thông tin khách hàng'!$E$10,$X$2:$Z$5,2,FALSE))</f>
        <v>15000000</v>
      </c>
      <c r="G297" s="5">
        <f>EP*VLOOKUP('Thông tin khách hàng'!$E$10,$X$2:$Z$5,3,FALSE)*OFFSET($S297,0,VLOOKUP('Thông tin khách hàng'!$E$10,$X$2:$Z$5,2,FALSE))</f>
        <v>15000000</v>
      </c>
      <c r="H297" s="5">
        <f>F297*HLOOKUP(B297,Assumption!$A$10:$G$12,2,TRUE)+G297*HLOOKUP(B297,Assumption!$A$10:$G$12,3,TRUE)</f>
        <v>750000</v>
      </c>
      <c r="I297" s="5">
        <f t="shared" si="3"/>
        <v>29250000</v>
      </c>
      <c r="J297" s="47">
        <f>VLOOKUP(D297,Assumption!$O$3:$Q$103,IF('Thông tin khách hàng'!$B$3="Nam",2,3),FALSE)/12*P297</f>
        <v>0</v>
      </c>
      <c r="K297" s="5">
        <v>20000.0</v>
      </c>
      <c r="L297" s="46">
        <f t="shared" si="4"/>
        <v>21373613</v>
      </c>
      <c r="M297" s="46">
        <f t="shared" si="5"/>
        <v>5267559981</v>
      </c>
      <c r="N297" s="47">
        <f>HLOOKUP(ROUND(AVERAGE(M285:M296)/10^6,0),Assumption!$B$2:$E$3,2,TRUE)*MAX((AVERAGE(M285:M296)-250*10^6),0)</f>
        <v>28003520.12</v>
      </c>
      <c r="O297" s="46">
        <f t="shared" si="6"/>
        <v>5295563502</v>
      </c>
      <c r="P297" s="46">
        <f>IF(A297=1,SA,MAX(0,SA-M296))</f>
        <v>0</v>
      </c>
      <c r="S297" s="5">
        <v>0.0</v>
      </c>
      <c r="T297" s="5">
        <v>1.0</v>
      </c>
      <c r="U297" s="5">
        <v>1.0</v>
      </c>
      <c r="V297" s="48">
        <v>1.0</v>
      </c>
    </row>
    <row r="298" ht="15.75" customHeight="1">
      <c r="A298" s="5">
        <v>296.0</v>
      </c>
      <c r="B298" s="5">
        <v>25.0</v>
      </c>
      <c r="C298" s="5">
        <f t="shared" si="1"/>
        <v>8</v>
      </c>
      <c r="D298" s="5">
        <f>'Thông tin khách hàng'!$B$4+B298-1</f>
        <v>25</v>
      </c>
      <c r="E298" s="46">
        <f t="shared" si="2"/>
        <v>5295563502</v>
      </c>
      <c r="F298" s="5">
        <f>TP*VLOOKUP('Thông tin khách hàng'!$E$10,$X$2:$Z$5,3,FALSE)*OFFSET($S298,0,VLOOKUP('Thông tin khách hàng'!$E$10,$X$2:$Z$5,2,FALSE))</f>
        <v>0</v>
      </c>
      <c r="G298" s="5">
        <f>EP*VLOOKUP('Thông tin khách hàng'!$E$10,$X$2:$Z$5,3,FALSE)*OFFSET($S298,0,VLOOKUP('Thông tin khách hàng'!$E$10,$X$2:$Z$5,2,FALSE))</f>
        <v>0</v>
      </c>
      <c r="H298" s="5">
        <f>F298*HLOOKUP(B298,Assumption!$A$10:$G$12,2,TRUE)+G298*HLOOKUP(B298,Assumption!$A$10:$G$12,3,TRUE)</f>
        <v>0</v>
      </c>
      <c r="I298" s="5">
        <f t="shared" si="3"/>
        <v>0</v>
      </c>
      <c r="J298" s="47">
        <f>VLOOKUP(D298,Assumption!$O$3:$Q$103,IF('Thông tin khách hàng'!$B$3="Nam",2,3),FALSE)/12*P298</f>
        <v>0</v>
      </c>
      <c r="K298" s="5">
        <v>20000.0</v>
      </c>
      <c r="L298" s="46">
        <f t="shared" si="4"/>
        <v>21574700</v>
      </c>
      <c r="M298" s="46">
        <f t="shared" si="5"/>
        <v>5317118202</v>
      </c>
      <c r="N298" s="47">
        <f>HLOOKUP(ROUND(AVERAGE(M286:M297)/10^6,0),Assumption!$B$2:$E$3,2,TRUE)*MAX((AVERAGE(M286:M297)-250*10^6),0)</f>
        <v>28310192.71</v>
      </c>
      <c r="O298" s="46">
        <f t="shared" si="6"/>
        <v>5345428394</v>
      </c>
      <c r="P298" s="46">
        <f>IF(A298=1,SA,MAX(0,SA-M297))</f>
        <v>0</v>
      </c>
      <c r="S298" s="5">
        <v>0.0</v>
      </c>
      <c r="T298" s="5">
        <v>0.0</v>
      </c>
      <c r="U298" s="5">
        <v>0.0</v>
      </c>
      <c r="V298" s="48">
        <v>1.0</v>
      </c>
    </row>
    <row r="299" ht="15.75" customHeight="1">
      <c r="A299" s="5">
        <v>297.0</v>
      </c>
      <c r="B299" s="5">
        <v>25.0</v>
      </c>
      <c r="C299" s="5">
        <f t="shared" si="1"/>
        <v>9</v>
      </c>
      <c r="D299" s="5">
        <f>'Thông tin khách hàng'!$B$4+B299-1</f>
        <v>25</v>
      </c>
      <c r="E299" s="46">
        <f t="shared" si="2"/>
        <v>5345428394</v>
      </c>
      <c r="F299" s="5">
        <f>TP*VLOOKUP('Thông tin khách hàng'!$E$10,$X$2:$Z$5,3,FALSE)*OFFSET($S299,0,VLOOKUP('Thông tin khách hàng'!$E$10,$X$2:$Z$5,2,FALSE))</f>
        <v>0</v>
      </c>
      <c r="G299" s="5">
        <f>EP*VLOOKUP('Thông tin khách hàng'!$E$10,$X$2:$Z$5,3,FALSE)*OFFSET($S299,0,VLOOKUP('Thông tin khách hàng'!$E$10,$X$2:$Z$5,2,FALSE))</f>
        <v>0</v>
      </c>
      <c r="H299" s="5">
        <f>F299*HLOOKUP(B299,Assumption!$A$10:$G$12,2,TRUE)+G299*HLOOKUP(B299,Assumption!$A$10:$G$12,3,TRUE)</f>
        <v>0</v>
      </c>
      <c r="I299" s="5">
        <f t="shared" si="3"/>
        <v>0</v>
      </c>
      <c r="J299" s="47">
        <f>VLOOKUP(D299,Assumption!$O$3:$Q$103,IF('Thông tin khách hàng'!$B$3="Nam",2,3),FALSE)/12*P299</f>
        <v>0</v>
      </c>
      <c r="K299" s="5">
        <v>20000.0</v>
      </c>
      <c r="L299" s="46">
        <f t="shared" si="4"/>
        <v>21777855</v>
      </c>
      <c r="M299" s="46">
        <f t="shared" si="5"/>
        <v>5367186249</v>
      </c>
      <c r="N299" s="47">
        <f>HLOOKUP(ROUND(AVERAGE(M287:M298)/10^6,0),Assumption!$B$2:$E$3,2,TRUE)*MAX((AVERAGE(M287:M298)-250*10^6),0)</f>
        <v>28619850.47</v>
      </c>
      <c r="O299" s="46">
        <f t="shared" si="6"/>
        <v>5395806100</v>
      </c>
      <c r="P299" s="46">
        <f>IF(A299=1,SA,MAX(0,SA-M298))</f>
        <v>0</v>
      </c>
      <c r="S299" s="5">
        <v>0.0</v>
      </c>
      <c r="T299" s="5">
        <v>0.0</v>
      </c>
      <c r="U299" s="5">
        <v>0.0</v>
      </c>
      <c r="V299" s="48">
        <v>1.0</v>
      </c>
    </row>
    <row r="300" ht="15.75" customHeight="1">
      <c r="A300" s="5">
        <v>298.0</v>
      </c>
      <c r="B300" s="5">
        <v>25.0</v>
      </c>
      <c r="C300" s="5">
        <f t="shared" si="1"/>
        <v>10</v>
      </c>
      <c r="D300" s="5">
        <f>'Thông tin khách hàng'!$B$4+B300-1</f>
        <v>25</v>
      </c>
      <c r="E300" s="46">
        <f t="shared" si="2"/>
        <v>5395806100</v>
      </c>
      <c r="F300" s="5">
        <f>TP*VLOOKUP('Thông tin khách hàng'!$E$10,$X$2:$Z$5,3,FALSE)*OFFSET($S300,0,VLOOKUP('Thông tin khách hàng'!$E$10,$X$2:$Z$5,2,FALSE))</f>
        <v>0</v>
      </c>
      <c r="G300" s="5">
        <f>EP*VLOOKUP('Thông tin khách hàng'!$E$10,$X$2:$Z$5,3,FALSE)*OFFSET($S300,0,VLOOKUP('Thông tin khách hàng'!$E$10,$X$2:$Z$5,2,FALSE))</f>
        <v>0</v>
      </c>
      <c r="H300" s="5">
        <f>F300*HLOOKUP(B300,Assumption!$A$10:$G$12,2,TRUE)+G300*HLOOKUP(B300,Assumption!$A$10:$G$12,3,TRUE)</f>
        <v>0</v>
      </c>
      <c r="I300" s="5">
        <f t="shared" si="3"/>
        <v>0</v>
      </c>
      <c r="J300" s="47">
        <f>VLOOKUP(D300,Assumption!$O$3:$Q$103,IF('Thông tin khách hàng'!$B$3="Nam",2,3),FALSE)/12*P300</f>
        <v>0</v>
      </c>
      <c r="K300" s="5">
        <v>20000.0</v>
      </c>
      <c r="L300" s="46">
        <f t="shared" si="4"/>
        <v>21983100</v>
      </c>
      <c r="M300" s="46">
        <f t="shared" si="5"/>
        <v>5417769200</v>
      </c>
      <c r="N300" s="47">
        <f>HLOOKUP(ROUND(AVERAGE(M288:M299)/10^6,0),Assumption!$B$2:$E$3,2,TRUE)*MAX((AVERAGE(M288:M299)-250*10^6),0)</f>
        <v>28932522.46</v>
      </c>
      <c r="O300" s="46">
        <f t="shared" si="6"/>
        <v>5446701722</v>
      </c>
      <c r="P300" s="46">
        <f>IF(A300=1,SA,MAX(0,SA-M299))</f>
        <v>0</v>
      </c>
      <c r="S300" s="5">
        <v>0.0</v>
      </c>
      <c r="T300" s="5">
        <v>0.0</v>
      </c>
      <c r="U300" s="5">
        <v>1.0</v>
      </c>
      <c r="V300" s="48">
        <v>1.0</v>
      </c>
    </row>
    <row r="301" ht="15.75" customHeight="1">
      <c r="A301" s="5">
        <v>299.0</v>
      </c>
      <c r="B301" s="5">
        <v>25.0</v>
      </c>
      <c r="C301" s="5">
        <f t="shared" si="1"/>
        <v>11</v>
      </c>
      <c r="D301" s="5">
        <f>'Thông tin khách hàng'!$B$4+B301-1</f>
        <v>25</v>
      </c>
      <c r="E301" s="46">
        <f t="shared" si="2"/>
        <v>5446701722</v>
      </c>
      <c r="F301" s="5">
        <f>TP*VLOOKUP('Thông tin khách hàng'!$E$10,$X$2:$Z$5,3,FALSE)*OFFSET($S301,0,VLOOKUP('Thông tin khách hàng'!$E$10,$X$2:$Z$5,2,FALSE))</f>
        <v>0</v>
      </c>
      <c r="G301" s="5">
        <f>EP*VLOOKUP('Thông tin khách hàng'!$E$10,$X$2:$Z$5,3,FALSE)*OFFSET($S301,0,VLOOKUP('Thông tin khách hàng'!$E$10,$X$2:$Z$5,2,FALSE))</f>
        <v>0</v>
      </c>
      <c r="H301" s="5">
        <f>F301*HLOOKUP(B301,Assumption!$A$10:$G$12,2,TRUE)+G301*HLOOKUP(B301,Assumption!$A$10:$G$12,3,TRUE)</f>
        <v>0</v>
      </c>
      <c r="I301" s="5">
        <f t="shared" si="3"/>
        <v>0</v>
      </c>
      <c r="J301" s="47">
        <f>VLOOKUP(D301,Assumption!$O$3:$Q$103,IF('Thông tin khách hàng'!$B$3="Nam",2,3),FALSE)/12*P301</f>
        <v>0</v>
      </c>
      <c r="K301" s="5">
        <v>20000.0</v>
      </c>
      <c r="L301" s="46">
        <f t="shared" si="4"/>
        <v>22190456</v>
      </c>
      <c r="M301" s="46">
        <f t="shared" si="5"/>
        <v>5468872178</v>
      </c>
      <c r="N301" s="47">
        <f>HLOOKUP(ROUND(AVERAGE(M289:M300)/10^6,0),Assumption!$B$2:$E$3,2,TRUE)*MAX((AVERAGE(M289:M300)-250*10^6),0)</f>
        <v>29248238.04</v>
      </c>
      <c r="O301" s="46">
        <f t="shared" si="6"/>
        <v>5498120416</v>
      </c>
      <c r="P301" s="46">
        <f>IF(A301=1,SA,MAX(0,SA-M300))</f>
        <v>0</v>
      </c>
      <c r="S301" s="5">
        <v>0.0</v>
      </c>
      <c r="T301" s="5">
        <v>0.0</v>
      </c>
      <c r="U301" s="5">
        <v>0.0</v>
      </c>
      <c r="V301" s="48">
        <v>1.0</v>
      </c>
    </row>
    <row r="302" ht="15.75" customHeight="1">
      <c r="A302" s="5">
        <v>300.0</v>
      </c>
      <c r="B302" s="5">
        <v>25.0</v>
      </c>
      <c r="C302" s="5">
        <f t="shared" si="1"/>
        <v>12</v>
      </c>
      <c r="D302" s="5">
        <f>'Thông tin khách hàng'!$B$4+B302-1</f>
        <v>25</v>
      </c>
      <c r="E302" s="46">
        <f t="shared" si="2"/>
        <v>5498120416</v>
      </c>
      <c r="F302" s="5">
        <f>TP*VLOOKUP('Thông tin khách hàng'!$E$10,$X$2:$Z$5,3,FALSE)*OFFSET($S302,0,VLOOKUP('Thông tin khách hàng'!$E$10,$X$2:$Z$5,2,FALSE))</f>
        <v>0</v>
      </c>
      <c r="G302" s="5">
        <f>EP*VLOOKUP('Thông tin khách hàng'!$E$10,$X$2:$Z$5,3,FALSE)*OFFSET($S302,0,VLOOKUP('Thông tin khách hàng'!$E$10,$X$2:$Z$5,2,FALSE))</f>
        <v>0</v>
      </c>
      <c r="H302" s="5">
        <f>F302*HLOOKUP(B302,Assumption!$A$10:$G$12,2,TRUE)+G302*HLOOKUP(B302,Assumption!$A$10:$G$12,3,TRUE)</f>
        <v>0</v>
      </c>
      <c r="I302" s="5">
        <f t="shared" si="3"/>
        <v>0</v>
      </c>
      <c r="J302" s="47">
        <f>VLOOKUP(D302,Assumption!$O$3:$Q$103,IF('Thông tin khách hàng'!$B$3="Nam",2,3),FALSE)/12*P302</f>
        <v>0</v>
      </c>
      <c r="K302" s="5">
        <v>20000.0</v>
      </c>
      <c r="L302" s="46">
        <f t="shared" si="4"/>
        <v>22399942</v>
      </c>
      <c r="M302" s="46">
        <f t="shared" si="5"/>
        <v>5520500358</v>
      </c>
      <c r="N302" s="47">
        <f>HLOOKUP(ROUND(AVERAGE(M290:M301)/10^6,0),Assumption!$B$2:$E$3,2,TRUE)*MAX((AVERAGE(M290:M301)-250*10^6),0)</f>
        <v>29567026.82</v>
      </c>
      <c r="O302" s="46">
        <f t="shared" si="6"/>
        <v>5550067385</v>
      </c>
      <c r="P302" s="46">
        <f>IF(A302=1,SA,MAX(0,SA-M301))</f>
        <v>0</v>
      </c>
      <c r="S302" s="5">
        <v>0.0</v>
      </c>
      <c r="T302" s="5">
        <v>0.0</v>
      </c>
      <c r="U302" s="5">
        <v>0.0</v>
      </c>
      <c r="V302" s="48">
        <v>1.0</v>
      </c>
    </row>
    <row r="303" ht="15.75" customHeight="1">
      <c r="A303" s="5">
        <v>301.0</v>
      </c>
      <c r="B303" s="5">
        <v>26.0</v>
      </c>
      <c r="C303" s="5">
        <f t="shared" si="1"/>
        <v>1</v>
      </c>
      <c r="D303" s="5">
        <f>'Thông tin khách hàng'!$B$4+B303-1</f>
        <v>26</v>
      </c>
      <c r="E303" s="46">
        <f t="shared" si="2"/>
        <v>5550067385</v>
      </c>
      <c r="F303" s="5">
        <f>TP*VLOOKUP('Thông tin khách hàng'!$E$10,$X$2:$Z$5,3,FALSE)*OFFSET($S303,0,VLOOKUP('Thông tin khách hàng'!$E$10,$X$2:$Z$5,2,FALSE))</f>
        <v>15000000</v>
      </c>
      <c r="G303" s="5">
        <f>EP*VLOOKUP('Thông tin khách hàng'!$E$10,$X$2:$Z$5,3,FALSE)*OFFSET($S303,0,VLOOKUP('Thông tin khách hàng'!$E$10,$X$2:$Z$5,2,FALSE))</f>
        <v>15000000</v>
      </c>
      <c r="H303" s="5">
        <f>F303*HLOOKUP(B303,Assumption!$A$10:$G$12,2,TRUE)+G303*HLOOKUP(B303,Assumption!$A$10:$G$12,3,TRUE)</f>
        <v>750000</v>
      </c>
      <c r="I303" s="5">
        <f t="shared" si="3"/>
        <v>29250000</v>
      </c>
      <c r="J303" s="47">
        <f>VLOOKUP(D303,Assumption!$O$3:$Q$103,IF('Thông tin khách hàng'!$B$3="Nam",2,3),FALSE)/12*P303</f>
        <v>0</v>
      </c>
      <c r="K303" s="5">
        <v>20000.0</v>
      </c>
      <c r="L303" s="46">
        <f t="shared" si="4"/>
        <v>22730748</v>
      </c>
      <c r="M303" s="46">
        <f t="shared" si="5"/>
        <v>5602028133</v>
      </c>
      <c r="N303" s="47">
        <f>HLOOKUP(ROUND(AVERAGE(M291:M302)/10^6,0),Assumption!$B$2:$E$3,2,TRUE)*MAX((AVERAGE(M291:M302)-250*10^6),0)</f>
        <v>29888918.73</v>
      </c>
      <c r="O303" s="46">
        <f t="shared" si="6"/>
        <v>5631917052</v>
      </c>
      <c r="P303" s="46">
        <f>IF(A303=1,SA,MAX(0,SA-M302))</f>
        <v>0</v>
      </c>
      <c r="S303" s="5">
        <v>1.0</v>
      </c>
      <c r="T303" s="5">
        <v>1.0</v>
      </c>
      <c r="U303" s="5">
        <v>1.0</v>
      </c>
      <c r="V303" s="48">
        <v>1.0</v>
      </c>
    </row>
    <row r="304" ht="15.75" customHeight="1">
      <c r="A304" s="5">
        <v>302.0</v>
      </c>
      <c r="B304" s="5">
        <v>26.0</v>
      </c>
      <c r="C304" s="5">
        <f t="shared" si="1"/>
        <v>2</v>
      </c>
      <c r="D304" s="5">
        <f>'Thông tin khách hàng'!$B$4+B304-1</f>
        <v>26</v>
      </c>
      <c r="E304" s="46">
        <f t="shared" si="2"/>
        <v>5631917052</v>
      </c>
      <c r="F304" s="5">
        <f>TP*VLOOKUP('Thông tin khách hàng'!$E$10,$X$2:$Z$5,3,FALSE)*OFFSET($S304,0,VLOOKUP('Thông tin khách hàng'!$E$10,$X$2:$Z$5,2,FALSE))</f>
        <v>0</v>
      </c>
      <c r="G304" s="5">
        <f>EP*VLOOKUP('Thông tin khách hàng'!$E$10,$X$2:$Z$5,3,FALSE)*OFFSET($S304,0,VLOOKUP('Thông tin khách hàng'!$E$10,$X$2:$Z$5,2,FALSE))</f>
        <v>0</v>
      </c>
      <c r="H304" s="5">
        <f>F304*HLOOKUP(B304,Assumption!$A$10:$G$12,2,TRUE)+G304*HLOOKUP(B304,Assumption!$A$10:$G$12,3,TRUE)</f>
        <v>0</v>
      </c>
      <c r="I304" s="5">
        <f t="shared" si="3"/>
        <v>0</v>
      </c>
      <c r="J304" s="47">
        <f>VLOOKUP(D304,Assumption!$O$3:$Q$103,IF('Thông tin khách hàng'!$B$3="Nam",2,3),FALSE)/12*P304</f>
        <v>0</v>
      </c>
      <c r="K304" s="5">
        <v>20000.0</v>
      </c>
      <c r="L304" s="46">
        <f t="shared" si="4"/>
        <v>22945046</v>
      </c>
      <c r="M304" s="46">
        <f t="shared" si="5"/>
        <v>5654842098</v>
      </c>
      <c r="N304" s="47">
        <f>HLOOKUP(ROUND(AVERAGE(M292:M303)/10^6,0),Assumption!$B$2:$E$3,2,TRUE)*MAX((AVERAGE(M292:M303)-250*10^6),0)</f>
        <v>30213943.96</v>
      </c>
      <c r="O304" s="46">
        <f t="shared" si="6"/>
        <v>5685056042</v>
      </c>
      <c r="P304" s="46">
        <f>IF(A304=1,SA,MAX(0,SA-M303))</f>
        <v>0</v>
      </c>
      <c r="S304" s="5">
        <v>0.0</v>
      </c>
      <c r="T304" s="5">
        <v>0.0</v>
      </c>
      <c r="U304" s="5">
        <v>0.0</v>
      </c>
      <c r="V304" s="48">
        <v>1.0</v>
      </c>
    </row>
    <row r="305" ht="15.75" customHeight="1">
      <c r="A305" s="5">
        <v>303.0</v>
      </c>
      <c r="B305" s="5">
        <v>26.0</v>
      </c>
      <c r="C305" s="5">
        <f t="shared" si="1"/>
        <v>3</v>
      </c>
      <c r="D305" s="5">
        <f>'Thông tin khách hàng'!$B$4+B305-1</f>
        <v>26</v>
      </c>
      <c r="E305" s="46">
        <f t="shared" si="2"/>
        <v>5685056042</v>
      </c>
      <c r="F305" s="5">
        <f>TP*VLOOKUP('Thông tin khách hàng'!$E$10,$X$2:$Z$5,3,FALSE)*OFFSET($S305,0,VLOOKUP('Thông tin khách hàng'!$E$10,$X$2:$Z$5,2,FALSE))</f>
        <v>0</v>
      </c>
      <c r="G305" s="5">
        <f>EP*VLOOKUP('Thông tin khách hàng'!$E$10,$X$2:$Z$5,3,FALSE)*OFFSET($S305,0,VLOOKUP('Thông tin khách hàng'!$E$10,$X$2:$Z$5,2,FALSE))</f>
        <v>0</v>
      </c>
      <c r="H305" s="5">
        <f>F305*HLOOKUP(B305,Assumption!$A$10:$G$12,2,TRUE)+G305*HLOOKUP(B305,Assumption!$A$10:$G$12,3,TRUE)</f>
        <v>0</v>
      </c>
      <c r="I305" s="5">
        <f t="shared" si="3"/>
        <v>0</v>
      </c>
      <c r="J305" s="47">
        <f>VLOOKUP(D305,Assumption!$O$3:$Q$103,IF('Thông tin khách hàng'!$B$3="Nam",2,3),FALSE)/12*P305</f>
        <v>0</v>
      </c>
      <c r="K305" s="5">
        <v>20000.0</v>
      </c>
      <c r="L305" s="46">
        <f t="shared" si="4"/>
        <v>23161541</v>
      </c>
      <c r="M305" s="46">
        <f t="shared" si="5"/>
        <v>5708197583</v>
      </c>
      <c r="N305" s="47">
        <f>HLOOKUP(ROUND(AVERAGE(M293:M304)/10^6,0),Assumption!$B$2:$E$3,2,TRUE)*MAX((AVERAGE(M293:M304)-250*10^6),0)</f>
        <v>30542133.01</v>
      </c>
      <c r="O305" s="46">
        <f t="shared" si="6"/>
        <v>5738739716</v>
      </c>
      <c r="P305" s="46">
        <f>IF(A305=1,SA,MAX(0,SA-M304))</f>
        <v>0</v>
      </c>
      <c r="S305" s="5">
        <v>0.0</v>
      </c>
      <c r="T305" s="5">
        <v>0.0</v>
      </c>
      <c r="U305" s="5">
        <v>0.0</v>
      </c>
      <c r="V305" s="48">
        <v>1.0</v>
      </c>
    </row>
    <row r="306" ht="15.75" customHeight="1">
      <c r="A306" s="5">
        <v>304.0</v>
      </c>
      <c r="B306" s="5">
        <v>26.0</v>
      </c>
      <c r="C306" s="5">
        <f t="shared" si="1"/>
        <v>4</v>
      </c>
      <c r="D306" s="5">
        <f>'Thông tin khách hàng'!$B$4+B306-1</f>
        <v>26</v>
      </c>
      <c r="E306" s="46">
        <f t="shared" si="2"/>
        <v>5738739716</v>
      </c>
      <c r="F306" s="5">
        <f>TP*VLOOKUP('Thông tin khách hàng'!$E$10,$X$2:$Z$5,3,FALSE)*OFFSET($S306,0,VLOOKUP('Thông tin khách hàng'!$E$10,$X$2:$Z$5,2,FALSE))</f>
        <v>0</v>
      </c>
      <c r="G306" s="5">
        <f>EP*VLOOKUP('Thông tin khách hàng'!$E$10,$X$2:$Z$5,3,FALSE)*OFFSET($S306,0,VLOOKUP('Thông tin khách hàng'!$E$10,$X$2:$Z$5,2,FALSE))</f>
        <v>0</v>
      </c>
      <c r="H306" s="5">
        <f>F306*HLOOKUP(B306,Assumption!$A$10:$G$12,2,TRUE)+G306*HLOOKUP(B306,Assumption!$A$10:$G$12,3,TRUE)</f>
        <v>0</v>
      </c>
      <c r="I306" s="5">
        <f t="shared" si="3"/>
        <v>0</v>
      </c>
      <c r="J306" s="47">
        <f>VLOOKUP(D306,Assumption!$O$3:$Q$103,IF('Thông tin khách hàng'!$B$3="Nam",2,3),FALSE)/12*P306</f>
        <v>0</v>
      </c>
      <c r="K306" s="5">
        <v>20000.0</v>
      </c>
      <c r="L306" s="46">
        <f t="shared" si="4"/>
        <v>23380254</v>
      </c>
      <c r="M306" s="46">
        <f t="shared" si="5"/>
        <v>5762099970</v>
      </c>
      <c r="N306" s="47">
        <f>HLOOKUP(ROUND(AVERAGE(M294:M305)/10^6,0),Assumption!$B$2:$E$3,2,TRUE)*MAX((AVERAGE(M294:M305)-250*10^6),0)</f>
        <v>30873516.69</v>
      </c>
      <c r="O306" s="46">
        <f t="shared" si="6"/>
        <v>5792973486</v>
      </c>
      <c r="P306" s="46">
        <f>IF(A306=1,SA,MAX(0,SA-M305))</f>
        <v>0</v>
      </c>
      <c r="S306" s="5">
        <v>0.0</v>
      </c>
      <c r="T306" s="5">
        <v>0.0</v>
      </c>
      <c r="U306" s="5">
        <v>1.0</v>
      </c>
      <c r="V306" s="48">
        <v>1.0</v>
      </c>
    </row>
    <row r="307" ht="15.75" customHeight="1">
      <c r="A307" s="5">
        <v>305.0</v>
      </c>
      <c r="B307" s="5">
        <v>26.0</v>
      </c>
      <c r="C307" s="5">
        <f t="shared" si="1"/>
        <v>5</v>
      </c>
      <c r="D307" s="5">
        <f>'Thông tin khách hàng'!$B$4+B307-1</f>
        <v>26</v>
      </c>
      <c r="E307" s="46">
        <f t="shared" si="2"/>
        <v>5792973486</v>
      </c>
      <c r="F307" s="5">
        <f>TP*VLOOKUP('Thông tin khách hàng'!$E$10,$X$2:$Z$5,3,FALSE)*OFFSET($S307,0,VLOOKUP('Thông tin khách hàng'!$E$10,$X$2:$Z$5,2,FALSE))</f>
        <v>0</v>
      </c>
      <c r="G307" s="5">
        <f>EP*VLOOKUP('Thông tin khách hàng'!$E$10,$X$2:$Z$5,3,FALSE)*OFFSET($S307,0,VLOOKUP('Thông tin khách hàng'!$E$10,$X$2:$Z$5,2,FALSE))</f>
        <v>0</v>
      </c>
      <c r="H307" s="5">
        <f>F307*HLOOKUP(B307,Assumption!$A$10:$G$12,2,TRUE)+G307*HLOOKUP(B307,Assumption!$A$10:$G$12,3,TRUE)</f>
        <v>0</v>
      </c>
      <c r="I307" s="5">
        <f t="shared" si="3"/>
        <v>0</v>
      </c>
      <c r="J307" s="47">
        <f>VLOOKUP(D307,Assumption!$O$3:$Q$103,IF('Thông tin khách hàng'!$B$3="Nam",2,3),FALSE)/12*P307</f>
        <v>0</v>
      </c>
      <c r="K307" s="5">
        <v>20000.0</v>
      </c>
      <c r="L307" s="46">
        <f t="shared" si="4"/>
        <v>23601210</v>
      </c>
      <c r="M307" s="46">
        <f t="shared" si="5"/>
        <v>5816554696</v>
      </c>
      <c r="N307" s="47">
        <f>HLOOKUP(ROUND(AVERAGE(M295:M306)/10^6,0),Assumption!$B$2:$E$3,2,TRUE)*MAX((AVERAGE(M295:M306)-250*10^6),0)</f>
        <v>31208126.09</v>
      </c>
      <c r="O307" s="46">
        <f t="shared" si="6"/>
        <v>5847762823</v>
      </c>
      <c r="P307" s="46">
        <f>IF(A307=1,SA,MAX(0,SA-M306))</f>
        <v>0</v>
      </c>
      <c r="S307" s="5">
        <v>0.0</v>
      </c>
      <c r="T307" s="5">
        <v>0.0</v>
      </c>
      <c r="U307" s="5">
        <v>0.0</v>
      </c>
      <c r="V307" s="48">
        <v>1.0</v>
      </c>
    </row>
    <row r="308" ht="15.75" customHeight="1">
      <c r="A308" s="5">
        <v>306.0</v>
      </c>
      <c r="B308" s="5">
        <v>26.0</v>
      </c>
      <c r="C308" s="5">
        <f t="shared" si="1"/>
        <v>6</v>
      </c>
      <c r="D308" s="5">
        <f>'Thông tin khách hàng'!$B$4+B308-1</f>
        <v>26</v>
      </c>
      <c r="E308" s="46">
        <f t="shared" si="2"/>
        <v>5847762823</v>
      </c>
      <c r="F308" s="5">
        <f>TP*VLOOKUP('Thông tin khách hàng'!$E$10,$X$2:$Z$5,3,FALSE)*OFFSET($S308,0,VLOOKUP('Thông tin khách hàng'!$E$10,$X$2:$Z$5,2,FALSE))</f>
        <v>0</v>
      </c>
      <c r="G308" s="5">
        <f>EP*VLOOKUP('Thông tin khách hàng'!$E$10,$X$2:$Z$5,3,FALSE)*OFFSET($S308,0,VLOOKUP('Thông tin khách hàng'!$E$10,$X$2:$Z$5,2,FALSE))</f>
        <v>0</v>
      </c>
      <c r="H308" s="5">
        <f>F308*HLOOKUP(B308,Assumption!$A$10:$G$12,2,TRUE)+G308*HLOOKUP(B308,Assumption!$A$10:$G$12,3,TRUE)</f>
        <v>0</v>
      </c>
      <c r="I308" s="5">
        <f t="shared" si="3"/>
        <v>0</v>
      </c>
      <c r="J308" s="47">
        <f>VLOOKUP(D308,Assumption!$O$3:$Q$103,IF('Thông tin khách hàng'!$B$3="Nam",2,3),FALSE)/12*P308</f>
        <v>0</v>
      </c>
      <c r="K308" s="5">
        <v>20000.0</v>
      </c>
      <c r="L308" s="46">
        <f t="shared" si="4"/>
        <v>23824428</v>
      </c>
      <c r="M308" s="46">
        <f t="shared" si="5"/>
        <v>5871567251</v>
      </c>
      <c r="N308" s="47">
        <f>HLOOKUP(ROUND(AVERAGE(M296:M307)/10^6,0),Assumption!$B$2:$E$3,2,TRUE)*MAX((AVERAGE(M296:M307)-250*10^6),0)</f>
        <v>31545992.61</v>
      </c>
      <c r="O308" s="46">
        <f t="shared" si="6"/>
        <v>5903113243</v>
      </c>
      <c r="P308" s="46">
        <f>IF(A308=1,SA,MAX(0,SA-M307))</f>
        <v>0</v>
      </c>
      <c r="S308" s="5">
        <v>0.0</v>
      </c>
      <c r="T308" s="5">
        <v>0.0</v>
      </c>
      <c r="U308" s="5">
        <v>0.0</v>
      </c>
      <c r="V308" s="48">
        <v>1.0</v>
      </c>
    </row>
    <row r="309" ht="15.75" customHeight="1">
      <c r="A309" s="5">
        <v>307.0</v>
      </c>
      <c r="B309" s="5">
        <v>26.0</v>
      </c>
      <c r="C309" s="5">
        <f t="shared" si="1"/>
        <v>7</v>
      </c>
      <c r="D309" s="5">
        <f>'Thông tin khách hàng'!$B$4+B309-1</f>
        <v>26</v>
      </c>
      <c r="E309" s="46">
        <f t="shared" si="2"/>
        <v>5903113243</v>
      </c>
      <c r="F309" s="5">
        <f>TP*VLOOKUP('Thông tin khách hàng'!$E$10,$X$2:$Z$5,3,FALSE)*OFFSET($S309,0,VLOOKUP('Thông tin khách hàng'!$E$10,$X$2:$Z$5,2,FALSE))</f>
        <v>15000000</v>
      </c>
      <c r="G309" s="5">
        <f>EP*VLOOKUP('Thông tin khách hàng'!$E$10,$X$2:$Z$5,3,FALSE)*OFFSET($S309,0,VLOOKUP('Thông tin khách hàng'!$E$10,$X$2:$Z$5,2,FALSE))</f>
        <v>15000000</v>
      </c>
      <c r="H309" s="5">
        <f>F309*HLOOKUP(B309,Assumption!$A$10:$G$12,2,TRUE)+G309*HLOOKUP(B309,Assumption!$A$10:$G$12,3,TRUE)</f>
        <v>750000</v>
      </c>
      <c r="I309" s="5">
        <f t="shared" si="3"/>
        <v>29250000</v>
      </c>
      <c r="J309" s="47">
        <f>VLOOKUP(D309,Assumption!$O$3:$Q$103,IF('Thông tin khách hàng'!$B$3="Nam",2,3),FALSE)/12*P309</f>
        <v>0</v>
      </c>
      <c r="K309" s="5">
        <v>20000.0</v>
      </c>
      <c r="L309" s="46">
        <f t="shared" si="4"/>
        <v>24169101</v>
      </c>
      <c r="M309" s="46">
        <f t="shared" si="5"/>
        <v>5956512344</v>
      </c>
      <c r="N309" s="47">
        <f>HLOOKUP(ROUND(AVERAGE(M297:M308)/10^6,0),Assumption!$B$2:$E$3,2,TRUE)*MAX((AVERAGE(M297:M308)-250*10^6),0)</f>
        <v>31887147.95</v>
      </c>
      <c r="O309" s="46">
        <f t="shared" si="6"/>
        <v>5988399492</v>
      </c>
      <c r="P309" s="46">
        <f>IF(A309=1,SA,MAX(0,SA-M308))</f>
        <v>0</v>
      </c>
      <c r="S309" s="5">
        <v>0.0</v>
      </c>
      <c r="T309" s="5">
        <v>1.0</v>
      </c>
      <c r="U309" s="5">
        <v>1.0</v>
      </c>
      <c r="V309" s="48">
        <v>1.0</v>
      </c>
    </row>
    <row r="310" ht="15.75" customHeight="1">
      <c r="A310" s="5">
        <v>308.0</v>
      </c>
      <c r="B310" s="5">
        <v>26.0</v>
      </c>
      <c r="C310" s="5">
        <f t="shared" si="1"/>
        <v>8</v>
      </c>
      <c r="D310" s="5">
        <f>'Thông tin khách hàng'!$B$4+B310-1</f>
        <v>26</v>
      </c>
      <c r="E310" s="46">
        <f t="shared" si="2"/>
        <v>5988399492</v>
      </c>
      <c r="F310" s="5">
        <f>TP*VLOOKUP('Thông tin khách hàng'!$E$10,$X$2:$Z$5,3,FALSE)*OFFSET($S310,0,VLOOKUP('Thông tin khách hàng'!$E$10,$X$2:$Z$5,2,FALSE))</f>
        <v>0</v>
      </c>
      <c r="G310" s="5">
        <f>EP*VLOOKUP('Thông tin khách hàng'!$E$10,$X$2:$Z$5,3,FALSE)*OFFSET($S310,0,VLOOKUP('Thông tin khách hàng'!$E$10,$X$2:$Z$5,2,FALSE))</f>
        <v>0</v>
      </c>
      <c r="H310" s="5">
        <f>F310*HLOOKUP(B310,Assumption!$A$10:$G$12,2,TRUE)+G310*HLOOKUP(B310,Assumption!$A$10:$G$12,3,TRUE)</f>
        <v>0</v>
      </c>
      <c r="I310" s="5">
        <f t="shared" si="3"/>
        <v>0</v>
      </c>
      <c r="J310" s="47">
        <f>VLOOKUP(D310,Assumption!$O$3:$Q$103,IF('Thông tin khách hàng'!$B$3="Nam",2,3),FALSE)/12*P310</f>
        <v>0</v>
      </c>
      <c r="K310" s="5">
        <v>20000.0</v>
      </c>
      <c r="L310" s="46">
        <f t="shared" si="4"/>
        <v>24397399</v>
      </c>
      <c r="M310" s="46">
        <f t="shared" si="5"/>
        <v>6012776891</v>
      </c>
      <c r="N310" s="47">
        <f>HLOOKUP(ROUND(AVERAGE(M298:M309)/10^6,0),Assumption!$B$2:$E$3,2,TRUE)*MAX((AVERAGE(M298:M309)-250*10^6),0)</f>
        <v>32231624.13</v>
      </c>
      <c r="O310" s="46">
        <f t="shared" si="6"/>
        <v>6045008515</v>
      </c>
      <c r="P310" s="46">
        <f>IF(A310=1,SA,MAX(0,SA-M309))</f>
        <v>0</v>
      </c>
      <c r="S310" s="5">
        <v>0.0</v>
      </c>
      <c r="T310" s="5">
        <v>0.0</v>
      </c>
      <c r="U310" s="5">
        <v>0.0</v>
      </c>
      <c r="V310" s="48">
        <v>1.0</v>
      </c>
    </row>
    <row r="311" ht="15.75" customHeight="1">
      <c r="A311" s="5">
        <v>309.0</v>
      </c>
      <c r="B311" s="5">
        <v>26.0</v>
      </c>
      <c r="C311" s="5">
        <f t="shared" si="1"/>
        <v>9</v>
      </c>
      <c r="D311" s="5">
        <f>'Thông tin khách hàng'!$B$4+B311-1</f>
        <v>26</v>
      </c>
      <c r="E311" s="46">
        <f t="shared" si="2"/>
        <v>6045008515</v>
      </c>
      <c r="F311" s="5">
        <f>TP*VLOOKUP('Thông tin khách hàng'!$E$10,$X$2:$Z$5,3,FALSE)*OFFSET($S311,0,VLOOKUP('Thông tin khách hàng'!$E$10,$X$2:$Z$5,2,FALSE))</f>
        <v>0</v>
      </c>
      <c r="G311" s="5">
        <f>EP*VLOOKUP('Thông tin khách hàng'!$E$10,$X$2:$Z$5,3,FALSE)*OFFSET($S311,0,VLOOKUP('Thông tin khách hàng'!$E$10,$X$2:$Z$5,2,FALSE))</f>
        <v>0</v>
      </c>
      <c r="H311" s="5">
        <f>F311*HLOOKUP(B311,Assumption!$A$10:$G$12,2,TRUE)+G311*HLOOKUP(B311,Assumption!$A$10:$G$12,3,TRUE)</f>
        <v>0</v>
      </c>
      <c r="I311" s="5">
        <f t="shared" si="3"/>
        <v>0</v>
      </c>
      <c r="J311" s="47">
        <f>VLOOKUP(D311,Assumption!$O$3:$Q$103,IF('Thông tin khách hàng'!$B$3="Nam",2,3),FALSE)/12*P311</f>
        <v>0</v>
      </c>
      <c r="K311" s="5">
        <v>20000.0</v>
      </c>
      <c r="L311" s="46">
        <f t="shared" si="4"/>
        <v>24628031</v>
      </c>
      <c r="M311" s="46">
        <f t="shared" si="5"/>
        <v>6069616546</v>
      </c>
      <c r="N311" s="47">
        <f>HLOOKUP(ROUND(AVERAGE(M299:M310)/10^6,0),Assumption!$B$2:$E$3,2,TRUE)*MAX((AVERAGE(M299:M310)-250*10^6),0)</f>
        <v>32579453.48</v>
      </c>
      <c r="O311" s="46">
        <f t="shared" si="6"/>
        <v>6102196000</v>
      </c>
      <c r="P311" s="46">
        <f>IF(A311=1,SA,MAX(0,SA-M310))</f>
        <v>0</v>
      </c>
      <c r="S311" s="5">
        <v>0.0</v>
      </c>
      <c r="T311" s="5">
        <v>0.0</v>
      </c>
      <c r="U311" s="5">
        <v>0.0</v>
      </c>
      <c r="V311" s="48">
        <v>1.0</v>
      </c>
    </row>
    <row r="312" ht="15.75" customHeight="1">
      <c r="A312" s="5">
        <v>310.0</v>
      </c>
      <c r="B312" s="5">
        <v>26.0</v>
      </c>
      <c r="C312" s="5">
        <f t="shared" si="1"/>
        <v>10</v>
      </c>
      <c r="D312" s="5">
        <f>'Thông tin khách hàng'!$B$4+B312-1</f>
        <v>26</v>
      </c>
      <c r="E312" s="46">
        <f t="shared" si="2"/>
        <v>6102196000</v>
      </c>
      <c r="F312" s="5">
        <f>TP*VLOOKUP('Thông tin khách hàng'!$E$10,$X$2:$Z$5,3,FALSE)*OFFSET($S312,0,VLOOKUP('Thông tin khách hàng'!$E$10,$X$2:$Z$5,2,FALSE))</f>
        <v>0</v>
      </c>
      <c r="G312" s="5">
        <f>EP*VLOOKUP('Thông tin khách hàng'!$E$10,$X$2:$Z$5,3,FALSE)*OFFSET($S312,0,VLOOKUP('Thông tin khách hàng'!$E$10,$X$2:$Z$5,2,FALSE))</f>
        <v>0</v>
      </c>
      <c r="H312" s="5">
        <f>F312*HLOOKUP(B312,Assumption!$A$10:$G$12,2,TRUE)+G312*HLOOKUP(B312,Assumption!$A$10:$G$12,3,TRUE)</f>
        <v>0</v>
      </c>
      <c r="I312" s="5">
        <f t="shared" si="3"/>
        <v>0</v>
      </c>
      <c r="J312" s="47">
        <f>VLOOKUP(D312,Assumption!$O$3:$Q$103,IF('Thông tin khách hàng'!$B$3="Nam",2,3),FALSE)/12*P312</f>
        <v>0</v>
      </c>
      <c r="K312" s="5">
        <v>20000.0</v>
      </c>
      <c r="L312" s="46">
        <f t="shared" si="4"/>
        <v>24861020</v>
      </c>
      <c r="M312" s="46">
        <f t="shared" si="5"/>
        <v>6127037020</v>
      </c>
      <c r="N312" s="47">
        <f>HLOOKUP(ROUND(AVERAGE(M300:M311)/10^6,0),Assumption!$B$2:$E$3,2,TRUE)*MAX((AVERAGE(M300:M311)-250*10^6),0)</f>
        <v>32930668.62</v>
      </c>
      <c r="O312" s="46">
        <f t="shared" si="6"/>
        <v>6159967688</v>
      </c>
      <c r="P312" s="46">
        <f>IF(A312=1,SA,MAX(0,SA-M311))</f>
        <v>0</v>
      </c>
      <c r="S312" s="5">
        <v>0.0</v>
      </c>
      <c r="T312" s="5">
        <v>0.0</v>
      </c>
      <c r="U312" s="5">
        <v>1.0</v>
      </c>
      <c r="V312" s="48">
        <v>1.0</v>
      </c>
    </row>
    <row r="313" ht="15.75" customHeight="1">
      <c r="A313" s="5">
        <v>311.0</v>
      </c>
      <c r="B313" s="5">
        <v>26.0</v>
      </c>
      <c r="C313" s="5">
        <f t="shared" si="1"/>
        <v>11</v>
      </c>
      <c r="D313" s="5">
        <f>'Thông tin khách hàng'!$B$4+B313-1</f>
        <v>26</v>
      </c>
      <c r="E313" s="46">
        <f t="shared" si="2"/>
        <v>6159967688</v>
      </c>
      <c r="F313" s="5">
        <f>TP*VLOOKUP('Thông tin khách hàng'!$E$10,$X$2:$Z$5,3,FALSE)*OFFSET($S313,0,VLOOKUP('Thông tin khách hàng'!$E$10,$X$2:$Z$5,2,FALSE))</f>
        <v>0</v>
      </c>
      <c r="G313" s="5">
        <f>EP*VLOOKUP('Thông tin khách hàng'!$E$10,$X$2:$Z$5,3,FALSE)*OFFSET($S313,0,VLOOKUP('Thông tin khách hàng'!$E$10,$X$2:$Z$5,2,FALSE))</f>
        <v>0</v>
      </c>
      <c r="H313" s="5">
        <f>F313*HLOOKUP(B313,Assumption!$A$10:$G$12,2,TRUE)+G313*HLOOKUP(B313,Assumption!$A$10:$G$12,3,TRUE)</f>
        <v>0</v>
      </c>
      <c r="I313" s="5">
        <f t="shared" si="3"/>
        <v>0</v>
      </c>
      <c r="J313" s="47">
        <f>VLOOKUP(D313,Assumption!$O$3:$Q$103,IF('Thông tin khách hàng'!$B$3="Nam",2,3),FALSE)/12*P313</f>
        <v>0</v>
      </c>
      <c r="K313" s="5">
        <v>20000.0</v>
      </c>
      <c r="L313" s="46">
        <f t="shared" si="4"/>
        <v>25096389</v>
      </c>
      <c r="M313" s="46">
        <f t="shared" si="5"/>
        <v>6185044077</v>
      </c>
      <c r="N313" s="47">
        <f>HLOOKUP(ROUND(AVERAGE(M301:M312)/10^6,0),Assumption!$B$2:$E$3,2,TRUE)*MAX((AVERAGE(M301:M312)-250*10^6),0)</f>
        <v>33285302.53</v>
      </c>
      <c r="O313" s="46">
        <f t="shared" si="6"/>
        <v>6218329380</v>
      </c>
      <c r="P313" s="46">
        <f>IF(A313=1,SA,MAX(0,SA-M312))</f>
        <v>0</v>
      </c>
      <c r="S313" s="5">
        <v>0.0</v>
      </c>
      <c r="T313" s="5">
        <v>0.0</v>
      </c>
      <c r="U313" s="5">
        <v>0.0</v>
      </c>
      <c r="V313" s="48">
        <v>1.0</v>
      </c>
    </row>
    <row r="314" ht="15.75" customHeight="1">
      <c r="A314" s="5">
        <v>312.0</v>
      </c>
      <c r="B314" s="5">
        <v>26.0</v>
      </c>
      <c r="C314" s="5">
        <f t="shared" si="1"/>
        <v>12</v>
      </c>
      <c r="D314" s="5">
        <f>'Thông tin khách hàng'!$B$4+B314-1</f>
        <v>26</v>
      </c>
      <c r="E314" s="46">
        <f t="shared" si="2"/>
        <v>6218329380</v>
      </c>
      <c r="F314" s="5">
        <f>TP*VLOOKUP('Thông tin khách hàng'!$E$10,$X$2:$Z$5,3,FALSE)*OFFSET($S314,0,VLOOKUP('Thông tin khách hàng'!$E$10,$X$2:$Z$5,2,FALSE))</f>
        <v>0</v>
      </c>
      <c r="G314" s="5">
        <f>EP*VLOOKUP('Thông tin khách hàng'!$E$10,$X$2:$Z$5,3,FALSE)*OFFSET($S314,0,VLOOKUP('Thông tin khách hàng'!$E$10,$X$2:$Z$5,2,FALSE))</f>
        <v>0</v>
      </c>
      <c r="H314" s="5">
        <f>F314*HLOOKUP(B314,Assumption!$A$10:$G$12,2,TRUE)+G314*HLOOKUP(B314,Assumption!$A$10:$G$12,3,TRUE)</f>
        <v>0</v>
      </c>
      <c r="I314" s="5">
        <f t="shared" si="3"/>
        <v>0</v>
      </c>
      <c r="J314" s="47">
        <f>VLOOKUP(D314,Assumption!$O$3:$Q$103,IF('Thông tin khách hàng'!$B$3="Nam",2,3),FALSE)/12*P314</f>
        <v>0</v>
      </c>
      <c r="K314" s="5">
        <v>20000.0</v>
      </c>
      <c r="L314" s="46">
        <f t="shared" si="4"/>
        <v>25334162</v>
      </c>
      <c r="M314" s="46">
        <f t="shared" si="5"/>
        <v>6243643542</v>
      </c>
      <c r="N314" s="47">
        <f>HLOOKUP(ROUND(AVERAGE(M302:M313)/10^6,0),Assumption!$B$2:$E$3,2,TRUE)*MAX((AVERAGE(M302:M313)-250*10^6),0)</f>
        <v>33643388.48</v>
      </c>
      <c r="O314" s="46">
        <f t="shared" si="6"/>
        <v>6277286930</v>
      </c>
      <c r="P314" s="46">
        <f>IF(A314=1,SA,MAX(0,SA-M313))</f>
        <v>0</v>
      </c>
      <c r="S314" s="5">
        <v>0.0</v>
      </c>
      <c r="T314" s="5">
        <v>0.0</v>
      </c>
      <c r="U314" s="5">
        <v>0.0</v>
      </c>
      <c r="V314" s="48">
        <v>1.0</v>
      </c>
    </row>
    <row r="315" ht="15.75" customHeight="1">
      <c r="A315" s="5">
        <v>313.0</v>
      </c>
      <c r="B315" s="5">
        <v>27.0</v>
      </c>
      <c r="C315" s="5">
        <f t="shared" si="1"/>
        <v>1</v>
      </c>
      <c r="D315" s="5">
        <f>'Thông tin khách hàng'!$B$4+B315-1</f>
        <v>27</v>
      </c>
      <c r="E315" s="46">
        <f t="shared" si="2"/>
        <v>6277286930</v>
      </c>
      <c r="F315" s="5">
        <f>TP*VLOOKUP('Thông tin khách hàng'!$E$10,$X$2:$Z$5,3,FALSE)*OFFSET($S315,0,VLOOKUP('Thông tin khách hàng'!$E$10,$X$2:$Z$5,2,FALSE))</f>
        <v>15000000</v>
      </c>
      <c r="G315" s="5">
        <f>EP*VLOOKUP('Thông tin khách hàng'!$E$10,$X$2:$Z$5,3,FALSE)*OFFSET($S315,0,VLOOKUP('Thông tin khách hàng'!$E$10,$X$2:$Z$5,2,FALSE))</f>
        <v>15000000</v>
      </c>
      <c r="H315" s="5">
        <f>F315*HLOOKUP(B315,Assumption!$A$10:$G$12,2,TRUE)+G315*HLOOKUP(B315,Assumption!$A$10:$G$12,3,TRUE)</f>
        <v>750000</v>
      </c>
      <c r="I315" s="5">
        <f t="shared" si="3"/>
        <v>29250000</v>
      </c>
      <c r="J315" s="47">
        <f>VLOOKUP(D315,Assumption!$O$3:$Q$103,IF('Thông tin khách hàng'!$B$3="Nam",2,3),FALSE)/12*P315</f>
        <v>0</v>
      </c>
      <c r="K315" s="5">
        <v>20000.0</v>
      </c>
      <c r="L315" s="46">
        <f t="shared" si="4"/>
        <v>25693531</v>
      </c>
      <c r="M315" s="46">
        <f t="shared" si="5"/>
        <v>6332210461</v>
      </c>
      <c r="N315" s="47">
        <f>HLOOKUP(ROUND(AVERAGE(M303:M314)/10^6,0),Assumption!$B$2:$E$3,2,TRUE)*MAX((AVERAGE(M303:M314)-250*10^6),0)</f>
        <v>34004960.08</v>
      </c>
      <c r="O315" s="46">
        <f t="shared" si="6"/>
        <v>6366215421</v>
      </c>
      <c r="P315" s="46">
        <f>IF(A315=1,SA,MAX(0,SA-M314))</f>
        <v>0</v>
      </c>
      <c r="S315" s="5">
        <v>1.0</v>
      </c>
      <c r="T315" s="5">
        <v>1.0</v>
      </c>
      <c r="U315" s="5">
        <v>1.0</v>
      </c>
      <c r="V315" s="48">
        <v>1.0</v>
      </c>
    </row>
    <row r="316" ht="15.75" customHeight="1">
      <c r="A316" s="5">
        <v>314.0</v>
      </c>
      <c r="B316" s="5">
        <v>27.0</v>
      </c>
      <c r="C316" s="5">
        <f t="shared" si="1"/>
        <v>2</v>
      </c>
      <c r="D316" s="5">
        <f>'Thông tin khách hàng'!$B$4+B316-1</f>
        <v>27</v>
      </c>
      <c r="E316" s="46">
        <f t="shared" si="2"/>
        <v>6366215421</v>
      </c>
      <c r="F316" s="5">
        <f>TP*VLOOKUP('Thông tin khách hàng'!$E$10,$X$2:$Z$5,3,FALSE)*OFFSET($S316,0,VLOOKUP('Thông tin khách hàng'!$E$10,$X$2:$Z$5,2,FALSE))</f>
        <v>0</v>
      </c>
      <c r="G316" s="5">
        <f>EP*VLOOKUP('Thông tin khách hàng'!$E$10,$X$2:$Z$5,3,FALSE)*OFFSET($S316,0,VLOOKUP('Thông tin khách hàng'!$E$10,$X$2:$Z$5,2,FALSE))</f>
        <v>0</v>
      </c>
      <c r="H316" s="5">
        <f>F316*HLOOKUP(B316,Assumption!$A$10:$G$12,2,TRUE)+G316*HLOOKUP(B316,Assumption!$A$10:$G$12,3,TRUE)</f>
        <v>0</v>
      </c>
      <c r="I316" s="5">
        <f t="shared" si="3"/>
        <v>0</v>
      </c>
      <c r="J316" s="47">
        <f>VLOOKUP(D316,Assumption!$O$3:$Q$103,IF('Thông tin khách hàng'!$B$3="Nam",2,3),FALSE)/12*P316</f>
        <v>0</v>
      </c>
      <c r="K316" s="5">
        <v>20000.0</v>
      </c>
      <c r="L316" s="46">
        <f t="shared" si="4"/>
        <v>25936668</v>
      </c>
      <c r="M316" s="46">
        <f t="shared" si="5"/>
        <v>6392132089</v>
      </c>
      <c r="N316" s="47">
        <f>HLOOKUP(ROUND(AVERAGE(M304:M315)/10^6,0),Assumption!$B$2:$E$3,2,TRUE)*MAX((AVERAGE(M304:M315)-250*10^6),0)</f>
        <v>34370051.24</v>
      </c>
      <c r="O316" s="46">
        <f t="shared" si="6"/>
        <v>6426502141</v>
      </c>
      <c r="P316" s="46">
        <f>IF(A316=1,SA,MAX(0,SA-M315))</f>
        <v>0</v>
      </c>
      <c r="S316" s="5">
        <v>0.0</v>
      </c>
      <c r="T316" s="5">
        <v>0.0</v>
      </c>
      <c r="U316" s="5">
        <v>0.0</v>
      </c>
      <c r="V316" s="48">
        <v>1.0</v>
      </c>
    </row>
    <row r="317" ht="15.75" customHeight="1">
      <c r="A317" s="5">
        <v>315.0</v>
      </c>
      <c r="B317" s="5">
        <v>27.0</v>
      </c>
      <c r="C317" s="5">
        <f t="shared" si="1"/>
        <v>3</v>
      </c>
      <c r="D317" s="5">
        <f>'Thông tin khách hàng'!$B$4+B317-1</f>
        <v>27</v>
      </c>
      <c r="E317" s="46">
        <f t="shared" si="2"/>
        <v>6426502141</v>
      </c>
      <c r="F317" s="5">
        <f>TP*VLOOKUP('Thông tin khách hàng'!$E$10,$X$2:$Z$5,3,FALSE)*OFFSET($S317,0,VLOOKUP('Thông tin khách hàng'!$E$10,$X$2:$Z$5,2,FALSE))</f>
        <v>0</v>
      </c>
      <c r="G317" s="5">
        <f>EP*VLOOKUP('Thông tin khách hàng'!$E$10,$X$2:$Z$5,3,FALSE)*OFFSET($S317,0,VLOOKUP('Thông tin khách hàng'!$E$10,$X$2:$Z$5,2,FALSE))</f>
        <v>0</v>
      </c>
      <c r="H317" s="5">
        <f>F317*HLOOKUP(B317,Assumption!$A$10:$G$12,2,TRUE)+G317*HLOOKUP(B317,Assumption!$A$10:$G$12,3,TRUE)</f>
        <v>0</v>
      </c>
      <c r="I317" s="5">
        <f t="shared" si="3"/>
        <v>0</v>
      </c>
      <c r="J317" s="47">
        <f>VLOOKUP(D317,Assumption!$O$3:$Q$103,IF('Thông tin khách hàng'!$B$3="Nam",2,3),FALSE)/12*P317</f>
        <v>0</v>
      </c>
      <c r="K317" s="5">
        <v>20000.0</v>
      </c>
      <c r="L317" s="46">
        <f t="shared" si="4"/>
        <v>26182284</v>
      </c>
      <c r="M317" s="46">
        <f t="shared" si="5"/>
        <v>6452664425</v>
      </c>
      <c r="N317" s="47">
        <f>HLOOKUP(ROUND(AVERAGE(M305:M316)/10^6,0),Assumption!$B$2:$E$3,2,TRUE)*MAX((AVERAGE(M305:M316)-250*10^6),0)</f>
        <v>34738696.24</v>
      </c>
      <c r="O317" s="46">
        <f t="shared" si="6"/>
        <v>6487403121</v>
      </c>
      <c r="P317" s="46">
        <f>IF(A317=1,SA,MAX(0,SA-M316))</f>
        <v>0</v>
      </c>
      <c r="S317" s="5">
        <v>0.0</v>
      </c>
      <c r="T317" s="5">
        <v>0.0</v>
      </c>
      <c r="U317" s="5">
        <v>0.0</v>
      </c>
      <c r="V317" s="48">
        <v>1.0</v>
      </c>
    </row>
    <row r="318" ht="15.75" customHeight="1">
      <c r="A318" s="5">
        <v>316.0</v>
      </c>
      <c r="B318" s="5">
        <v>27.0</v>
      </c>
      <c r="C318" s="5">
        <f t="shared" si="1"/>
        <v>4</v>
      </c>
      <c r="D318" s="5">
        <f>'Thông tin khách hàng'!$B$4+B318-1</f>
        <v>27</v>
      </c>
      <c r="E318" s="46">
        <f t="shared" si="2"/>
        <v>6487403121</v>
      </c>
      <c r="F318" s="5">
        <f>TP*VLOOKUP('Thông tin khách hàng'!$E$10,$X$2:$Z$5,3,FALSE)*OFFSET($S318,0,VLOOKUP('Thông tin khách hàng'!$E$10,$X$2:$Z$5,2,FALSE))</f>
        <v>0</v>
      </c>
      <c r="G318" s="5">
        <f>EP*VLOOKUP('Thông tin khách hàng'!$E$10,$X$2:$Z$5,3,FALSE)*OFFSET($S318,0,VLOOKUP('Thông tin khách hàng'!$E$10,$X$2:$Z$5,2,FALSE))</f>
        <v>0</v>
      </c>
      <c r="H318" s="5">
        <f>F318*HLOOKUP(B318,Assumption!$A$10:$G$12,2,TRUE)+G318*HLOOKUP(B318,Assumption!$A$10:$G$12,3,TRUE)</f>
        <v>0</v>
      </c>
      <c r="I318" s="5">
        <f t="shared" si="3"/>
        <v>0</v>
      </c>
      <c r="J318" s="47">
        <f>VLOOKUP(D318,Assumption!$O$3:$Q$103,IF('Thông tin khách hàng'!$B$3="Nam",2,3),FALSE)/12*P318</f>
        <v>0</v>
      </c>
      <c r="K318" s="5">
        <v>20000.0</v>
      </c>
      <c r="L318" s="46">
        <f t="shared" si="4"/>
        <v>26430402</v>
      </c>
      <c r="M318" s="46">
        <f t="shared" si="5"/>
        <v>6513813523</v>
      </c>
      <c r="N318" s="47">
        <f>HLOOKUP(ROUND(AVERAGE(M306:M317)/10^6,0),Assumption!$B$2:$E$3,2,TRUE)*MAX((AVERAGE(M306:M317)-250*10^6),0)</f>
        <v>35110929.66</v>
      </c>
      <c r="O318" s="46">
        <f t="shared" si="6"/>
        <v>6548924453</v>
      </c>
      <c r="P318" s="46">
        <f>IF(A318=1,SA,MAX(0,SA-M317))</f>
        <v>0</v>
      </c>
      <c r="S318" s="5">
        <v>0.0</v>
      </c>
      <c r="T318" s="5">
        <v>0.0</v>
      </c>
      <c r="U318" s="5">
        <v>1.0</v>
      </c>
      <c r="V318" s="48">
        <v>1.0</v>
      </c>
    </row>
    <row r="319" ht="15.75" customHeight="1">
      <c r="A319" s="5">
        <v>317.0</v>
      </c>
      <c r="B319" s="5">
        <v>27.0</v>
      </c>
      <c r="C319" s="5">
        <f t="shared" si="1"/>
        <v>5</v>
      </c>
      <c r="D319" s="5">
        <f>'Thông tin khách hàng'!$B$4+B319-1</f>
        <v>27</v>
      </c>
      <c r="E319" s="46">
        <f t="shared" si="2"/>
        <v>6548924453</v>
      </c>
      <c r="F319" s="5">
        <f>TP*VLOOKUP('Thông tin khách hàng'!$E$10,$X$2:$Z$5,3,FALSE)*OFFSET($S319,0,VLOOKUP('Thông tin khách hàng'!$E$10,$X$2:$Z$5,2,FALSE))</f>
        <v>0</v>
      </c>
      <c r="G319" s="5">
        <f>EP*VLOOKUP('Thông tin khách hàng'!$E$10,$X$2:$Z$5,3,FALSE)*OFFSET($S319,0,VLOOKUP('Thông tin khách hàng'!$E$10,$X$2:$Z$5,2,FALSE))</f>
        <v>0</v>
      </c>
      <c r="H319" s="5">
        <f>F319*HLOOKUP(B319,Assumption!$A$10:$G$12,2,TRUE)+G319*HLOOKUP(B319,Assumption!$A$10:$G$12,3,TRUE)</f>
        <v>0</v>
      </c>
      <c r="I319" s="5">
        <f t="shared" si="3"/>
        <v>0</v>
      </c>
      <c r="J319" s="47">
        <f>VLOOKUP(D319,Assumption!$O$3:$Q$103,IF('Thông tin khách hàng'!$B$3="Nam",2,3),FALSE)/12*P319</f>
        <v>0</v>
      </c>
      <c r="K319" s="5">
        <v>20000.0</v>
      </c>
      <c r="L319" s="46">
        <f t="shared" si="4"/>
        <v>26681047</v>
      </c>
      <c r="M319" s="46">
        <f t="shared" si="5"/>
        <v>6575585500</v>
      </c>
      <c r="N319" s="47">
        <f>HLOOKUP(ROUND(AVERAGE(M307:M318)/10^6,0),Assumption!$B$2:$E$3,2,TRUE)*MAX((AVERAGE(M307:M318)-250*10^6),0)</f>
        <v>35486786.43</v>
      </c>
      <c r="O319" s="46">
        <f t="shared" si="6"/>
        <v>6611072286</v>
      </c>
      <c r="P319" s="46">
        <f>IF(A319=1,SA,MAX(0,SA-M318))</f>
        <v>0</v>
      </c>
      <c r="S319" s="5">
        <v>0.0</v>
      </c>
      <c r="T319" s="5">
        <v>0.0</v>
      </c>
      <c r="U319" s="5">
        <v>0.0</v>
      </c>
      <c r="V319" s="48">
        <v>1.0</v>
      </c>
    </row>
    <row r="320" ht="15.75" customHeight="1">
      <c r="A320" s="5">
        <v>318.0</v>
      </c>
      <c r="B320" s="5">
        <v>27.0</v>
      </c>
      <c r="C320" s="5">
        <f t="shared" si="1"/>
        <v>6</v>
      </c>
      <c r="D320" s="5">
        <f>'Thông tin khách hàng'!$B$4+B320-1</f>
        <v>27</v>
      </c>
      <c r="E320" s="46">
        <f t="shared" si="2"/>
        <v>6611072286</v>
      </c>
      <c r="F320" s="5">
        <f>TP*VLOOKUP('Thông tin khách hàng'!$E$10,$X$2:$Z$5,3,FALSE)*OFFSET($S320,0,VLOOKUP('Thông tin khách hàng'!$E$10,$X$2:$Z$5,2,FALSE))</f>
        <v>0</v>
      </c>
      <c r="G320" s="5">
        <f>EP*VLOOKUP('Thông tin khách hàng'!$E$10,$X$2:$Z$5,3,FALSE)*OFFSET($S320,0,VLOOKUP('Thông tin khách hàng'!$E$10,$X$2:$Z$5,2,FALSE))</f>
        <v>0</v>
      </c>
      <c r="H320" s="5">
        <f>F320*HLOOKUP(B320,Assumption!$A$10:$G$12,2,TRUE)+G320*HLOOKUP(B320,Assumption!$A$10:$G$12,3,TRUE)</f>
        <v>0</v>
      </c>
      <c r="I320" s="5">
        <f t="shared" si="3"/>
        <v>0</v>
      </c>
      <c r="J320" s="47">
        <f>VLOOKUP(D320,Assumption!$O$3:$Q$103,IF('Thông tin khách hàng'!$B$3="Nam",2,3),FALSE)/12*P320</f>
        <v>0</v>
      </c>
      <c r="K320" s="5">
        <v>20000.0</v>
      </c>
      <c r="L320" s="46">
        <f t="shared" si="4"/>
        <v>26934245</v>
      </c>
      <c r="M320" s="46">
        <f t="shared" si="5"/>
        <v>6637986531</v>
      </c>
      <c r="N320" s="47">
        <f>HLOOKUP(ROUND(AVERAGE(M308:M319)/10^6,0),Assumption!$B$2:$E$3,2,TRUE)*MAX((AVERAGE(M308:M319)-250*10^6),0)</f>
        <v>35866301.83</v>
      </c>
      <c r="O320" s="46">
        <f t="shared" si="6"/>
        <v>6673852833</v>
      </c>
      <c r="P320" s="46">
        <f>IF(A320=1,SA,MAX(0,SA-M319))</f>
        <v>0</v>
      </c>
      <c r="S320" s="5">
        <v>0.0</v>
      </c>
      <c r="T320" s="5">
        <v>0.0</v>
      </c>
      <c r="U320" s="5">
        <v>0.0</v>
      </c>
      <c r="V320" s="48">
        <v>1.0</v>
      </c>
    </row>
    <row r="321" ht="15.75" customHeight="1">
      <c r="A321" s="5">
        <v>319.0</v>
      </c>
      <c r="B321" s="5">
        <v>27.0</v>
      </c>
      <c r="C321" s="5">
        <f t="shared" si="1"/>
        <v>7</v>
      </c>
      <c r="D321" s="5">
        <f>'Thông tin khách hàng'!$B$4+B321-1</f>
        <v>27</v>
      </c>
      <c r="E321" s="46">
        <f t="shared" si="2"/>
        <v>6673852833</v>
      </c>
      <c r="F321" s="5">
        <f>TP*VLOOKUP('Thông tin khách hàng'!$E$10,$X$2:$Z$5,3,FALSE)*OFFSET($S321,0,VLOOKUP('Thông tin khách hàng'!$E$10,$X$2:$Z$5,2,FALSE))</f>
        <v>15000000</v>
      </c>
      <c r="G321" s="5">
        <f>EP*VLOOKUP('Thông tin khách hàng'!$E$10,$X$2:$Z$5,3,FALSE)*OFFSET($S321,0,VLOOKUP('Thông tin khách hàng'!$E$10,$X$2:$Z$5,2,FALSE))</f>
        <v>15000000</v>
      </c>
      <c r="H321" s="5">
        <f>F321*HLOOKUP(B321,Assumption!$A$10:$G$12,2,TRUE)+G321*HLOOKUP(B321,Assumption!$A$10:$G$12,3,TRUE)</f>
        <v>750000</v>
      </c>
      <c r="I321" s="5">
        <f t="shared" si="3"/>
        <v>29250000</v>
      </c>
      <c r="J321" s="47">
        <f>VLOOKUP(D321,Assumption!$O$3:$Q$103,IF('Thông tin khách hàng'!$B$3="Nam",2,3),FALSE)/12*P321</f>
        <v>0</v>
      </c>
      <c r="K321" s="5">
        <v>20000.0</v>
      </c>
      <c r="L321" s="46">
        <f t="shared" si="4"/>
        <v>27309189</v>
      </c>
      <c r="M321" s="46">
        <f t="shared" si="5"/>
        <v>6730392022</v>
      </c>
      <c r="N321" s="47">
        <f>HLOOKUP(ROUND(AVERAGE(M309:M320)/10^6,0),Assumption!$B$2:$E$3,2,TRUE)*MAX((AVERAGE(M309:M320)-250*10^6),0)</f>
        <v>36249511.47</v>
      </c>
      <c r="O321" s="46">
        <f t="shared" si="6"/>
        <v>6766641533</v>
      </c>
      <c r="P321" s="46">
        <f>IF(A321=1,SA,MAX(0,SA-M320))</f>
        <v>0</v>
      </c>
      <c r="S321" s="5">
        <v>0.0</v>
      </c>
      <c r="T321" s="5">
        <v>1.0</v>
      </c>
      <c r="U321" s="5">
        <v>1.0</v>
      </c>
      <c r="V321" s="48">
        <v>1.0</v>
      </c>
    </row>
    <row r="322" ht="15.75" customHeight="1">
      <c r="A322" s="5">
        <v>320.0</v>
      </c>
      <c r="B322" s="5">
        <v>27.0</v>
      </c>
      <c r="C322" s="5">
        <f t="shared" si="1"/>
        <v>8</v>
      </c>
      <c r="D322" s="5">
        <f>'Thông tin khách hàng'!$B$4+B322-1</f>
        <v>27</v>
      </c>
      <c r="E322" s="46">
        <f t="shared" si="2"/>
        <v>6766641533</v>
      </c>
      <c r="F322" s="5">
        <f>TP*VLOOKUP('Thông tin khách hàng'!$E$10,$X$2:$Z$5,3,FALSE)*OFFSET($S322,0,VLOOKUP('Thông tin khách hàng'!$E$10,$X$2:$Z$5,2,FALSE))</f>
        <v>0</v>
      </c>
      <c r="G322" s="5">
        <f>EP*VLOOKUP('Thông tin khách hàng'!$E$10,$X$2:$Z$5,3,FALSE)*OFFSET($S322,0,VLOOKUP('Thông tin khách hàng'!$E$10,$X$2:$Z$5,2,FALSE))</f>
        <v>0</v>
      </c>
      <c r="H322" s="5">
        <f>F322*HLOOKUP(B322,Assumption!$A$10:$G$12,2,TRUE)+G322*HLOOKUP(B322,Assumption!$A$10:$G$12,3,TRUE)</f>
        <v>0</v>
      </c>
      <c r="I322" s="5">
        <f t="shared" si="3"/>
        <v>0</v>
      </c>
      <c r="J322" s="47">
        <f>VLOOKUP(D322,Assumption!$O$3:$Q$103,IF('Thông tin khách hàng'!$B$3="Nam",2,3),FALSE)/12*P322</f>
        <v>0</v>
      </c>
      <c r="K322" s="5">
        <v>20000.0</v>
      </c>
      <c r="L322" s="46">
        <f t="shared" si="4"/>
        <v>27568054</v>
      </c>
      <c r="M322" s="46">
        <f t="shared" si="5"/>
        <v>6794189587</v>
      </c>
      <c r="N322" s="47">
        <f>HLOOKUP(ROUND(AVERAGE(M310:M321)/10^6,0),Assumption!$B$2:$E$3,2,TRUE)*MAX((AVERAGE(M310:M321)-250*10^6),0)</f>
        <v>36636451.31</v>
      </c>
      <c r="O322" s="46">
        <f t="shared" si="6"/>
        <v>6830826039</v>
      </c>
      <c r="P322" s="46">
        <f>IF(A322=1,SA,MAX(0,SA-M321))</f>
        <v>0</v>
      </c>
      <c r="S322" s="5">
        <v>0.0</v>
      </c>
      <c r="T322" s="5">
        <v>0.0</v>
      </c>
      <c r="U322" s="5">
        <v>0.0</v>
      </c>
      <c r="V322" s="48">
        <v>1.0</v>
      </c>
    </row>
    <row r="323" ht="15.75" customHeight="1">
      <c r="A323" s="5">
        <v>321.0</v>
      </c>
      <c r="B323" s="5">
        <v>27.0</v>
      </c>
      <c r="C323" s="5">
        <f t="shared" si="1"/>
        <v>9</v>
      </c>
      <c r="D323" s="5">
        <f>'Thông tin khách hàng'!$B$4+B323-1</f>
        <v>27</v>
      </c>
      <c r="E323" s="46">
        <f t="shared" si="2"/>
        <v>6830826039</v>
      </c>
      <c r="F323" s="5">
        <f>TP*VLOOKUP('Thông tin khách hàng'!$E$10,$X$2:$Z$5,3,FALSE)*OFFSET($S323,0,VLOOKUP('Thông tin khách hàng'!$E$10,$X$2:$Z$5,2,FALSE))</f>
        <v>0</v>
      </c>
      <c r="G323" s="5">
        <f>EP*VLOOKUP('Thông tin khách hàng'!$E$10,$X$2:$Z$5,3,FALSE)*OFFSET($S323,0,VLOOKUP('Thông tin khách hàng'!$E$10,$X$2:$Z$5,2,FALSE))</f>
        <v>0</v>
      </c>
      <c r="H323" s="5">
        <f>F323*HLOOKUP(B323,Assumption!$A$10:$G$12,2,TRUE)+G323*HLOOKUP(B323,Assumption!$A$10:$G$12,3,TRUE)</f>
        <v>0</v>
      </c>
      <c r="I323" s="5">
        <f t="shared" si="3"/>
        <v>0</v>
      </c>
      <c r="J323" s="47">
        <f>VLOOKUP(D323,Assumption!$O$3:$Q$103,IF('Thông tin khách hàng'!$B$3="Nam",2,3),FALSE)/12*P323</f>
        <v>0</v>
      </c>
      <c r="K323" s="5">
        <v>20000.0</v>
      </c>
      <c r="L323" s="46">
        <f t="shared" si="4"/>
        <v>27829549</v>
      </c>
      <c r="M323" s="46">
        <f t="shared" si="5"/>
        <v>6858635588</v>
      </c>
      <c r="N323" s="47">
        <f>HLOOKUP(ROUND(AVERAGE(M311:M322)/10^6,0),Assumption!$B$2:$E$3,2,TRUE)*MAX((AVERAGE(M311:M322)-250*10^6),0)</f>
        <v>37027157.66</v>
      </c>
      <c r="O323" s="46">
        <f t="shared" si="6"/>
        <v>6895662745</v>
      </c>
      <c r="P323" s="46">
        <f>IF(A323=1,SA,MAX(0,SA-M322))</f>
        <v>0</v>
      </c>
      <c r="S323" s="5">
        <v>0.0</v>
      </c>
      <c r="T323" s="5">
        <v>0.0</v>
      </c>
      <c r="U323" s="5">
        <v>0.0</v>
      </c>
      <c r="V323" s="48">
        <v>1.0</v>
      </c>
    </row>
    <row r="324" ht="15.75" customHeight="1">
      <c r="A324" s="5">
        <v>322.0</v>
      </c>
      <c r="B324" s="5">
        <v>27.0</v>
      </c>
      <c r="C324" s="5">
        <f t="shared" si="1"/>
        <v>10</v>
      </c>
      <c r="D324" s="5">
        <f>'Thông tin khách hàng'!$B$4+B324-1</f>
        <v>27</v>
      </c>
      <c r="E324" s="46">
        <f t="shared" si="2"/>
        <v>6895662745</v>
      </c>
      <c r="F324" s="5">
        <f>TP*VLOOKUP('Thông tin khách hàng'!$E$10,$X$2:$Z$5,3,FALSE)*OFFSET($S324,0,VLOOKUP('Thông tin khách hàng'!$E$10,$X$2:$Z$5,2,FALSE))</f>
        <v>0</v>
      </c>
      <c r="G324" s="5">
        <f>EP*VLOOKUP('Thông tin khách hàng'!$E$10,$X$2:$Z$5,3,FALSE)*OFFSET($S324,0,VLOOKUP('Thông tin khách hàng'!$E$10,$X$2:$Z$5,2,FALSE))</f>
        <v>0</v>
      </c>
      <c r="H324" s="5">
        <f>F324*HLOOKUP(B324,Assumption!$A$10:$G$12,2,TRUE)+G324*HLOOKUP(B324,Assumption!$A$10:$G$12,3,TRUE)</f>
        <v>0</v>
      </c>
      <c r="I324" s="5">
        <f t="shared" si="3"/>
        <v>0</v>
      </c>
      <c r="J324" s="47">
        <f>VLOOKUP(D324,Assumption!$O$3:$Q$103,IF('Thông tin khách hàng'!$B$3="Nam",2,3),FALSE)/12*P324</f>
        <v>0</v>
      </c>
      <c r="K324" s="5">
        <v>20000.0</v>
      </c>
      <c r="L324" s="46">
        <f t="shared" si="4"/>
        <v>28093702</v>
      </c>
      <c r="M324" s="46">
        <f t="shared" si="5"/>
        <v>6923736447</v>
      </c>
      <c r="N324" s="47">
        <f>HLOOKUP(ROUND(AVERAGE(M312:M323)/10^6,0),Assumption!$B$2:$E$3,2,TRUE)*MAX((AVERAGE(M312:M323)-250*10^6),0)</f>
        <v>37421667.18</v>
      </c>
      <c r="O324" s="46">
        <f t="shared" si="6"/>
        <v>6961158114</v>
      </c>
      <c r="P324" s="46">
        <f>IF(A324=1,SA,MAX(0,SA-M323))</f>
        <v>0</v>
      </c>
      <c r="S324" s="5">
        <v>0.0</v>
      </c>
      <c r="T324" s="5">
        <v>0.0</v>
      </c>
      <c r="U324" s="5">
        <v>1.0</v>
      </c>
      <c r="V324" s="48">
        <v>1.0</v>
      </c>
    </row>
    <row r="325" ht="15.75" customHeight="1">
      <c r="A325" s="5">
        <v>323.0</v>
      </c>
      <c r="B325" s="5">
        <v>27.0</v>
      </c>
      <c r="C325" s="5">
        <f t="shared" si="1"/>
        <v>11</v>
      </c>
      <c r="D325" s="5">
        <f>'Thông tin khách hàng'!$B$4+B325-1</f>
        <v>27</v>
      </c>
      <c r="E325" s="46">
        <f t="shared" si="2"/>
        <v>6961158114</v>
      </c>
      <c r="F325" s="5">
        <f>TP*VLOOKUP('Thông tin khách hàng'!$E$10,$X$2:$Z$5,3,FALSE)*OFFSET($S325,0,VLOOKUP('Thông tin khách hàng'!$E$10,$X$2:$Z$5,2,FALSE))</f>
        <v>0</v>
      </c>
      <c r="G325" s="5">
        <f>EP*VLOOKUP('Thông tin khách hàng'!$E$10,$X$2:$Z$5,3,FALSE)*OFFSET($S325,0,VLOOKUP('Thông tin khách hàng'!$E$10,$X$2:$Z$5,2,FALSE))</f>
        <v>0</v>
      </c>
      <c r="H325" s="5">
        <f>F325*HLOOKUP(B325,Assumption!$A$10:$G$12,2,TRUE)+G325*HLOOKUP(B325,Assumption!$A$10:$G$12,3,TRUE)</f>
        <v>0</v>
      </c>
      <c r="I325" s="5">
        <f t="shared" si="3"/>
        <v>0</v>
      </c>
      <c r="J325" s="47">
        <f>VLOOKUP(D325,Assumption!$O$3:$Q$103,IF('Thông tin khách hàng'!$B$3="Nam",2,3),FALSE)/12*P325</f>
        <v>0</v>
      </c>
      <c r="K325" s="5">
        <v>20000.0</v>
      </c>
      <c r="L325" s="46">
        <f t="shared" si="4"/>
        <v>28360538</v>
      </c>
      <c r="M325" s="46">
        <f t="shared" si="5"/>
        <v>6989498652</v>
      </c>
      <c r="N325" s="47">
        <f>HLOOKUP(ROUND(AVERAGE(M313:M324)/10^6,0),Assumption!$B$2:$E$3,2,TRUE)*MAX((AVERAGE(M313:M324)-250*10^6),0)</f>
        <v>37820016.9</v>
      </c>
      <c r="O325" s="46">
        <f t="shared" si="6"/>
        <v>7027318669</v>
      </c>
      <c r="P325" s="46">
        <f>IF(A325=1,SA,MAX(0,SA-M324))</f>
        <v>0</v>
      </c>
      <c r="S325" s="5">
        <v>0.0</v>
      </c>
      <c r="T325" s="5">
        <v>0.0</v>
      </c>
      <c r="U325" s="5">
        <v>0.0</v>
      </c>
      <c r="V325" s="48">
        <v>1.0</v>
      </c>
    </row>
    <row r="326" ht="15.75" customHeight="1">
      <c r="A326" s="5">
        <v>324.0</v>
      </c>
      <c r="B326" s="5">
        <v>27.0</v>
      </c>
      <c r="C326" s="5">
        <f t="shared" si="1"/>
        <v>12</v>
      </c>
      <c r="D326" s="5">
        <f>'Thông tin khách hàng'!$B$4+B326-1</f>
        <v>27</v>
      </c>
      <c r="E326" s="46">
        <f t="shared" si="2"/>
        <v>7027318669</v>
      </c>
      <c r="F326" s="5">
        <f>TP*VLOOKUP('Thông tin khách hàng'!$E$10,$X$2:$Z$5,3,FALSE)*OFFSET($S326,0,VLOOKUP('Thông tin khách hàng'!$E$10,$X$2:$Z$5,2,FALSE))</f>
        <v>0</v>
      </c>
      <c r="G326" s="5">
        <f>EP*VLOOKUP('Thông tin khách hàng'!$E$10,$X$2:$Z$5,3,FALSE)*OFFSET($S326,0,VLOOKUP('Thông tin khách hàng'!$E$10,$X$2:$Z$5,2,FALSE))</f>
        <v>0</v>
      </c>
      <c r="H326" s="5">
        <f>F326*HLOOKUP(B326,Assumption!$A$10:$G$12,2,TRUE)+G326*HLOOKUP(B326,Assumption!$A$10:$G$12,3,TRUE)</f>
        <v>0</v>
      </c>
      <c r="I326" s="5">
        <f t="shared" si="3"/>
        <v>0</v>
      </c>
      <c r="J326" s="47">
        <f>VLOOKUP(D326,Assumption!$O$3:$Q$103,IF('Thông tin khách hàng'!$B$3="Nam",2,3),FALSE)/12*P326</f>
        <v>0</v>
      </c>
      <c r="K326" s="5">
        <v>20000.0</v>
      </c>
      <c r="L326" s="46">
        <f t="shared" si="4"/>
        <v>28630085</v>
      </c>
      <c r="M326" s="46">
        <f t="shared" si="5"/>
        <v>7055928754</v>
      </c>
      <c r="N326" s="47">
        <f>HLOOKUP(ROUND(AVERAGE(M314:M325)/10^6,0),Assumption!$B$2:$E$3,2,TRUE)*MAX((AVERAGE(M314:M325)-250*10^6),0)</f>
        <v>38222244.18</v>
      </c>
      <c r="O326" s="46">
        <f t="shared" si="6"/>
        <v>7094150999</v>
      </c>
      <c r="P326" s="46">
        <f>IF(A326=1,SA,MAX(0,SA-M325))</f>
        <v>0</v>
      </c>
      <c r="S326" s="5">
        <v>0.0</v>
      </c>
      <c r="T326" s="5">
        <v>0.0</v>
      </c>
      <c r="U326" s="5">
        <v>0.0</v>
      </c>
      <c r="V326" s="48">
        <v>1.0</v>
      </c>
    </row>
    <row r="327" ht="15.75" customHeight="1">
      <c r="A327" s="5">
        <v>325.0</v>
      </c>
      <c r="B327" s="5">
        <v>28.0</v>
      </c>
      <c r="C327" s="5">
        <f t="shared" si="1"/>
        <v>1</v>
      </c>
      <c r="D327" s="5">
        <f>'Thông tin khách hàng'!$B$4+B327-1</f>
        <v>28</v>
      </c>
      <c r="E327" s="46">
        <f t="shared" si="2"/>
        <v>7094150999</v>
      </c>
      <c r="F327" s="5">
        <f>TP*VLOOKUP('Thông tin khách hàng'!$E$10,$X$2:$Z$5,3,FALSE)*OFFSET($S327,0,VLOOKUP('Thông tin khách hàng'!$E$10,$X$2:$Z$5,2,FALSE))</f>
        <v>15000000</v>
      </c>
      <c r="G327" s="5">
        <f>EP*VLOOKUP('Thông tin khách hàng'!$E$10,$X$2:$Z$5,3,FALSE)*OFFSET($S327,0,VLOOKUP('Thông tin khách hàng'!$E$10,$X$2:$Z$5,2,FALSE))</f>
        <v>15000000</v>
      </c>
      <c r="H327" s="5">
        <f>F327*HLOOKUP(B327,Assumption!$A$10:$G$12,2,TRUE)+G327*HLOOKUP(B327,Assumption!$A$10:$G$12,3,TRUE)</f>
        <v>750000</v>
      </c>
      <c r="I327" s="5">
        <f t="shared" si="3"/>
        <v>29250000</v>
      </c>
      <c r="J327" s="47">
        <f>VLOOKUP(D327,Assumption!$O$3:$Q$103,IF('Thông tin khách hàng'!$B$3="Nam",2,3),FALSE)/12*P327</f>
        <v>0</v>
      </c>
      <c r="K327" s="5">
        <v>20000.0</v>
      </c>
      <c r="L327" s="46">
        <f t="shared" si="4"/>
        <v>29021536</v>
      </c>
      <c r="M327" s="46">
        <f t="shared" si="5"/>
        <v>7152402535</v>
      </c>
      <c r="N327" s="47">
        <f>HLOOKUP(ROUND(AVERAGE(M315:M326)/10^6,0),Assumption!$B$2:$E$3,2,TRUE)*MAX((AVERAGE(M315:M326)-250*10^6),0)</f>
        <v>38628386.79</v>
      </c>
      <c r="O327" s="46">
        <f t="shared" si="6"/>
        <v>7191030921</v>
      </c>
      <c r="P327" s="46">
        <f>IF(A327=1,SA,MAX(0,SA-M326))</f>
        <v>0</v>
      </c>
      <c r="S327" s="5">
        <v>1.0</v>
      </c>
      <c r="T327" s="5">
        <v>1.0</v>
      </c>
      <c r="U327" s="5">
        <v>1.0</v>
      </c>
      <c r="V327" s="48">
        <v>1.0</v>
      </c>
    </row>
    <row r="328" ht="15.75" customHeight="1">
      <c r="A328" s="5">
        <v>326.0</v>
      </c>
      <c r="B328" s="5">
        <v>28.0</v>
      </c>
      <c r="C328" s="5">
        <f t="shared" si="1"/>
        <v>2</v>
      </c>
      <c r="D328" s="5">
        <f>'Thông tin khách hàng'!$B$4+B328-1</f>
        <v>28</v>
      </c>
      <c r="E328" s="46">
        <f t="shared" si="2"/>
        <v>7191030921</v>
      </c>
      <c r="F328" s="5">
        <f>TP*VLOOKUP('Thông tin khách hàng'!$E$10,$X$2:$Z$5,3,FALSE)*OFFSET($S328,0,VLOOKUP('Thông tin khách hàng'!$E$10,$X$2:$Z$5,2,FALSE))</f>
        <v>0</v>
      </c>
      <c r="G328" s="5">
        <f>EP*VLOOKUP('Thông tin khách hàng'!$E$10,$X$2:$Z$5,3,FALSE)*OFFSET($S328,0,VLOOKUP('Thông tin khách hàng'!$E$10,$X$2:$Z$5,2,FALSE))</f>
        <v>0</v>
      </c>
      <c r="H328" s="5">
        <f>F328*HLOOKUP(B328,Assumption!$A$10:$G$12,2,TRUE)+G328*HLOOKUP(B328,Assumption!$A$10:$G$12,3,TRUE)</f>
        <v>0</v>
      </c>
      <c r="I328" s="5">
        <f t="shared" si="3"/>
        <v>0</v>
      </c>
      <c r="J328" s="47">
        <f>VLOOKUP(D328,Assumption!$O$3:$Q$103,IF('Thông tin khách hàng'!$B$3="Nam",2,3),FALSE)/12*P328</f>
        <v>0</v>
      </c>
      <c r="K328" s="5">
        <v>20000.0</v>
      </c>
      <c r="L328" s="46">
        <f t="shared" si="4"/>
        <v>29297069</v>
      </c>
      <c r="M328" s="46">
        <f t="shared" si="5"/>
        <v>7220307990</v>
      </c>
      <c r="N328" s="47">
        <f>HLOOKUP(ROUND(AVERAGE(M316:M327)/10^6,0),Assumption!$B$2:$E$3,2,TRUE)*MAX((AVERAGE(M316:M327)-250*10^6),0)</f>
        <v>39038482.83</v>
      </c>
      <c r="O328" s="46">
        <f t="shared" si="6"/>
        <v>7259346473</v>
      </c>
      <c r="P328" s="46">
        <f>IF(A328=1,SA,MAX(0,SA-M327))</f>
        <v>0</v>
      </c>
      <c r="S328" s="5">
        <v>0.0</v>
      </c>
      <c r="T328" s="5">
        <v>0.0</v>
      </c>
      <c r="U328" s="5">
        <v>0.0</v>
      </c>
      <c r="V328" s="48">
        <v>1.0</v>
      </c>
    </row>
    <row r="329" ht="15.75" customHeight="1">
      <c r="A329" s="5">
        <v>327.0</v>
      </c>
      <c r="B329" s="5">
        <v>28.0</v>
      </c>
      <c r="C329" s="5">
        <f t="shared" si="1"/>
        <v>3</v>
      </c>
      <c r="D329" s="5">
        <f>'Thông tin khách hàng'!$B$4+B329-1</f>
        <v>28</v>
      </c>
      <c r="E329" s="46">
        <f t="shared" si="2"/>
        <v>7259346473</v>
      </c>
      <c r="F329" s="5">
        <f>TP*VLOOKUP('Thông tin khách hàng'!$E$10,$X$2:$Z$5,3,FALSE)*OFFSET($S329,0,VLOOKUP('Thông tin khách hàng'!$E$10,$X$2:$Z$5,2,FALSE))</f>
        <v>0</v>
      </c>
      <c r="G329" s="5">
        <f>EP*VLOOKUP('Thông tin khách hàng'!$E$10,$X$2:$Z$5,3,FALSE)*OFFSET($S329,0,VLOOKUP('Thông tin khách hàng'!$E$10,$X$2:$Z$5,2,FALSE))</f>
        <v>0</v>
      </c>
      <c r="H329" s="5">
        <f>F329*HLOOKUP(B329,Assumption!$A$10:$G$12,2,TRUE)+G329*HLOOKUP(B329,Assumption!$A$10:$G$12,3,TRUE)</f>
        <v>0</v>
      </c>
      <c r="I329" s="5">
        <f t="shared" si="3"/>
        <v>0</v>
      </c>
      <c r="J329" s="47">
        <f>VLOOKUP(D329,Assumption!$O$3:$Q$103,IF('Thông tin khách hàng'!$B$3="Nam",2,3),FALSE)/12*P329</f>
        <v>0</v>
      </c>
      <c r="K329" s="5">
        <v>20000.0</v>
      </c>
      <c r="L329" s="46">
        <f t="shared" si="4"/>
        <v>29575395</v>
      </c>
      <c r="M329" s="46">
        <f t="shared" si="5"/>
        <v>7288901868</v>
      </c>
      <c r="N329" s="47">
        <f>HLOOKUP(ROUND(AVERAGE(M317:M328)/10^6,0),Assumption!$B$2:$E$3,2,TRUE)*MAX((AVERAGE(M317:M328)-250*10^6),0)</f>
        <v>39452570.78</v>
      </c>
      <c r="O329" s="46">
        <f t="shared" si="6"/>
        <v>7328354439</v>
      </c>
      <c r="P329" s="46">
        <f>IF(A329=1,SA,MAX(0,SA-M328))</f>
        <v>0</v>
      </c>
      <c r="S329" s="5">
        <v>0.0</v>
      </c>
      <c r="T329" s="5">
        <v>0.0</v>
      </c>
      <c r="U329" s="5">
        <v>0.0</v>
      </c>
      <c r="V329" s="48">
        <v>1.0</v>
      </c>
    </row>
    <row r="330" ht="15.75" customHeight="1">
      <c r="A330" s="5">
        <v>328.0</v>
      </c>
      <c r="B330" s="5">
        <v>28.0</v>
      </c>
      <c r="C330" s="5">
        <f t="shared" si="1"/>
        <v>4</v>
      </c>
      <c r="D330" s="5">
        <f>'Thông tin khách hàng'!$B$4+B330-1</f>
        <v>28</v>
      </c>
      <c r="E330" s="46">
        <f t="shared" si="2"/>
        <v>7328354439</v>
      </c>
      <c r="F330" s="5">
        <f>TP*VLOOKUP('Thông tin khách hàng'!$E$10,$X$2:$Z$5,3,FALSE)*OFFSET($S330,0,VLOOKUP('Thông tin khách hàng'!$E$10,$X$2:$Z$5,2,FALSE))</f>
        <v>0</v>
      </c>
      <c r="G330" s="5">
        <f>EP*VLOOKUP('Thông tin khách hàng'!$E$10,$X$2:$Z$5,3,FALSE)*OFFSET($S330,0,VLOOKUP('Thông tin khách hàng'!$E$10,$X$2:$Z$5,2,FALSE))</f>
        <v>0</v>
      </c>
      <c r="H330" s="5">
        <f>F330*HLOOKUP(B330,Assumption!$A$10:$G$12,2,TRUE)+G330*HLOOKUP(B330,Assumption!$A$10:$G$12,3,TRUE)</f>
        <v>0</v>
      </c>
      <c r="I330" s="5">
        <f t="shared" si="3"/>
        <v>0</v>
      </c>
      <c r="J330" s="47">
        <f>VLOOKUP(D330,Assumption!$O$3:$Q$103,IF('Thông tin khách hàng'!$B$3="Nam",2,3),FALSE)/12*P330</f>
        <v>0</v>
      </c>
      <c r="K330" s="5">
        <v>20000.0</v>
      </c>
      <c r="L330" s="46">
        <f t="shared" si="4"/>
        <v>29856542</v>
      </c>
      <c r="M330" s="46">
        <f t="shared" si="5"/>
        <v>7358190981</v>
      </c>
      <c r="N330" s="47">
        <f>HLOOKUP(ROUND(AVERAGE(M318:M329)/10^6,0),Assumption!$B$2:$E$3,2,TRUE)*MAX((AVERAGE(M318:M329)-250*10^6),0)</f>
        <v>39870689.5</v>
      </c>
      <c r="O330" s="46">
        <f t="shared" si="6"/>
        <v>7398061670</v>
      </c>
      <c r="P330" s="46">
        <f>IF(A330=1,SA,MAX(0,SA-M329))</f>
        <v>0</v>
      </c>
      <c r="S330" s="5">
        <v>0.0</v>
      </c>
      <c r="T330" s="5">
        <v>0.0</v>
      </c>
      <c r="U330" s="5">
        <v>1.0</v>
      </c>
      <c r="V330" s="48">
        <v>1.0</v>
      </c>
    </row>
    <row r="331" ht="15.75" customHeight="1">
      <c r="A331" s="5">
        <v>329.0</v>
      </c>
      <c r="B331" s="5">
        <v>28.0</v>
      </c>
      <c r="C331" s="5">
        <f t="shared" si="1"/>
        <v>5</v>
      </c>
      <c r="D331" s="5">
        <f>'Thông tin khách hàng'!$B$4+B331-1</f>
        <v>28</v>
      </c>
      <c r="E331" s="46">
        <f t="shared" si="2"/>
        <v>7398061670</v>
      </c>
      <c r="F331" s="5">
        <f>TP*VLOOKUP('Thông tin khách hàng'!$E$10,$X$2:$Z$5,3,FALSE)*OFFSET($S331,0,VLOOKUP('Thông tin khách hàng'!$E$10,$X$2:$Z$5,2,FALSE))</f>
        <v>0</v>
      </c>
      <c r="G331" s="5">
        <f>EP*VLOOKUP('Thông tin khách hàng'!$E$10,$X$2:$Z$5,3,FALSE)*OFFSET($S331,0,VLOOKUP('Thông tin khách hàng'!$E$10,$X$2:$Z$5,2,FALSE))</f>
        <v>0</v>
      </c>
      <c r="H331" s="5">
        <f>F331*HLOOKUP(B331,Assumption!$A$10:$G$12,2,TRUE)+G331*HLOOKUP(B331,Assumption!$A$10:$G$12,3,TRUE)</f>
        <v>0</v>
      </c>
      <c r="I331" s="5">
        <f t="shared" si="3"/>
        <v>0</v>
      </c>
      <c r="J331" s="47">
        <f>VLOOKUP(D331,Assumption!$O$3:$Q$103,IF('Thông tin khách hàng'!$B$3="Nam",2,3),FALSE)/12*P331</f>
        <v>0</v>
      </c>
      <c r="K331" s="5">
        <v>20000.0</v>
      </c>
      <c r="L331" s="46">
        <f t="shared" si="4"/>
        <v>30140538</v>
      </c>
      <c r="M331" s="46">
        <f t="shared" si="5"/>
        <v>7428182208</v>
      </c>
      <c r="N331" s="47">
        <f>HLOOKUP(ROUND(AVERAGE(M319:M330)/10^6,0),Assumption!$B$2:$E$3,2,TRUE)*MAX((AVERAGE(M319:M330)-250*10^6),0)</f>
        <v>40292878.23</v>
      </c>
      <c r="O331" s="46">
        <f t="shared" si="6"/>
        <v>7468475087</v>
      </c>
      <c r="P331" s="46">
        <f>IF(A331=1,SA,MAX(0,SA-M330))</f>
        <v>0</v>
      </c>
      <c r="S331" s="5">
        <v>0.0</v>
      </c>
      <c r="T331" s="5">
        <v>0.0</v>
      </c>
      <c r="U331" s="5">
        <v>0.0</v>
      </c>
      <c r="V331" s="48">
        <v>1.0</v>
      </c>
    </row>
    <row r="332" ht="15.75" customHeight="1">
      <c r="A332" s="5">
        <v>330.0</v>
      </c>
      <c r="B332" s="5">
        <v>28.0</v>
      </c>
      <c r="C332" s="5">
        <f t="shared" si="1"/>
        <v>6</v>
      </c>
      <c r="D332" s="5">
        <f>'Thông tin khách hàng'!$B$4+B332-1</f>
        <v>28</v>
      </c>
      <c r="E332" s="46">
        <f t="shared" si="2"/>
        <v>7468475087</v>
      </c>
      <c r="F332" s="5">
        <f>TP*VLOOKUP('Thông tin khách hàng'!$E$10,$X$2:$Z$5,3,FALSE)*OFFSET($S332,0,VLOOKUP('Thông tin khách hàng'!$E$10,$X$2:$Z$5,2,FALSE))</f>
        <v>0</v>
      </c>
      <c r="G332" s="5">
        <f>EP*VLOOKUP('Thông tin khách hàng'!$E$10,$X$2:$Z$5,3,FALSE)*OFFSET($S332,0,VLOOKUP('Thông tin khách hàng'!$E$10,$X$2:$Z$5,2,FALSE))</f>
        <v>0</v>
      </c>
      <c r="H332" s="5">
        <f>F332*HLOOKUP(B332,Assumption!$A$10:$G$12,2,TRUE)+G332*HLOOKUP(B332,Assumption!$A$10:$G$12,3,TRUE)</f>
        <v>0</v>
      </c>
      <c r="I332" s="5">
        <f t="shared" si="3"/>
        <v>0</v>
      </c>
      <c r="J332" s="47">
        <f>VLOOKUP(D332,Assumption!$O$3:$Q$103,IF('Thông tin khách hàng'!$B$3="Nam",2,3),FALSE)/12*P332</f>
        <v>0</v>
      </c>
      <c r="K332" s="5">
        <v>20000.0</v>
      </c>
      <c r="L332" s="46">
        <f t="shared" si="4"/>
        <v>30427410</v>
      </c>
      <c r="M332" s="46">
        <f t="shared" si="5"/>
        <v>7498882497</v>
      </c>
      <c r="N332" s="47">
        <f>HLOOKUP(ROUND(AVERAGE(M320:M331)/10^6,0),Assumption!$B$2:$E$3,2,TRUE)*MAX((AVERAGE(M320:M331)-250*10^6),0)</f>
        <v>40719176.58</v>
      </c>
      <c r="O332" s="46">
        <f t="shared" si="6"/>
        <v>7539601673</v>
      </c>
      <c r="P332" s="46">
        <f>IF(A332=1,SA,MAX(0,SA-M331))</f>
        <v>0</v>
      </c>
      <c r="S332" s="5">
        <v>0.0</v>
      </c>
      <c r="T332" s="5">
        <v>0.0</v>
      </c>
      <c r="U332" s="5">
        <v>0.0</v>
      </c>
      <c r="V332" s="48">
        <v>1.0</v>
      </c>
    </row>
    <row r="333" ht="15.75" customHeight="1">
      <c r="A333" s="5">
        <v>331.0</v>
      </c>
      <c r="B333" s="5">
        <v>28.0</v>
      </c>
      <c r="C333" s="5">
        <f t="shared" si="1"/>
        <v>7</v>
      </c>
      <c r="D333" s="5">
        <f>'Thông tin khách hàng'!$B$4+B333-1</f>
        <v>28</v>
      </c>
      <c r="E333" s="46">
        <f t="shared" si="2"/>
        <v>7539601673</v>
      </c>
      <c r="F333" s="5">
        <f>TP*VLOOKUP('Thông tin khách hàng'!$E$10,$X$2:$Z$5,3,FALSE)*OFFSET($S333,0,VLOOKUP('Thông tin khách hàng'!$E$10,$X$2:$Z$5,2,FALSE))</f>
        <v>15000000</v>
      </c>
      <c r="G333" s="5">
        <f>EP*VLOOKUP('Thông tin khách hàng'!$E$10,$X$2:$Z$5,3,FALSE)*OFFSET($S333,0,VLOOKUP('Thông tin khách hàng'!$E$10,$X$2:$Z$5,2,FALSE))</f>
        <v>15000000</v>
      </c>
      <c r="H333" s="5">
        <f>F333*HLOOKUP(B333,Assumption!$A$10:$G$12,2,TRUE)+G333*HLOOKUP(B333,Assumption!$A$10:$G$12,3,TRUE)</f>
        <v>750000</v>
      </c>
      <c r="I333" s="5">
        <f t="shared" si="3"/>
        <v>29250000</v>
      </c>
      <c r="J333" s="47">
        <f>VLOOKUP(D333,Assumption!$O$3:$Q$103,IF('Thông tin khách hàng'!$B$3="Nam",2,3),FALSE)/12*P333</f>
        <v>0</v>
      </c>
      <c r="K333" s="5">
        <v>20000.0</v>
      </c>
      <c r="L333" s="46">
        <f t="shared" si="4"/>
        <v>30836357</v>
      </c>
      <c r="M333" s="46">
        <f t="shared" si="5"/>
        <v>7599668030</v>
      </c>
      <c r="N333" s="47">
        <f>HLOOKUP(ROUND(AVERAGE(M321:M332)/10^6,0),Assumption!$B$2:$E$3,2,TRUE)*MAX((AVERAGE(M321:M332)-250*10^6),0)</f>
        <v>41149624.56</v>
      </c>
      <c r="O333" s="46">
        <f t="shared" si="6"/>
        <v>7640817655</v>
      </c>
      <c r="P333" s="46">
        <f>IF(A333=1,SA,MAX(0,SA-M332))</f>
        <v>0</v>
      </c>
      <c r="S333" s="5">
        <v>0.0</v>
      </c>
      <c r="T333" s="5">
        <v>1.0</v>
      </c>
      <c r="U333" s="5">
        <v>1.0</v>
      </c>
      <c r="V333" s="48">
        <v>1.0</v>
      </c>
    </row>
    <row r="334" ht="15.75" customHeight="1">
      <c r="A334" s="5">
        <v>332.0</v>
      </c>
      <c r="B334" s="5">
        <v>28.0</v>
      </c>
      <c r="C334" s="5">
        <f t="shared" si="1"/>
        <v>8</v>
      </c>
      <c r="D334" s="5">
        <f>'Thông tin khách hàng'!$B$4+B334-1</f>
        <v>28</v>
      </c>
      <c r="E334" s="46">
        <f t="shared" si="2"/>
        <v>7640817655</v>
      </c>
      <c r="F334" s="5">
        <f>TP*VLOOKUP('Thông tin khách hàng'!$E$10,$X$2:$Z$5,3,FALSE)*OFFSET($S334,0,VLOOKUP('Thông tin khách hàng'!$E$10,$X$2:$Z$5,2,FALSE))</f>
        <v>0</v>
      </c>
      <c r="G334" s="5">
        <f>EP*VLOOKUP('Thông tin khách hàng'!$E$10,$X$2:$Z$5,3,FALSE)*OFFSET($S334,0,VLOOKUP('Thông tin khách hàng'!$E$10,$X$2:$Z$5,2,FALSE))</f>
        <v>0</v>
      </c>
      <c r="H334" s="5">
        <f>F334*HLOOKUP(B334,Assumption!$A$10:$G$12,2,TRUE)+G334*HLOOKUP(B334,Assumption!$A$10:$G$12,3,TRUE)</f>
        <v>0</v>
      </c>
      <c r="I334" s="5">
        <f t="shared" si="3"/>
        <v>0</v>
      </c>
      <c r="J334" s="47">
        <f>VLOOKUP(D334,Assumption!$O$3:$Q$103,IF('Thông tin khách hàng'!$B$3="Nam",2,3),FALSE)/12*P334</f>
        <v>0</v>
      </c>
      <c r="K334" s="5">
        <v>20000.0</v>
      </c>
      <c r="L334" s="46">
        <f t="shared" si="4"/>
        <v>31129555</v>
      </c>
      <c r="M334" s="46">
        <f t="shared" si="5"/>
        <v>7671927210</v>
      </c>
      <c r="N334" s="47">
        <f>HLOOKUP(ROUND(AVERAGE(M322:M333)/10^6,0),Assumption!$B$2:$E$3,2,TRUE)*MAX((AVERAGE(M322:M333)-250*10^6),0)</f>
        <v>41584262.57</v>
      </c>
      <c r="O334" s="46">
        <f t="shared" si="6"/>
        <v>7713511472</v>
      </c>
      <c r="P334" s="46">
        <f>IF(A334=1,SA,MAX(0,SA-M333))</f>
        <v>0</v>
      </c>
      <c r="S334" s="5">
        <v>0.0</v>
      </c>
      <c r="T334" s="5">
        <v>0.0</v>
      </c>
      <c r="U334" s="5">
        <v>0.0</v>
      </c>
      <c r="V334" s="48">
        <v>1.0</v>
      </c>
    </row>
    <row r="335" ht="15.75" customHeight="1">
      <c r="A335" s="5">
        <v>333.0</v>
      </c>
      <c r="B335" s="5">
        <v>28.0</v>
      </c>
      <c r="C335" s="5">
        <f t="shared" si="1"/>
        <v>9</v>
      </c>
      <c r="D335" s="5">
        <f>'Thông tin khách hàng'!$B$4+B335-1</f>
        <v>28</v>
      </c>
      <c r="E335" s="46">
        <f t="shared" si="2"/>
        <v>7713511472</v>
      </c>
      <c r="F335" s="5">
        <f>TP*VLOOKUP('Thông tin khách hàng'!$E$10,$X$2:$Z$5,3,FALSE)*OFFSET($S335,0,VLOOKUP('Thông tin khách hàng'!$E$10,$X$2:$Z$5,2,FALSE))</f>
        <v>0</v>
      </c>
      <c r="G335" s="5">
        <f>EP*VLOOKUP('Thông tin khách hàng'!$E$10,$X$2:$Z$5,3,FALSE)*OFFSET($S335,0,VLOOKUP('Thông tin khách hàng'!$E$10,$X$2:$Z$5,2,FALSE))</f>
        <v>0</v>
      </c>
      <c r="H335" s="5">
        <f>F335*HLOOKUP(B335,Assumption!$A$10:$G$12,2,TRUE)+G335*HLOOKUP(B335,Assumption!$A$10:$G$12,3,TRUE)</f>
        <v>0</v>
      </c>
      <c r="I335" s="5">
        <f t="shared" si="3"/>
        <v>0</v>
      </c>
      <c r="J335" s="47">
        <f>VLOOKUP(D335,Assumption!$O$3:$Q$103,IF('Thông tin khách hàng'!$B$3="Nam",2,3),FALSE)/12*P335</f>
        <v>0</v>
      </c>
      <c r="K335" s="5">
        <v>20000.0</v>
      </c>
      <c r="L335" s="46">
        <f t="shared" si="4"/>
        <v>31425719</v>
      </c>
      <c r="M335" s="46">
        <f t="shared" si="5"/>
        <v>7744917191</v>
      </c>
      <c r="N335" s="47">
        <f>HLOOKUP(ROUND(AVERAGE(M323:M334)/10^6,0),Assumption!$B$2:$E$3,2,TRUE)*MAX((AVERAGE(M323:M334)-250*10^6),0)</f>
        <v>42023131.38</v>
      </c>
      <c r="O335" s="46">
        <f t="shared" si="6"/>
        <v>7786940323</v>
      </c>
      <c r="P335" s="46">
        <f>IF(A335=1,SA,MAX(0,SA-M334))</f>
        <v>0</v>
      </c>
      <c r="S335" s="5">
        <v>0.0</v>
      </c>
      <c r="T335" s="5">
        <v>0.0</v>
      </c>
      <c r="U335" s="5">
        <v>0.0</v>
      </c>
      <c r="V335" s="48">
        <v>1.0</v>
      </c>
    </row>
    <row r="336" ht="15.75" customHeight="1">
      <c r="A336" s="5">
        <v>334.0</v>
      </c>
      <c r="B336" s="5">
        <v>28.0</v>
      </c>
      <c r="C336" s="5">
        <f t="shared" si="1"/>
        <v>10</v>
      </c>
      <c r="D336" s="5">
        <f>'Thông tin khách hàng'!$B$4+B336-1</f>
        <v>28</v>
      </c>
      <c r="E336" s="46">
        <f t="shared" si="2"/>
        <v>7786940323</v>
      </c>
      <c r="F336" s="5">
        <f>TP*VLOOKUP('Thông tin khách hàng'!$E$10,$X$2:$Z$5,3,FALSE)*OFFSET($S336,0,VLOOKUP('Thông tin khách hàng'!$E$10,$X$2:$Z$5,2,FALSE))</f>
        <v>0</v>
      </c>
      <c r="G336" s="5">
        <f>EP*VLOOKUP('Thông tin khách hàng'!$E$10,$X$2:$Z$5,3,FALSE)*OFFSET($S336,0,VLOOKUP('Thông tin khách hàng'!$E$10,$X$2:$Z$5,2,FALSE))</f>
        <v>0</v>
      </c>
      <c r="H336" s="5">
        <f>F336*HLOOKUP(B336,Assumption!$A$10:$G$12,2,TRUE)+G336*HLOOKUP(B336,Assumption!$A$10:$G$12,3,TRUE)</f>
        <v>0</v>
      </c>
      <c r="I336" s="5">
        <f t="shared" si="3"/>
        <v>0</v>
      </c>
      <c r="J336" s="47">
        <f>VLOOKUP(D336,Assumption!$O$3:$Q$103,IF('Thông tin khách hàng'!$B$3="Nam",2,3),FALSE)/12*P336</f>
        <v>0</v>
      </c>
      <c r="K336" s="5">
        <v>20000.0</v>
      </c>
      <c r="L336" s="46">
        <f t="shared" si="4"/>
        <v>31724877</v>
      </c>
      <c r="M336" s="46">
        <f t="shared" si="5"/>
        <v>7818645200</v>
      </c>
      <c r="N336" s="47">
        <f>HLOOKUP(ROUND(AVERAGE(M324:M335)/10^6,0),Assumption!$B$2:$E$3,2,TRUE)*MAX((AVERAGE(M324:M335)-250*10^6),0)</f>
        <v>42466272.18</v>
      </c>
      <c r="O336" s="46">
        <f t="shared" si="6"/>
        <v>7861111472</v>
      </c>
      <c r="P336" s="46">
        <f>IF(A336=1,SA,MAX(0,SA-M335))</f>
        <v>0</v>
      </c>
      <c r="S336" s="5">
        <v>0.0</v>
      </c>
      <c r="T336" s="5">
        <v>0.0</v>
      </c>
      <c r="U336" s="5">
        <v>1.0</v>
      </c>
      <c r="V336" s="48">
        <v>1.0</v>
      </c>
    </row>
    <row r="337" ht="15.75" customHeight="1">
      <c r="A337" s="5">
        <v>335.0</v>
      </c>
      <c r="B337" s="5">
        <v>28.0</v>
      </c>
      <c r="C337" s="5">
        <f t="shared" si="1"/>
        <v>11</v>
      </c>
      <c r="D337" s="5">
        <f>'Thông tin khách hàng'!$B$4+B337-1</f>
        <v>28</v>
      </c>
      <c r="E337" s="46">
        <f t="shared" si="2"/>
        <v>7861111472</v>
      </c>
      <c r="F337" s="5">
        <f>TP*VLOOKUP('Thông tin khách hàng'!$E$10,$X$2:$Z$5,3,FALSE)*OFFSET($S337,0,VLOOKUP('Thông tin khách hàng'!$E$10,$X$2:$Z$5,2,FALSE))</f>
        <v>0</v>
      </c>
      <c r="G337" s="5">
        <f>EP*VLOOKUP('Thông tin khách hàng'!$E$10,$X$2:$Z$5,3,FALSE)*OFFSET($S337,0,VLOOKUP('Thông tin khách hàng'!$E$10,$X$2:$Z$5,2,FALSE))</f>
        <v>0</v>
      </c>
      <c r="H337" s="5">
        <f>F337*HLOOKUP(B337,Assumption!$A$10:$G$12,2,TRUE)+G337*HLOOKUP(B337,Assumption!$A$10:$G$12,3,TRUE)</f>
        <v>0</v>
      </c>
      <c r="I337" s="5">
        <f t="shared" si="3"/>
        <v>0</v>
      </c>
      <c r="J337" s="47">
        <f>VLOOKUP(D337,Assumption!$O$3:$Q$103,IF('Thông tin khách hàng'!$B$3="Nam",2,3),FALSE)/12*P337</f>
        <v>0</v>
      </c>
      <c r="K337" s="5">
        <v>20000.0</v>
      </c>
      <c r="L337" s="46">
        <f t="shared" si="4"/>
        <v>32027060</v>
      </c>
      <c r="M337" s="46">
        <f t="shared" si="5"/>
        <v>7893118532</v>
      </c>
      <c r="N337" s="47">
        <f>HLOOKUP(ROUND(AVERAGE(M325:M336)/10^6,0),Assumption!$B$2:$E$3,2,TRUE)*MAX((AVERAGE(M325:M336)-250*10^6),0)</f>
        <v>42913726.56</v>
      </c>
      <c r="O337" s="46">
        <f t="shared" si="6"/>
        <v>7936032258</v>
      </c>
      <c r="P337" s="46">
        <f>IF(A337=1,SA,MAX(0,SA-M336))</f>
        <v>0</v>
      </c>
      <c r="S337" s="5">
        <v>0.0</v>
      </c>
      <c r="T337" s="5">
        <v>0.0</v>
      </c>
      <c r="U337" s="5">
        <v>0.0</v>
      </c>
      <c r="V337" s="48">
        <v>1.0</v>
      </c>
    </row>
    <row r="338" ht="15.75" customHeight="1">
      <c r="A338" s="5">
        <v>336.0</v>
      </c>
      <c r="B338" s="5">
        <v>28.0</v>
      </c>
      <c r="C338" s="5">
        <f t="shared" si="1"/>
        <v>12</v>
      </c>
      <c r="D338" s="5">
        <f>'Thông tin khách hàng'!$B$4+B338-1</f>
        <v>28</v>
      </c>
      <c r="E338" s="46">
        <f t="shared" si="2"/>
        <v>7936032258</v>
      </c>
      <c r="F338" s="5">
        <f>TP*VLOOKUP('Thông tin khách hàng'!$E$10,$X$2:$Z$5,3,FALSE)*OFFSET($S338,0,VLOOKUP('Thông tin khách hàng'!$E$10,$X$2:$Z$5,2,FALSE))</f>
        <v>0</v>
      </c>
      <c r="G338" s="5">
        <f>EP*VLOOKUP('Thông tin khách hàng'!$E$10,$X$2:$Z$5,3,FALSE)*OFFSET($S338,0,VLOOKUP('Thông tin khách hàng'!$E$10,$X$2:$Z$5,2,FALSE))</f>
        <v>0</v>
      </c>
      <c r="H338" s="5">
        <f>F338*HLOOKUP(B338,Assumption!$A$10:$G$12,2,TRUE)+G338*HLOOKUP(B338,Assumption!$A$10:$G$12,3,TRUE)</f>
        <v>0</v>
      </c>
      <c r="I338" s="5">
        <f t="shared" si="3"/>
        <v>0</v>
      </c>
      <c r="J338" s="47">
        <f>VLOOKUP(D338,Assumption!$O$3:$Q$103,IF('Thông tin khách hàng'!$B$3="Nam",2,3),FALSE)/12*P338</f>
        <v>0</v>
      </c>
      <c r="K338" s="5">
        <v>20000.0</v>
      </c>
      <c r="L338" s="46">
        <f t="shared" si="4"/>
        <v>32332296</v>
      </c>
      <c r="M338" s="46">
        <f t="shared" si="5"/>
        <v>7968344554</v>
      </c>
      <c r="N338" s="47">
        <f>HLOOKUP(ROUND(AVERAGE(M326:M337)/10^6,0),Assumption!$B$2:$E$3,2,TRUE)*MAX((AVERAGE(M326:M337)-250*10^6),0)</f>
        <v>43365536.5</v>
      </c>
      <c r="O338" s="46">
        <f t="shared" si="6"/>
        <v>8011710091</v>
      </c>
      <c r="P338" s="46">
        <f>IF(A338=1,SA,MAX(0,SA-M337))</f>
        <v>0</v>
      </c>
      <c r="S338" s="5">
        <v>0.0</v>
      </c>
      <c r="T338" s="5">
        <v>0.0</v>
      </c>
      <c r="U338" s="5">
        <v>0.0</v>
      </c>
      <c r="V338" s="48">
        <v>1.0</v>
      </c>
    </row>
    <row r="339" ht="15.75" customHeight="1">
      <c r="A339" s="5">
        <v>337.0</v>
      </c>
      <c r="B339" s="5">
        <v>29.0</v>
      </c>
      <c r="C339" s="5">
        <f t="shared" si="1"/>
        <v>1</v>
      </c>
      <c r="D339" s="5">
        <f>'Thông tin khách hàng'!$B$4+B339-1</f>
        <v>29</v>
      </c>
      <c r="E339" s="46">
        <f t="shared" si="2"/>
        <v>8011710091</v>
      </c>
      <c r="F339" s="5">
        <f>TP*VLOOKUP('Thông tin khách hàng'!$E$10,$X$2:$Z$5,3,FALSE)*OFFSET($S339,0,VLOOKUP('Thông tin khách hàng'!$E$10,$X$2:$Z$5,2,FALSE))</f>
        <v>15000000</v>
      </c>
      <c r="G339" s="5">
        <f>EP*VLOOKUP('Thông tin khách hàng'!$E$10,$X$2:$Z$5,3,FALSE)*OFFSET($S339,0,VLOOKUP('Thông tin khách hàng'!$E$10,$X$2:$Z$5,2,FALSE))</f>
        <v>15000000</v>
      </c>
      <c r="H339" s="5">
        <f>F339*HLOOKUP(B339,Assumption!$A$10:$G$12,2,TRUE)+G339*HLOOKUP(B339,Assumption!$A$10:$G$12,3,TRUE)</f>
        <v>750000</v>
      </c>
      <c r="I339" s="5">
        <f t="shared" si="3"/>
        <v>29250000</v>
      </c>
      <c r="J339" s="47">
        <f>VLOOKUP(D339,Assumption!$O$3:$Q$103,IF('Thông tin khách hàng'!$B$3="Nam",2,3),FALSE)/12*P339</f>
        <v>0</v>
      </c>
      <c r="K339" s="5">
        <v>20000.0</v>
      </c>
      <c r="L339" s="46">
        <f t="shared" si="4"/>
        <v>32759785</v>
      </c>
      <c r="M339" s="46">
        <f t="shared" si="5"/>
        <v>8073699876</v>
      </c>
      <c r="N339" s="47">
        <f>HLOOKUP(ROUND(AVERAGE(M327:M338)/10^6,0),Assumption!$B$2:$E$3,2,TRUE)*MAX((AVERAGE(M327:M338)-250*10^6),0)</f>
        <v>43821744.4</v>
      </c>
      <c r="O339" s="46">
        <f t="shared" si="6"/>
        <v>8117521620</v>
      </c>
      <c r="P339" s="46">
        <f>IF(A339=1,SA,MAX(0,SA-M338))</f>
        <v>0</v>
      </c>
      <c r="S339" s="5">
        <v>1.0</v>
      </c>
      <c r="T339" s="5">
        <v>1.0</v>
      </c>
      <c r="U339" s="5">
        <v>1.0</v>
      </c>
      <c r="V339" s="48">
        <v>1.0</v>
      </c>
    </row>
    <row r="340" ht="15.75" customHeight="1">
      <c r="A340" s="5">
        <v>338.0</v>
      </c>
      <c r="B340" s="5">
        <v>29.0</v>
      </c>
      <c r="C340" s="5">
        <f t="shared" si="1"/>
        <v>2</v>
      </c>
      <c r="D340" s="5">
        <f>'Thông tin khách hàng'!$B$4+B340-1</f>
        <v>29</v>
      </c>
      <c r="E340" s="46">
        <f t="shared" si="2"/>
        <v>8117521620</v>
      </c>
      <c r="F340" s="5">
        <f>TP*VLOOKUP('Thông tin khách hàng'!$E$10,$X$2:$Z$5,3,FALSE)*OFFSET($S340,0,VLOOKUP('Thông tin khách hàng'!$E$10,$X$2:$Z$5,2,FALSE))</f>
        <v>0</v>
      </c>
      <c r="G340" s="5">
        <f>EP*VLOOKUP('Thông tin khách hàng'!$E$10,$X$2:$Z$5,3,FALSE)*OFFSET($S340,0,VLOOKUP('Thông tin khách hàng'!$E$10,$X$2:$Z$5,2,FALSE))</f>
        <v>0</v>
      </c>
      <c r="H340" s="5">
        <f>F340*HLOOKUP(B340,Assumption!$A$10:$G$12,2,TRUE)+G340*HLOOKUP(B340,Assumption!$A$10:$G$12,3,TRUE)</f>
        <v>0</v>
      </c>
      <c r="I340" s="5">
        <f t="shared" si="3"/>
        <v>0</v>
      </c>
      <c r="J340" s="47">
        <f>VLOOKUP(D340,Assumption!$O$3:$Q$103,IF('Thông tin khách hàng'!$B$3="Nam",2,3),FALSE)/12*P340</f>
        <v>0</v>
      </c>
      <c r="K340" s="5">
        <v>20000.0</v>
      </c>
      <c r="L340" s="46">
        <f t="shared" si="4"/>
        <v>33071706</v>
      </c>
      <c r="M340" s="46">
        <f t="shared" si="5"/>
        <v>8150573326</v>
      </c>
      <c r="N340" s="47">
        <f>HLOOKUP(ROUND(AVERAGE(M328:M339)/10^6,0),Assumption!$B$2:$E$3,2,TRUE)*MAX((AVERAGE(M328:M339)-250*10^6),0)</f>
        <v>44282393.07</v>
      </c>
      <c r="O340" s="46">
        <f t="shared" si="6"/>
        <v>8194855719</v>
      </c>
      <c r="P340" s="46">
        <f>IF(A340=1,SA,MAX(0,SA-M339))</f>
        <v>0</v>
      </c>
      <c r="S340" s="5">
        <v>0.0</v>
      </c>
      <c r="T340" s="5">
        <v>0.0</v>
      </c>
      <c r="U340" s="5">
        <v>0.0</v>
      </c>
      <c r="V340" s="48">
        <v>1.0</v>
      </c>
    </row>
    <row r="341" ht="15.75" customHeight="1">
      <c r="A341" s="5">
        <v>339.0</v>
      </c>
      <c r="B341" s="5">
        <v>29.0</v>
      </c>
      <c r="C341" s="5">
        <f t="shared" si="1"/>
        <v>3</v>
      </c>
      <c r="D341" s="5">
        <f>'Thông tin khách hàng'!$B$4+B341-1</f>
        <v>29</v>
      </c>
      <c r="E341" s="46">
        <f t="shared" si="2"/>
        <v>8194855719</v>
      </c>
      <c r="F341" s="5">
        <f>TP*VLOOKUP('Thông tin khách hàng'!$E$10,$X$2:$Z$5,3,FALSE)*OFFSET($S341,0,VLOOKUP('Thông tin khách hàng'!$E$10,$X$2:$Z$5,2,FALSE))</f>
        <v>0</v>
      </c>
      <c r="G341" s="5">
        <f>EP*VLOOKUP('Thông tin khách hàng'!$E$10,$X$2:$Z$5,3,FALSE)*OFFSET($S341,0,VLOOKUP('Thông tin khách hàng'!$E$10,$X$2:$Z$5,2,FALSE))</f>
        <v>0</v>
      </c>
      <c r="H341" s="5">
        <f>F341*HLOOKUP(B341,Assumption!$A$10:$G$12,2,TRUE)+G341*HLOOKUP(B341,Assumption!$A$10:$G$12,3,TRUE)</f>
        <v>0</v>
      </c>
      <c r="I341" s="5">
        <f t="shared" si="3"/>
        <v>0</v>
      </c>
      <c r="J341" s="47">
        <f>VLOOKUP(D341,Assumption!$O$3:$Q$103,IF('Thông tin khách hàng'!$B$3="Nam",2,3),FALSE)/12*P341</f>
        <v>0</v>
      </c>
      <c r="K341" s="5">
        <v>20000.0</v>
      </c>
      <c r="L341" s="46">
        <f t="shared" si="4"/>
        <v>33386775</v>
      </c>
      <c r="M341" s="46">
        <f t="shared" si="5"/>
        <v>8228222494</v>
      </c>
      <c r="N341" s="47">
        <f>HLOOKUP(ROUND(AVERAGE(M329:M340)/10^6,0),Assumption!$B$2:$E$3,2,TRUE)*MAX((AVERAGE(M329:M340)-250*10^6),0)</f>
        <v>44747525.74</v>
      </c>
      <c r="O341" s="46">
        <f t="shared" si="6"/>
        <v>8272970020</v>
      </c>
      <c r="P341" s="46">
        <f>IF(A341=1,SA,MAX(0,SA-M340))</f>
        <v>0</v>
      </c>
      <c r="S341" s="5">
        <v>0.0</v>
      </c>
      <c r="T341" s="5">
        <v>0.0</v>
      </c>
      <c r="U341" s="5">
        <v>0.0</v>
      </c>
      <c r="V341" s="48">
        <v>1.0</v>
      </c>
    </row>
    <row r="342" ht="15.75" customHeight="1">
      <c r="A342" s="5">
        <v>340.0</v>
      </c>
      <c r="B342" s="5">
        <v>29.0</v>
      </c>
      <c r="C342" s="5">
        <f t="shared" si="1"/>
        <v>4</v>
      </c>
      <c r="D342" s="5">
        <f>'Thông tin khách hàng'!$B$4+B342-1</f>
        <v>29</v>
      </c>
      <c r="E342" s="46">
        <f t="shared" si="2"/>
        <v>8272970020</v>
      </c>
      <c r="F342" s="5">
        <f>TP*VLOOKUP('Thông tin khách hàng'!$E$10,$X$2:$Z$5,3,FALSE)*OFFSET($S342,0,VLOOKUP('Thông tin khách hàng'!$E$10,$X$2:$Z$5,2,FALSE))</f>
        <v>0</v>
      </c>
      <c r="G342" s="5">
        <f>EP*VLOOKUP('Thông tin khách hàng'!$E$10,$X$2:$Z$5,3,FALSE)*OFFSET($S342,0,VLOOKUP('Thông tin khách hàng'!$E$10,$X$2:$Z$5,2,FALSE))</f>
        <v>0</v>
      </c>
      <c r="H342" s="5">
        <f>F342*HLOOKUP(B342,Assumption!$A$10:$G$12,2,TRUE)+G342*HLOOKUP(B342,Assumption!$A$10:$G$12,3,TRUE)</f>
        <v>0</v>
      </c>
      <c r="I342" s="5">
        <f t="shared" si="3"/>
        <v>0</v>
      </c>
      <c r="J342" s="47">
        <f>VLOOKUP(D342,Assumption!$O$3:$Q$103,IF('Thông tin khách hàng'!$B$3="Nam",2,3),FALSE)/12*P342</f>
        <v>0</v>
      </c>
      <c r="K342" s="5">
        <v>20000.0</v>
      </c>
      <c r="L342" s="46">
        <f t="shared" si="4"/>
        <v>33705022</v>
      </c>
      <c r="M342" s="46">
        <f t="shared" si="5"/>
        <v>8306655042</v>
      </c>
      <c r="N342" s="47">
        <f>HLOOKUP(ROUND(AVERAGE(M330:M341)/10^6,0),Assumption!$B$2:$E$3,2,TRUE)*MAX((AVERAGE(M330:M341)-250*10^6),0)</f>
        <v>45217186.05</v>
      </c>
      <c r="O342" s="46">
        <f t="shared" si="6"/>
        <v>8351872228</v>
      </c>
      <c r="P342" s="46">
        <f>IF(A342=1,SA,MAX(0,SA-M341))</f>
        <v>0</v>
      </c>
      <c r="S342" s="5">
        <v>0.0</v>
      </c>
      <c r="T342" s="5">
        <v>0.0</v>
      </c>
      <c r="U342" s="5">
        <v>1.0</v>
      </c>
      <c r="V342" s="48">
        <v>1.0</v>
      </c>
    </row>
    <row r="343" ht="15.75" customHeight="1">
      <c r="A343" s="5">
        <v>341.0</v>
      </c>
      <c r="B343" s="5">
        <v>29.0</v>
      </c>
      <c r="C343" s="5">
        <f t="shared" si="1"/>
        <v>5</v>
      </c>
      <c r="D343" s="5">
        <f>'Thông tin khách hàng'!$B$4+B343-1</f>
        <v>29</v>
      </c>
      <c r="E343" s="46">
        <f t="shared" si="2"/>
        <v>8351872228</v>
      </c>
      <c r="F343" s="5">
        <f>TP*VLOOKUP('Thông tin khách hàng'!$E$10,$X$2:$Z$5,3,FALSE)*OFFSET($S343,0,VLOOKUP('Thông tin khách hàng'!$E$10,$X$2:$Z$5,2,FALSE))</f>
        <v>0</v>
      </c>
      <c r="G343" s="5">
        <f>EP*VLOOKUP('Thông tin khách hàng'!$E$10,$X$2:$Z$5,3,FALSE)*OFFSET($S343,0,VLOOKUP('Thông tin khách hàng'!$E$10,$X$2:$Z$5,2,FALSE))</f>
        <v>0</v>
      </c>
      <c r="H343" s="5">
        <f>F343*HLOOKUP(B343,Assumption!$A$10:$G$12,2,TRUE)+G343*HLOOKUP(B343,Assumption!$A$10:$G$12,3,TRUE)</f>
        <v>0</v>
      </c>
      <c r="I343" s="5">
        <f t="shared" si="3"/>
        <v>0</v>
      </c>
      <c r="J343" s="47">
        <f>VLOOKUP(D343,Assumption!$O$3:$Q$103,IF('Thông tin khách hàng'!$B$3="Nam",2,3),FALSE)/12*P343</f>
        <v>0</v>
      </c>
      <c r="K343" s="5">
        <v>20000.0</v>
      </c>
      <c r="L343" s="46">
        <f t="shared" si="4"/>
        <v>34026480</v>
      </c>
      <c r="M343" s="46">
        <f t="shared" si="5"/>
        <v>8385878708</v>
      </c>
      <c r="N343" s="47">
        <f>HLOOKUP(ROUND(AVERAGE(M331:M342)/10^6,0),Assumption!$B$2:$E$3,2,TRUE)*MAX((AVERAGE(M331:M342)-250*10^6),0)</f>
        <v>45691418.08</v>
      </c>
      <c r="O343" s="46">
        <f t="shared" si="6"/>
        <v>8431570126</v>
      </c>
      <c r="P343" s="46">
        <f>IF(A343=1,SA,MAX(0,SA-M342))</f>
        <v>0</v>
      </c>
      <c r="S343" s="5">
        <v>0.0</v>
      </c>
      <c r="T343" s="5">
        <v>0.0</v>
      </c>
      <c r="U343" s="5">
        <v>0.0</v>
      </c>
      <c r="V343" s="48">
        <v>1.0</v>
      </c>
    </row>
    <row r="344" ht="15.75" customHeight="1">
      <c r="A344" s="5">
        <v>342.0</v>
      </c>
      <c r="B344" s="5">
        <v>29.0</v>
      </c>
      <c r="C344" s="5">
        <f t="shared" si="1"/>
        <v>6</v>
      </c>
      <c r="D344" s="5">
        <f>'Thông tin khách hàng'!$B$4+B344-1</f>
        <v>29</v>
      </c>
      <c r="E344" s="46">
        <f t="shared" si="2"/>
        <v>8431570126</v>
      </c>
      <c r="F344" s="5">
        <f>TP*VLOOKUP('Thông tin khách hàng'!$E$10,$X$2:$Z$5,3,FALSE)*OFFSET($S344,0,VLOOKUP('Thông tin khách hàng'!$E$10,$X$2:$Z$5,2,FALSE))</f>
        <v>0</v>
      </c>
      <c r="G344" s="5">
        <f>EP*VLOOKUP('Thông tin khách hàng'!$E$10,$X$2:$Z$5,3,FALSE)*OFFSET($S344,0,VLOOKUP('Thông tin khách hàng'!$E$10,$X$2:$Z$5,2,FALSE))</f>
        <v>0</v>
      </c>
      <c r="H344" s="5">
        <f>F344*HLOOKUP(B344,Assumption!$A$10:$G$12,2,TRUE)+G344*HLOOKUP(B344,Assumption!$A$10:$G$12,3,TRUE)</f>
        <v>0</v>
      </c>
      <c r="I344" s="5">
        <f t="shared" si="3"/>
        <v>0</v>
      </c>
      <c r="J344" s="47">
        <f>VLOOKUP(D344,Assumption!$O$3:$Q$103,IF('Thông tin khách hàng'!$B$3="Nam",2,3),FALSE)/12*P344</f>
        <v>0</v>
      </c>
      <c r="K344" s="5">
        <v>20000.0</v>
      </c>
      <c r="L344" s="46">
        <f t="shared" si="4"/>
        <v>34351179</v>
      </c>
      <c r="M344" s="46">
        <f t="shared" si="5"/>
        <v>8465901305</v>
      </c>
      <c r="N344" s="47">
        <f>HLOOKUP(ROUND(AVERAGE(M332:M343)/10^6,0),Assumption!$B$2:$E$3,2,TRUE)*MAX((AVERAGE(M332:M343)-250*10^6),0)</f>
        <v>46170266.33</v>
      </c>
      <c r="O344" s="46">
        <f t="shared" si="6"/>
        <v>8512071572</v>
      </c>
      <c r="P344" s="46">
        <f>IF(A344=1,SA,MAX(0,SA-M343))</f>
        <v>0</v>
      </c>
      <c r="S344" s="5">
        <v>0.0</v>
      </c>
      <c r="T344" s="5">
        <v>0.0</v>
      </c>
      <c r="U344" s="5">
        <v>0.0</v>
      </c>
      <c r="V344" s="48">
        <v>1.0</v>
      </c>
    </row>
    <row r="345" ht="15.75" customHeight="1">
      <c r="A345" s="5">
        <v>343.0</v>
      </c>
      <c r="B345" s="5">
        <v>29.0</v>
      </c>
      <c r="C345" s="5">
        <f t="shared" si="1"/>
        <v>7</v>
      </c>
      <c r="D345" s="5">
        <f>'Thông tin khách hàng'!$B$4+B345-1</f>
        <v>29</v>
      </c>
      <c r="E345" s="46">
        <f t="shared" si="2"/>
        <v>8512071572</v>
      </c>
      <c r="F345" s="5">
        <f>TP*VLOOKUP('Thông tin khách hàng'!$E$10,$X$2:$Z$5,3,FALSE)*OFFSET($S345,0,VLOOKUP('Thông tin khách hàng'!$E$10,$X$2:$Z$5,2,FALSE))</f>
        <v>15000000</v>
      </c>
      <c r="G345" s="5">
        <f>EP*VLOOKUP('Thông tin khách hàng'!$E$10,$X$2:$Z$5,3,FALSE)*OFFSET($S345,0,VLOOKUP('Thông tin khách hàng'!$E$10,$X$2:$Z$5,2,FALSE))</f>
        <v>15000000</v>
      </c>
      <c r="H345" s="5">
        <f>F345*HLOOKUP(B345,Assumption!$A$10:$G$12,2,TRUE)+G345*HLOOKUP(B345,Assumption!$A$10:$G$12,3,TRUE)</f>
        <v>750000</v>
      </c>
      <c r="I345" s="5">
        <f t="shared" si="3"/>
        <v>29250000</v>
      </c>
      <c r="J345" s="47">
        <f>VLOOKUP(D345,Assumption!$O$3:$Q$103,IF('Thông tin khách hàng'!$B$3="Nam",2,3),FALSE)/12*P345</f>
        <v>0</v>
      </c>
      <c r="K345" s="5">
        <v>20000.0</v>
      </c>
      <c r="L345" s="46">
        <f t="shared" si="4"/>
        <v>34798320</v>
      </c>
      <c r="M345" s="46">
        <f t="shared" si="5"/>
        <v>8576099892</v>
      </c>
      <c r="N345" s="47">
        <f>HLOOKUP(ROUND(AVERAGE(M333:M344)/10^6,0),Assumption!$B$2:$E$3,2,TRUE)*MAX((AVERAGE(M333:M344)-250*10^6),0)</f>
        <v>46653775.74</v>
      </c>
      <c r="O345" s="46">
        <f t="shared" si="6"/>
        <v>8622753667</v>
      </c>
      <c r="P345" s="46">
        <f>IF(A345=1,SA,MAX(0,SA-M344))</f>
        <v>0</v>
      </c>
      <c r="S345" s="5">
        <v>0.0</v>
      </c>
      <c r="T345" s="5">
        <v>1.0</v>
      </c>
      <c r="U345" s="5">
        <v>1.0</v>
      </c>
      <c r="V345" s="48">
        <v>1.0</v>
      </c>
    </row>
    <row r="346" ht="15.75" customHeight="1">
      <c r="A346" s="5">
        <v>344.0</v>
      </c>
      <c r="B346" s="5">
        <v>29.0</v>
      </c>
      <c r="C346" s="5">
        <f t="shared" si="1"/>
        <v>8</v>
      </c>
      <c r="D346" s="5">
        <f>'Thông tin khách hàng'!$B$4+B346-1</f>
        <v>29</v>
      </c>
      <c r="E346" s="46">
        <f t="shared" si="2"/>
        <v>8622753667</v>
      </c>
      <c r="F346" s="5">
        <f>TP*VLOOKUP('Thông tin khách hàng'!$E$10,$X$2:$Z$5,3,FALSE)*OFFSET($S346,0,VLOOKUP('Thông tin khách hàng'!$E$10,$X$2:$Z$5,2,FALSE))</f>
        <v>0</v>
      </c>
      <c r="G346" s="5">
        <f>EP*VLOOKUP('Thông tin khách hàng'!$E$10,$X$2:$Z$5,3,FALSE)*OFFSET($S346,0,VLOOKUP('Thông tin khách hàng'!$E$10,$X$2:$Z$5,2,FALSE))</f>
        <v>0</v>
      </c>
      <c r="H346" s="5">
        <f>F346*HLOOKUP(B346,Assumption!$A$10:$G$12,2,TRUE)+G346*HLOOKUP(B346,Assumption!$A$10:$G$12,3,TRUE)</f>
        <v>0</v>
      </c>
      <c r="I346" s="5">
        <f t="shared" si="3"/>
        <v>0</v>
      </c>
      <c r="J346" s="47">
        <f>VLOOKUP(D346,Assumption!$O$3:$Q$103,IF('Thông tin khách hàng'!$B$3="Nam",2,3),FALSE)/12*P346</f>
        <v>0</v>
      </c>
      <c r="K346" s="5">
        <v>20000.0</v>
      </c>
      <c r="L346" s="46">
        <f t="shared" si="4"/>
        <v>35130084</v>
      </c>
      <c r="M346" s="46">
        <f t="shared" si="5"/>
        <v>8657863751</v>
      </c>
      <c r="N346" s="47">
        <f>HLOOKUP(ROUND(AVERAGE(M334:M345)/10^6,0),Assumption!$B$2:$E$3,2,TRUE)*MAX((AVERAGE(M334:M345)-250*10^6),0)</f>
        <v>47141991.67</v>
      </c>
      <c r="O346" s="46">
        <f t="shared" si="6"/>
        <v>8705005743</v>
      </c>
      <c r="P346" s="46">
        <f>IF(A346=1,SA,MAX(0,SA-M345))</f>
        <v>0</v>
      </c>
      <c r="S346" s="5">
        <v>0.0</v>
      </c>
      <c r="T346" s="5">
        <v>0.0</v>
      </c>
      <c r="U346" s="5">
        <v>0.0</v>
      </c>
      <c r="V346" s="48">
        <v>1.0</v>
      </c>
    </row>
    <row r="347" ht="15.75" customHeight="1">
      <c r="A347" s="5">
        <v>345.0</v>
      </c>
      <c r="B347" s="5">
        <v>29.0</v>
      </c>
      <c r="C347" s="5">
        <f t="shared" si="1"/>
        <v>9</v>
      </c>
      <c r="D347" s="5">
        <f>'Thông tin khách hàng'!$B$4+B347-1</f>
        <v>29</v>
      </c>
      <c r="E347" s="46">
        <f t="shared" si="2"/>
        <v>8705005743</v>
      </c>
      <c r="F347" s="5">
        <f>TP*VLOOKUP('Thông tin khách hàng'!$E$10,$X$2:$Z$5,3,FALSE)*OFFSET($S347,0,VLOOKUP('Thông tin khách hàng'!$E$10,$X$2:$Z$5,2,FALSE))</f>
        <v>0</v>
      </c>
      <c r="G347" s="5">
        <f>EP*VLOOKUP('Thông tin khách hàng'!$E$10,$X$2:$Z$5,3,FALSE)*OFFSET($S347,0,VLOOKUP('Thông tin khách hàng'!$E$10,$X$2:$Z$5,2,FALSE))</f>
        <v>0</v>
      </c>
      <c r="H347" s="5">
        <f>F347*HLOOKUP(B347,Assumption!$A$10:$G$12,2,TRUE)+G347*HLOOKUP(B347,Assumption!$A$10:$G$12,3,TRUE)</f>
        <v>0</v>
      </c>
      <c r="I347" s="5">
        <f t="shared" si="3"/>
        <v>0</v>
      </c>
      <c r="J347" s="47">
        <f>VLOOKUP(D347,Assumption!$O$3:$Q$103,IF('Thông tin khách hàng'!$B$3="Nam",2,3),FALSE)/12*P347</f>
        <v>0</v>
      </c>
      <c r="K347" s="5">
        <v>20000.0</v>
      </c>
      <c r="L347" s="46">
        <f t="shared" si="4"/>
        <v>35465189</v>
      </c>
      <c r="M347" s="46">
        <f t="shared" si="5"/>
        <v>8740450932</v>
      </c>
      <c r="N347" s="47">
        <f>HLOOKUP(ROUND(AVERAGE(M335:M346)/10^6,0),Assumption!$B$2:$E$3,2,TRUE)*MAX((AVERAGE(M335:M346)-250*10^6),0)</f>
        <v>47634959.94</v>
      </c>
      <c r="O347" s="46">
        <f t="shared" si="6"/>
        <v>8788085892</v>
      </c>
      <c r="P347" s="46">
        <f>IF(A347=1,SA,MAX(0,SA-M346))</f>
        <v>0</v>
      </c>
      <c r="S347" s="5">
        <v>0.0</v>
      </c>
      <c r="T347" s="5">
        <v>0.0</v>
      </c>
      <c r="U347" s="5">
        <v>0.0</v>
      </c>
      <c r="V347" s="48">
        <v>1.0</v>
      </c>
    </row>
    <row r="348" ht="15.75" customHeight="1">
      <c r="A348" s="5">
        <v>346.0</v>
      </c>
      <c r="B348" s="5">
        <v>29.0</v>
      </c>
      <c r="C348" s="5">
        <f t="shared" si="1"/>
        <v>10</v>
      </c>
      <c r="D348" s="5">
        <f>'Thông tin khách hàng'!$B$4+B348-1</f>
        <v>29</v>
      </c>
      <c r="E348" s="46">
        <f t="shared" si="2"/>
        <v>8788085892</v>
      </c>
      <c r="F348" s="5">
        <f>TP*VLOOKUP('Thông tin khách hàng'!$E$10,$X$2:$Z$5,3,FALSE)*OFFSET($S348,0,VLOOKUP('Thông tin khách hàng'!$E$10,$X$2:$Z$5,2,FALSE))</f>
        <v>0</v>
      </c>
      <c r="G348" s="5">
        <f>EP*VLOOKUP('Thông tin khách hàng'!$E$10,$X$2:$Z$5,3,FALSE)*OFFSET($S348,0,VLOOKUP('Thông tin khách hàng'!$E$10,$X$2:$Z$5,2,FALSE))</f>
        <v>0</v>
      </c>
      <c r="H348" s="5">
        <f>F348*HLOOKUP(B348,Assumption!$A$10:$G$12,2,TRUE)+G348*HLOOKUP(B348,Assumption!$A$10:$G$12,3,TRUE)</f>
        <v>0</v>
      </c>
      <c r="I348" s="5">
        <f t="shared" si="3"/>
        <v>0</v>
      </c>
      <c r="J348" s="47">
        <f>VLOOKUP(D348,Assumption!$O$3:$Q$103,IF('Thông tin khách hàng'!$B$3="Nam",2,3),FALSE)/12*P348</f>
        <v>0</v>
      </c>
      <c r="K348" s="5">
        <v>20000.0</v>
      </c>
      <c r="L348" s="46">
        <f t="shared" si="4"/>
        <v>35803668</v>
      </c>
      <c r="M348" s="46">
        <f t="shared" si="5"/>
        <v>8823869560</v>
      </c>
      <c r="N348" s="47">
        <f>HLOOKUP(ROUND(AVERAGE(M336:M347)/10^6,0),Assumption!$B$2:$E$3,2,TRUE)*MAX((AVERAGE(M336:M347)-250*10^6),0)</f>
        <v>48132726.81</v>
      </c>
      <c r="O348" s="46">
        <f t="shared" si="6"/>
        <v>8872002287</v>
      </c>
      <c r="P348" s="46">
        <f>IF(A348=1,SA,MAX(0,SA-M347))</f>
        <v>0</v>
      </c>
      <c r="S348" s="5">
        <v>0.0</v>
      </c>
      <c r="T348" s="5">
        <v>0.0</v>
      </c>
      <c r="U348" s="5">
        <v>1.0</v>
      </c>
      <c r="V348" s="48">
        <v>1.0</v>
      </c>
    </row>
    <row r="349" ht="15.75" customHeight="1">
      <c r="A349" s="5">
        <v>347.0</v>
      </c>
      <c r="B349" s="5">
        <v>29.0</v>
      </c>
      <c r="C349" s="5">
        <f t="shared" si="1"/>
        <v>11</v>
      </c>
      <c r="D349" s="5">
        <f>'Thông tin khách hàng'!$B$4+B349-1</f>
        <v>29</v>
      </c>
      <c r="E349" s="46">
        <f t="shared" si="2"/>
        <v>8872002287</v>
      </c>
      <c r="F349" s="5">
        <f>TP*VLOOKUP('Thông tin khách hàng'!$E$10,$X$2:$Z$5,3,FALSE)*OFFSET($S349,0,VLOOKUP('Thông tin khách hàng'!$E$10,$X$2:$Z$5,2,FALSE))</f>
        <v>0</v>
      </c>
      <c r="G349" s="5">
        <f>EP*VLOOKUP('Thông tin khách hàng'!$E$10,$X$2:$Z$5,3,FALSE)*OFFSET($S349,0,VLOOKUP('Thông tin khách hàng'!$E$10,$X$2:$Z$5,2,FALSE))</f>
        <v>0</v>
      </c>
      <c r="H349" s="5">
        <f>F349*HLOOKUP(B349,Assumption!$A$10:$G$12,2,TRUE)+G349*HLOOKUP(B349,Assumption!$A$10:$G$12,3,TRUE)</f>
        <v>0</v>
      </c>
      <c r="I349" s="5">
        <f t="shared" si="3"/>
        <v>0</v>
      </c>
      <c r="J349" s="47">
        <f>VLOOKUP(D349,Assumption!$O$3:$Q$103,IF('Thông tin khách hàng'!$B$3="Nam",2,3),FALSE)/12*P349</f>
        <v>0</v>
      </c>
      <c r="K349" s="5">
        <v>20000.0</v>
      </c>
      <c r="L349" s="46">
        <f t="shared" si="4"/>
        <v>36145554</v>
      </c>
      <c r="M349" s="46">
        <f t="shared" si="5"/>
        <v>8908127841</v>
      </c>
      <c r="N349" s="47">
        <f>HLOOKUP(ROUND(AVERAGE(M337:M348)/10^6,0),Assumption!$B$2:$E$3,2,TRUE)*MAX((AVERAGE(M337:M348)-250*10^6),0)</f>
        <v>48635338.99</v>
      </c>
      <c r="O349" s="46">
        <f t="shared" si="6"/>
        <v>8956763180</v>
      </c>
      <c r="P349" s="46">
        <f>IF(A349=1,SA,MAX(0,SA-M348))</f>
        <v>0</v>
      </c>
      <c r="S349" s="5">
        <v>0.0</v>
      </c>
      <c r="T349" s="5">
        <v>0.0</v>
      </c>
      <c r="U349" s="5">
        <v>0.0</v>
      </c>
      <c r="V349" s="48">
        <v>1.0</v>
      </c>
    </row>
    <row r="350" ht="15.75" customHeight="1">
      <c r="A350" s="5">
        <v>348.0</v>
      </c>
      <c r="B350" s="5">
        <v>29.0</v>
      </c>
      <c r="C350" s="5">
        <f t="shared" si="1"/>
        <v>12</v>
      </c>
      <c r="D350" s="5">
        <f>'Thông tin khách hàng'!$B$4+B350-1</f>
        <v>29</v>
      </c>
      <c r="E350" s="46">
        <f t="shared" si="2"/>
        <v>8956763180</v>
      </c>
      <c r="F350" s="5">
        <f>TP*VLOOKUP('Thông tin khách hàng'!$E$10,$X$2:$Z$5,3,FALSE)*OFFSET($S350,0,VLOOKUP('Thông tin khách hàng'!$E$10,$X$2:$Z$5,2,FALSE))</f>
        <v>0</v>
      </c>
      <c r="G350" s="5">
        <f>EP*VLOOKUP('Thông tin khách hàng'!$E$10,$X$2:$Z$5,3,FALSE)*OFFSET($S350,0,VLOOKUP('Thông tin khách hàng'!$E$10,$X$2:$Z$5,2,FALSE))</f>
        <v>0</v>
      </c>
      <c r="H350" s="5">
        <f>F350*HLOOKUP(B350,Assumption!$A$10:$G$12,2,TRUE)+G350*HLOOKUP(B350,Assumption!$A$10:$G$12,3,TRUE)</f>
        <v>0</v>
      </c>
      <c r="I350" s="5">
        <f t="shared" si="3"/>
        <v>0</v>
      </c>
      <c r="J350" s="47">
        <f>VLOOKUP(D350,Assumption!$O$3:$Q$103,IF('Thông tin khách hàng'!$B$3="Nam",2,3),FALSE)/12*P350</f>
        <v>0</v>
      </c>
      <c r="K350" s="5">
        <v>20000.0</v>
      </c>
      <c r="L350" s="46">
        <f t="shared" si="4"/>
        <v>36490880</v>
      </c>
      <c r="M350" s="46">
        <f t="shared" si="5"/>
        <v>8993234060</v>
      </c>
      <c r="N350" s="47">
        <f>HLOOKUP(ROUND(AVERAGE(M338:M349)/10^6,0),Assumption!$B$2:$E$3,2,TRUE)*MAX((AVERAGE(M338:M349)-250*10^6),0)</f>
        <v>49142843.64</v>
      </c>
      <c r="O350" s="46">
        <f t="shared" si="6"/>
        <v>9042376903</v>
      </c>
      <c r="P350" s="46">
        <f>IF(A350=1,SA,MAX(0,SA-M349))</f>
        <v>0</v>
      </c>
      <c r="S350" s="5">
        <v>0.0</v>
      </c>
      <c r="T350" s="5">
        <v>0.0</v>
      </c>
      <c r="U350" s="5">
        <v>0.0</v>
      </c>
      <c r="V350" s="48">
        <v>1.0</v>
      </c>
    </row>
    <row r="351" ht="15.75" customHeight="1">
      <c r="A351" s="5">
        <v>349.0</v>
      </c>
      <c r="B351" s="5">
        <v>30.0</v>
      </c>
      <c r="C351" s="5">
        <f t="shared" si="1"/>
        <v>1</v>
      </c>
      <c r="D351" s="5">
        <f>'Thông tin khách hàng'!$B$4+B351-1</f>
        <v>30</v>
      </c>
      <c r="E351" s="46">
        <f t="shared" si="2"/>
        <v>9042376903</v>
      </c>
      <c r="F351" s="5">
        <f>TP*VLOOKUP('Thông tin khách hàng'!$E$10,$X$2:$Z$5,3,FALSE)*OFFSET($S351,0,VLOOKUP('Thông tin khách hàng'!$E$10,$X$2:$Z$5,2,FALSE))</f>
        <v>15000000</v>
      </c>
      <c r="G351" s="5">
        <f>EP*VLOOKUP('Thông tin khách hàng'!$E$10,$X$2:$Z$5,3,FALSE)*OFFSET($S351,0,VLOOKUP('Thông tin khách hàng'!$E$10,$X$2:$Z$5,2,FALSE))</f>
        <v>15000000</v>
      </c>
      <c r="H351" s="5">
        <f>F351*HLOOKUP(B351,Assumption!$A$10:$G$12,2,TRUE)+G351*HLOOKUP(B351,Assumption!$A$10:$G$12,3,TRUE)</f>
        <v>750000</v>
      </c>
      <c r="I351" s="5">
        <f t="shared" si="3"/>
        <v>29250000</v>
      </c>
      <c r="J351" s="47">
        <f>VLOOKUP(D351,Assumption!$O$3:$Q$103,IF('Thông tin khách hàng'!$B$3="Nam",2,3),FALSE)/12*P351</f>
        <v>0</v>
      </c>
      <c r="K351" s="5">
        <v>20000.0</v>
      </c>
      <c r="L351" s="46">
        <f t="shared" si="4"/>
        <v>36958849</v>
      </c>
      <c r="M351" s="46">
        <f t="shared" si="5"/>
        <v>9108565752</v>
      </c>
      <c r="N351" s="47">
        <f>HLOOKUP(ROUND(AVERAGE(M339:M350)/10^6,0),Assumption!$B$2:$E$3,2,TRUE)*MAX((AVERAGE(M339:M350)-250*10^6),0)</f>
        <v>49655288.39</v>
      </c>
      <c r="O351" s="46">
        <f t="shared" si="6"/>
        <v>9158221041</v>
      </c>
      <c r="P351" s="46">
        <f>IF(A351=1,SA,MAX(0,SA-M350))</f>
        <v>0</v>
      </c>
      <c r="S351" s="5">
        <v>1.0</v>
      </c>
      <c r="T351" s="5">
        <v>1.0</v>
      </c>
      <c r="U351" s="5">
        <v>1.0</v>
      </c>
      <c r="V351" s="48">
        <v>1.0</v>
      </c>
    </row>
    <row r="352" ht="15.75" customHeight="1">
      <c r="A352" s="5">
        <v>350.0</v>
      </c>
      <c r="B352" s="5">
        <v>30.0</v>
      </c>
      <c r="C352" s="5">
        <f t="shared" si="1"/>
        <v>2</v>
      </c>
      <c r="D352" s="5">
        <f>'Thông tin khách hàng'!$B$4+B352-1</f>
        <v>30</v>
      </c>
      <c r="E352" s="46">
        <f t="shared" si="2"/>
        <v>9158221041</v>
      </c>
      <c r="F352" s="5">
        <f>TP*VLOOKUP('Thông tin khách hàng'!$E$10,$X$2:$Z$5,3,FALSE)*OFFSET($S352,0,VLOOKUP('Thông tin khách hàng'!$E$10,$X$2:$Z$5,2,FALSE))</f>
        <v>0</v>
      </c>
      <c r="G352" s="5">
        <f>EP*VLOOKUP('Thông tin khách hàng'!$E$10,$X$2:$Z$5,3,FALSE)*OFFSET($S352,0,VLOOKUP('Thông tin khách hàng'!$E$10,$X$2:$Z$5,2,FALSE))</f>
        <v>0</v>
      </c>
      <c r="H352" s="5">
        <f>F352*HLOOKUP(B352,Assumption!$A$10:$G$12,2,TRUE)+G352*HLOOKUP(B352,Assumption!$A$10:$G$12,3,TRUE)</f>
        <v>0</v>
      </c>
      <c r="I352" s="5">
        <f t="shared" si="3"/>
        <v>0</v>
      </c>
      <c r="J352" s="47">
        <f>VLOOKUP(D352,Assumption!$O$3:$Q$103,IF('Thông tin khách hàng'!$B$3="Nam",2,3),FALSE)/12*P352</f>
        <v>0</v>
      </c>
      <c r="K352" s="5">
        <v>20000.0</v>
      </c>
      <c r="L352" s="46">
        <f t="shared" si="4"/>
        <v>37311645</v>
      </c>
      <c r="M352" s="46">
        <f t="shared" si="5"/>
        <v>9195512686</v>
      </c>
      <c r="N352" s="47">
        <f>HLOOKUP(ROUND(AVERAGE(M340:M351)/10^6,0),Assumption!$B$2:$E$3,2,TRUE)*MAX((AVERAGE(M340:M351)-250*10^6),0)</f>
        <v>50172721.33</v>
      </c>
      <c r="O352" s="46">
        <f t="shared" si="6"/>
        <v>9245685407</v>
      </c>
      <c r="P352" s="46">
        <f>IF(A352=1,SA,MAX(0,SA-M351))</f>
        <v>0</v>
      </c>
      <c r="S352" s="5">
        <v>0.0</v>
      </c>
      <c r="T352" s="5">
        <v>0.0</v>
      </c>
      <c r="U352" s="5">
        <v>0.0</v>
      </c>
      <c r="V352" s="48">
        <v>1.0</v>
      </c>
    </row>
    <row r="353" ht="15.75" customHeight="1">
      <c r="A353" s="5">
        <v>351.0</v>
      </c>
      <c r="B353" s="5">
        <v>30.0</v>
      </c>
      <c r="C353" s="5">
        <f t="shared" si="1"/>
        <v>3</v>
      </c>
      <c r="D353" s="5">
        <f>'Thông tin khách hàng'!$B$4+B353-1</f>
        <v>30</v>
      </c>
      <c r="E353" s="46">
        <f t="shared" si="2"/>
        <v>9245685407</v>
      </c>
      <c r="F353" s="5">
        <f>TP*VLOOKUP('Thông tin khách hàng'!$E$10,$X$2:$Z$5,3,FALSE)*OFFSET($S353,0,VLOOKUP('Thông tin khách hàng'!$E$10,$X$2:$Z$5,2,FALSE))</f>
        <v>0</v>
      </c>
      <c r="G353" s="5">
        <f>EP*VLOOKUP('Thông tin khách hàng'!$E$10,$X$2:$Z$5,3,FALSE)*OFFSET($S353,0,VLOOKUP('Thông tin khách hàng'!$E$10,$X$2:$Z$5,2,FALSE))</f>
        <v>0</v>
      </c>
      <c r="H353" s="5">
        <f>F353*HLOOKUP(B353,Assumption!$A$10:$G$12,2,TRUE)+G353*HLOOKUP(B353,Assumption!$A$10:$G$12,3,TRUE)</f>
        <v>0</v>
      </c>
      <c r="I353" s="5">
        <f t="shared" si="3"/>
        <v>0</v>
      </c>
      <c r="J353" s="47">
        <f>VLOOKUP(D353,Assumption!$O$3:$Q$103,IF('Thông tin khách hàng'!$B$3="Nam",2,3),FALSE)/12*P353</f>
        <v>0</v>
      </c>
      <c r="K353" s="5">
        <v>20000.0</v>
      </c>
      <c r="L353" s="46">
        <f t="shared" si="4"/>
        <v>37667985</v>
      </c>
      <c r="M353" s="46">
        <f t="shared" si="5"/>
        <v>9283333392</v>
      </c>
      <c r="N353" s="47">
        <f>HLOOKUP(ROUND(AVERAGE(M341:M352)/10^6,0),Assumption!$B$2:$E$3,2,TRUE)*MAX((AVERAGE(M341:M352)-250*10^6),0)</f>
        <v>50695191.01</v>
      </c>
      <c r="O353" s="46">
        <f t="shared" si="6"/>
        <v>9334028583</v>
      </c>
      <c r="P353" s="46">
        <f>IF(A353=1,SA,MAX(0,SA-M352))</f>
        <v>0</v>
      </c>
      <c r="S353" s="5">
        <v>0.0</v>
      </c>
      <c r="T353" s="5">
        <v>0.0</v>
      </c>
      <c r="U353" s="5">
        <v>0.0</v>
      </c>
      <c r="V353" s="48">
        <v>1.0</v>
      </c>
    </row>
    <row r="354" ht="15.75" customHeight="1">
      <c r="A354" s="5">
        <v>352.0</v>
      </c>
      <c r="B354" s="5">
        <v>30.0</v>
      </c>
      <c r="C354" s="5">
        <f t="shared" si="1"/>
        <v>4</v>
      </c>
      <c r="D354" s="5">
        <f>'Thông tin khách hàng'!$B$4+B354-1</f>
        <v>30</v>
      </c>
      <c r="E354" s="46">
        <f t="shared" si="2"/>
        <v>9334028583</v>
      </c>
      <c r="F354" s="5">
        <f>TP*VLOOKUP('Thông tin khách hàng'!$E$10,$X$2:$Z$5,3,FALSE)*OFFSET($S354,0,VLOOKUP('Thông tin khách hàng'!$E$10,$X$2:$Z$5,2,FALSE))</f>
        <v>0</v>
      </c>
      <c r="G354" s="5">
        <f>EP*VLOOKUP('Thông tin khách hàng'!$E$10,$X$2:$Z$5,3,FALSE)*OFFSET($S354,0,VLOOKUP('Thông tin khách hàng'!$E$10,$X$2:$Z$5,2,FALSE))</f>
        <v>0</v>
      </c>
      <c r="H354" s="5">
        <f>F354*HLOOKUP(B354,Assumption!$A$10:$G$12,2,TRUE)+G354*HLOOKUP(B354,Assumption!$A$10:$G$12,3,TRUE)</f>
        <v>0</v>
      </c>
      <c r="I354" s="5">
        <f t="shared" si="3"/>
        <v>0</v>
      </c>
      <c r="J354" s="47">
        <f>VLOOKUP(D354,Assumption!$O$3:$Q$103,IF('Thông tin khách hàng'!$B$3="Nam",2,3),FALSE)/12*P354</f>
        <v>0</v>
      </c>
      <c r="K354" s="5">
        <v>20000.0</v>
      </c>
      <c r="L354" s="46">
        <f t="shared" si="4"/>
        <v>38027906</v>
      </c>
      <c r="M354" s="46">
        <f t="shared" si="5"/>
        <v>9372036489</v>
      </c>
      <c r="N354" s="47">
        <f>HLOOKUP(ROUND(AVERAGE(M342:M353)/10^6,0),Assumption!$B$2:$E$3,2,TRUE)*MAX((AVERAGE(M342:M353)-250*10^6),0)</f>
        <v>51222746.46</v>
      </c>
      <c r="O354" s="46">
        <f t="shared" si="6"/>
        <v>9423259236</v>
      </c>
      <c r="P354" s="46">
        <f>IF(A354=1,SA,MAX(0,SA-M353))</f>
        <v>0</v>
      </c>
      <c r="S354" s="5">
        <v>0.0</v>
      </c>
      <c r="T354" s="5">
        <v>0.0</v>
      </c>
      <c r="U354" s="5">
        <v>1.0</v>
      </c>
      <c r="V354" s="48">
        <v>1.0</v>
      </c>
    </row>
    <row r="355" ht="15.75" customHeight="1">
      <c r="A355" s="5">
        <v>353.0</v>
      </c>
      <c r="B355" s="5">
        <v>30.0</v>
      </c>
      <c r="C355" s="5">
        <f t="shared" si="1"/>
        <v>5</v>
      </c>
      <c r="D355" s="5">
        <f>'Thông tin khách hàng'!$B$4+B355-1</f>
        <v>30</v>
      </c>
      <c r="E355" s="46">
        <f t="shared" si="2"/>
        <v>9423259236</v>
      </c>
      <c r="F355" s="5">
        <f>TP*VLOOKUP('Thông tin khách hàng'!$E$10,$X$2:$Z$5,3,FALSE)*OFFSET($S355,0,VLOOKUP('Thông tin khách hàng'!$E$10,$X$2:$Z$5,2,FALSE))</f>
        <v>0</v>
      </c>
      <c r="G355" s="5">
        <f>EP*VLOOKUP('Thông tin khách hàng'!$E$10,$X$2:$Z$5,3,FALSE)*OFFSET($S355,0,VLOOKUP('Thông tin khách hàng'!$E$10,$X$2:$Z$5,2,FALSE))</f>
        <v>0</v>
      </c>
      <c r="H355" s="5">
        <f>F355*HLOOKUP(B355,Assumption!$A$10:$G$12,2,TRUE)+G355*HLOOKUP(B355,Assumption!$A$10:$G$12,3,TRUE)</f>
        <v>0</v>
      </c>
      <c r="I355" s="5">
        <f t="shared" si="3"/>
        <v>0</v>
      </c>
      <c r="J355" s="47">
        <f>VLOOKUP(D355,Assumption!$O$3:$Q$103,IF('Thông tin khách hàng'!$B$3="Nam",2,3),FALSE)/12*P355</f>
        <v>0</v>
      </c>
      <c r="K355" s="5">
        <v>20000.0</v>
      </c>
      <c r="L355" s="46">
        <f t="shared" si="4"/>
        <v>38391443</v>
      </c>
      <c r="M355" s="46">
        <f t="shared" si="5"/>
        <v>9461630679</v>
      </c>
      <c r="N355" s="47">
        <f>HLOOKUP(ROUND(AVERAGE(M343:M354)/10^6,0),Assumption!$B$2:$E$3,2,TRUE)*MAX((AVERAGE(M343:M354)-250*10^6),0)</f>
        <v>51755437.18</v>
      </c>
      <c r="O355" s="46">
        <f t="shared" si="6"/>
        <v>9513386116</v>
      </c>
      <c r="P355" s="46">
        <f>IF(A355=1,SA,MAX(0,SA-M354))</f>
        <v>0</v>
      </c>
      <c r="S355" s="5">
        <v>0.0</v>
      </c>
      <c r="T355" s="5">
        <v>0.0</v>
      </c>
      <c r="U355" s="5">
        <v>0.0</v>
      </c>
      <c r="V355" s="48">
        <v>1.0</v>
      </c>
    </row>
    <row r="356" ht="15.75" customHeight="1">
      <c r="A356" s="5">
        <v>354.0</v>
      </c>
      <c r="B356" s="5">
        <v>30.0</v>
      </c>
      <c r="C356" s="5">
        <f t="shared" si="1"/>
        <v>6</v>
      </c>
      <c r="D356" s="5">
        <f>'Thông tin khách hàng'!$B$4+B356-1</f>
        <v>30</v>
      </c>
      <c r="E356" s="46">
        <f t="shared" si="2"/>
        <v>9513386116</v>
      </c>
      <c r="F356" s="5">
        <f>TP*VLOOKUP('Thông tin khách hàng'!$E$10,$X$2:$Z$5,3,FALSE)*OFFSET($S356,0,VLOOKUP('Thông tin khách hàng'!$E$10,$X$2:$Z$5,2,FALSE))</f>
        <v>0</v>
      </c>
      <c r="G356" s="5">
        <f>EP*VLOOKUP('Thông tin khách hàng'!$E$10,$X$2:$Z$5,3,FALSE)*OFFSET($S356,0,VLOOKUP('Thông tin khách hàng'!$E$10,$X$2:$Z$5,2,FALSE))</f>
        <v>0</v>
      </c>
      <c r="H356" s="5">
        <f>F356*HLOOKUP(B356,Assumption!$A$10:$G$12,2,TRUE)+G356*HLOOKUP(B356,Assumption!$A$10:$G$12,3,TRUE)</f>
        <v>0</v>
      </c>
      <c r="I356" s="5">
        <f t="shared" si="3"/>
        <v>0</v>
      </c>
      <c r="J356" s="47">
        <f>VLOOKUP(D356,Assumption!$O$3:$Q$103,IF('Thông tin khách hàng'!$B$3="Nam",2,3),FALSE)/12*P356</f>
        <v>0</v>
      </c>
      <c r="K356" s="5">
        <v>20000.0</v>
      </c>
      <c r="L356" s="46">
        <f t="shared" si="4"/>
        <v>38758631</v>
      </c>
      <c r="M356" s="46">
        <f t="shared" si="5"/>
        <v>9552124747</v>
      </c>
      <c r="N356" s="47">
        <f>HLOOKUP(ROUND(AVERAGE(M344:M355)/10^6,0),Assumption!$B$2:$E$3,2,TRUE)*MAX((AVERAGE(M344:M355)-250*10^6),0)</f>
        <v>52293313.17</v>
      </c>
      <c r="O356" s="46">
        <f t="shared" si="6"/>
        <v>9604418060</v>
      </c>
      <c r="P356" s="46">
        <f>IF(A356=1,SA,MAX(0,SA-M355))</f>
        <v>0</v>
      </c>
      <c r="S356" s="5">
        <v>0.0</v>
      </c>
      <c r="T356" s="5">
        <v>0.0</v>
      </c>
      <c r="U356" s="5">
        <v>0.0</v>
      </c>
      <c r="V356" s="48">
        <v>1.0</v>
      </c>
    </row>
    <row r="357" ht="15.75" customHeight="1">
      <c r="A357" s="5">
        <v>355.0</v>
      </c>
      <c r="B357" s="5">
        <v>30.0</v>
      </c>
      <c r="C357" s="5">
        <f t="shared" si="1"/>
        <v>7</v>
      </c>
      <c r="D357" s="5">
        <f>'Thông tin khách hàng'!$B$4+B357-1</f>
        <v>30</v>
      </c>
      <c r="E357" s="46">
        <f t="shared" si="2"/>
        <v>9604418060</v>
      </c>
      <c r="F357" s="5">
        <f>TP*VLOOKUP('Thông tin khách hàng'!$E$10,$X$2:$Z$5,3,FALSE)*OFFSET($S357,0,VLOOKUP('Thông tin khách hàng'!$E$10,$X$2:$Z$5,2,FALSE))</f>
        <v>15000000</v>
      </c>
      <c r="G357" s="5">
        <f>EP*VLOOKUP('Thông tin khách hàng'!$E$10,$X$2:$Z$5,3,FALSE)*OFFSET($S357,0,VLOOKUP('Thông tin khách hàng'!$E$10,$X$2:$Z$5,2,FALSE))</f>
        <v>15000000</v>
      </c>
      <c r="H357" s="5">
        <f>F357*HLOOKUP(B357,Assumption!$A$10:$G$12,2,TRUE)+G357*HLOOKUP(B357,Assumption!$A$10:$G$12,3,TRUE)</f>
        <v>750000</v>
      </c>
      <c r="I357" s="5">
        <f t="shared" si="3"/>
        <v>29250000</v>
      </c>
      <c r="J357" s="47">
        <f>VLOOKUP(D357,Assumption!$O$3:$Q$103,IF('Thông tin khách hàng'!$B$3="Nam",2,3),FALSE)/12*P357</f>
        <v>0</v>
      </c>
      <c r="K357" s="5">
        <v>20000.0</v>
      </c>
      <c r="L357" s="46">
        <f t="shared" si="4"/>
        <v>39248675</v>
      </c>
      <c r="M357" s="46">
        <f t="shared" si="5"/>
        <v>9672896735</v>
      </c>
      <c r="N357" s="47">
        <f>HLOOKUP(ROUND(AVERAGE(M345:M356)/10^6,0),Assumption!$B$2:$E$3,2,TRUE)*MAX((AVERAGE(M345:M356)-250*10^6),0)</f>
        <v>52836424.89</v>
      </c>
      <c r="O357" s="46">
        <f t="shared" si="6"/>
        <v>9725733160</v>
      </c>
      <c r="P357" s="46">
        <f>IF(A357=1,SA,MAX(0,SA-M356))</f>
        <v>0</v>
      </c>
      <c r="S357" s="5">
        <v>0.0</v>
      </c>
      <c r="T357" s="5">
        <v>1.0</v>
      </c>
      <c r="U357" s="5">
        <v>1.0</v>
      </c>
      <c r="V357" s="48">
        <v>1.0</v>
      </c>
    </row>
    <row r="358" ht="15.75" customHeight="1">
      <c r="A358" s="5">
        <v>356.0</v>
      </c>
      <c r="B358" s="5">
        <v>30.0</v>
      </c>
      <c r="C358" s="5">
        <f t="shared" si="1"/>
        <v>8</v>
      </c>
      <c r="D358" s="5">
        <f>'Thông tin khách hàng'!$B$4+B358-1</f>
        <v>30</v>
      </c>
      <c r="E358" s="46">
        <f t="shared" si="2"/>
        <v>9725733160</v>
      </c>
      <c r="F358" s="5">
        <f>TP*VLOOKUP('Thông tin khách hàng'!$E$10,$X$2:$Z$5,3,FALSE)*OFFSET($S358,0,VLOOKUP('Thông tin khách hàng'!$E$10,$X$2:$Z$5,2,FALSE))</f>
        <v>0</v>
      </c>
      <c r="G358" s="5">
        <f>EP*VLOOKUP('Thông tin khách hàng'!$E$10,$X$2:$Z$5,3,FALSE)*OFFSET($S358,0,VLOOKUP('Thông tin khách hàng'!$E$10,$X$2:$Z$5,2,FALSE))</f>
        <v>0</v>
      </c>
      <c r="H358" s="5">
        <f>F358*HLOOKUP(B358,Assumption!$A$10:$G$12,2,TRUE)+G358*HLOOKUP(B358,Assumption!$A$10:$G$12,3,TRUE)</f>
        <v>0</v>
      </c>
      <c r="I358" s="5">
        <f t="shared" si="3"/>
        <v>0</v>
      </c>
      <c r="J358" s="47">
        <f>VLOOKUP(D358,Assumption!$O$3:$Q$103,IF('Thông tin khách hàng'!$B$3="Nam",2,3),FALSE)/12*P358</f>
        <v>0</v>
      </c>
      <c r="K358" s="5">
        <v>20000.0</v>
      </c>
      <c r="L358" s="46">
        <f t="shared" si="4"/>
        <v>39623759</v>
      </c>
      <c r="M358" s="46">
        <f t="shared" si="5"/>
        <v>9765336919</v>
      </c>
      <c r="N358" s="47">
        <f>HLOOKUP(ROUND(AVERAGE(M346:M357)/10^6,0),Assumption!$B$2:$E$3,2,TRUE)*MAX((AVERAGE(M346:M357)-250*10^6),0)</f>
        <v>53384823.31</v>
      </c>
      <c r="O358" s="46">
        <f t="shared" si="6"/>
        <v>9818721742</v>
      </c>
      <c r="P358" s="46">
        <f>IF(A358=1,SA,MAX(0,SA-M357))</f>
        <v>0</v>
      </c>
      <c r="S358" s="5">
        <v>0.0</v>
      </c>
      <c r="T358" s="5">
        <v>0.0</v>
      </c>
      <c r="U358" s="5">
        <v>0.0</v>
      </c>
      <c r="V358" s="48">
        <v>1.0</v>
      </c>
    </row>
    <row r="359" ht="15.75" customHeight="1">
      <c r="A359" s="5">
        <v>357.0</v>
      </c>
      <c r="B359" s="5">
        <v>30.0</v>
      </c>
      <c r="C359" s="5">
        <f t="shared" si="1"/>
        <v>9</v>
      </c>
      <c r="D359" s="5">
        <f>'Thông tin khách hàng'!$B$4+B359-1</f>
        <v>30</v>
      </c>
      <c r="E359" s="46">
        <f t="shared" si="2"/>
        <v>9818721742</v>
      </c>
      <c r="F359" s="5">
        <f>TP*VLOOKUP('Thông tin khách hàng'!$E$10,$X$2:$Z$5,3,FALSE)*OFFSET($S359,0,VLOOKUP('Thông tin khách hàng'!$E$10,$X$2:$Z$5,2,FALSE))</f>
        <v>0</v>
      </c>
      <c r="G359" s="5">
        <f>EP*VLOOKUP('Thông tin khách hàng'!$E$10,$X$2:$Z$5,3,FALSE)*OFFSET($S359,0,VLOOKUP('Thông tin khách hàng'!$E$10,$X$2:$Z$5,2,FALSE))</f>
        <v>0</v>
      </c>
      <c r="H359" s="5">
        <f>F359*HLOOKUP(B359,Assumption!$A$10:$G$12,2,TRUE)+G359*HLOOKUP(B359,Assumption!$A$10:$G$12,3,TRUE)</f>
        <v>0</v>
      </c>
      <c r="I359" s="5">
        <f t="shared" si="3"/>
        <v>0</v>
      </c>
      <c r="J359" s="47">
        <f>VLOOKUP(D359,Assumption!$O$3:$Q$103,IF('Thông tin khách hàng'!$B$3="Nam",2,3),FALSE)/12*P359</f>
        <v>0</v>
      </c>
      <c r="K359" s="5">
        <v>20000.0</v>
      </c>
      <c r="L359" s="46">
        <f t="shared" si="4"/>
        <v>40002606</v>
      </c>
      <c r="M359" s="46">
        <f t="shared" si="5"/>
        <v>9858704348</v>
      </c>
      <c r="N359" s="47">
        <f>HLOOKUP(ROUND(AVERAGE(M347:M358)/10^6,0),Assumption!$B$2:$E$3,2,TRUE)*MAX((AVERAGE(M347:M358)-250*10^6),0)</f>
        <v>53938559.9</v>
      </c>
      <c r="O359" s="46">
        <f t="shared" si="6"/>
        <v>9912642908</v>
      </c>
      <c r="P359" s="46">
        <f>IF(A359=1,SA,MAX(0,SA-M358))</f>
        <v>0</v>
      </c>
      <c r="S359" s="5">
        <v>0.0</v>
      </c>
      <c r="T359" s="5">
        <v>0.0</v>
      </c>
      <c r="U359" s="5">
        <v>0.0</v>
      </c>
      <c r="V359" s="48">
        <v>1.0</v>
      </c>
    </row>
    <row r="360" ht="15.75" customHeight="1">
      <c r="A360" s="5">
        <v>358.0</v>
      </c>
      <c r="B360" s="5">
        <v>30.0</v>
      </c>
      <c r="C360" s="5">
        <f t="shared" si="1"/>
        <v>10</v>
      </c>
      <c r="D360" s="5">
        <f>'Thông tin khách hàng'!$B$4+B360-1</f>
        <v>30</v>
      </c>
      <c r="E360" s="46">
        <f t="shared" si="2"/>
        <v>9912642908</v>
      </c>
      <c r="F360" s="5">
        <f>TP*VLOOKUP('Thông tin khách hàng'!$E$10,$X$2:$Z$5,3,FALSE)*OFFSET($S360,0,VLOOKUP('Thông tin khách hàng'!$E$10,$X$2:$Z$5,2,FALSE))</f>
        <v>0</v>
      </c>
      <c r="G360" s="5">
        <f>EP*VLOOKUP('Thông tin khách hàng'!$E$10,$X$2:$Z$5,3,FALSE)*OFFSET($S360,0,VLOOKUP('Thông tin khách hàng'!$E$10,$X$2:$Z$5,2,FALSE))</f>
        <v>0</v>
      </c>
      <c r="H360" s="5">
        <f>F360*HLOOKUP(B360,Assumption!$A$10:$G$12,2,TRUE)+G360*HLOOKUP(B360,Assumption!$A$10:$G$12,3,TRUE)</f>
        <v>0</v>
      </c>
      <c r="I360" s="5">
        <f t="shared" si="3"/>
        <v>0</v>
      </c>
      <c r="J360" s="47">
        <f>VLOOKUP(D360,Assumption!$O$3:$Q$103,IF('Thông tin khách hàng'!$B$3="Nam",2,3),FALSE)/12*P360</f>
        <v>0</v>
      </c>
      <c r="K360" s="5">
        <v>20000.0</v>
      </c>
      <c r="L360" s="46">
        <f t="shared" si="4"/>
        <v>40385253</v>
      </c>
      <c r="M360" s="46">
        <f t="shared" si="5"/>
        <v>9953008161</v>
      </c>
      <c r="N360" s="47">
        <f>HLOOKUP(ROUND(AVERAGE(M348:M359)/10^6,0),Assumption!$B$2:$E$3,2,TRUE)*MAX((AVERAGE(M348:M359)-250*10^6),0)</f>
        <v>54497686.6</v>
      </c>
      <c r="O360" s="46">
        <f t="shared" si="6"/>
        <v>10007505848</v>
      </c>
      <c r="P360" s="46">
        <f>IF(A360=1,SA,MAX(0,SA-M359))</f>
        <v>0</v>
      </c>
      <c r="S360" s="5">
        <v>0.0</v>
      </c>
      <c r="T360" s="5">
        <v>0.0</v>
      </c>
      <c r="U360" s="5">
        <v>1.0</v>
      </c>
      <c r="V360" s="48">
        <v>1.0</v>
      </c>
    </row>
    <row r="361" ht="15.75" customHeight="1">
      <c r="A361" s="5">
        <v>359.0</v>
      </c>
      <c r="B361" s="5">
        <v>30.0</v>
      </c>
      <c r="C361" s="5">
        <f t="shared" si="1"/>
        <v>11</v>
      </c>
      <c r="D361" s="5">
        <f>'Thông tin khách hàng'!$B$4+B361-1</f>
        <v>30</v>
      </c>
      <c r="E361" s="46">
        <f t="shared" si="2"/>
        <v>10007505848</v>
      </c>
      <c r="F361" s="5">
        <f>TP*VLOOKUP('Thông tin khách hàng'!$E$10,$X$2:$Z$5,3,FALSE)*OFFSET($S361,0,VLOOKUP('Thông tin khách hàng'!$E$10,$X$2:$Z$5,2,FALSE))</f>
        <v>0</v>
      </c>
      <c r="G361" s="5">
        <f>EP*VLOOKUP('Thông tin khách hàng'!$E$10,$X$2:$Z$5,3,FALSE)*OFFSET($S361,0,VLOOKUP('Thông tin khách hàng'!$E$10,$X$2:$Z$5,2,FALSE))</f>
        <v>0</v>
      </c>
      <c r="H361" s="5">
        <f>F361*HLOOKUP(B361,Assumption!$A$10:$G$12,2,TRUE)+G361*HLOOKUP(B361,Assumption!$A$10:$G$12,3,TRUE)</f>
        <v>0</v>
      </c>
      <c r="I361" s="5">
        <f t="shared" si="3"/>
        <v>0</v>
      </c>
      <c r="J361" s="47">
        <f>VLOOKUP(D361,Assumption!$O$3:$Q$103,IF('Thông tin khách hàng'!$B$3="Nam",2,3),FALSE)/12*P361</f>
        <v>0</v>
      </c>
      <c r="K361" s="5">
        <v>20000.0</v>
      </c>
      <c r="L361" s="46">
        <f t="shared" si="4"/>
        <v>40771736</v>
      </c>
      <c r="M361" s="46">
        <f t="shared" si="5"/>
        <v>10048257584</v>
      </c>
      <c r="N361" s="47">
        <f>HLOOKUP(ROUND(AVERAGE(M349:M360)/10^6,0),Assumption!$B$2:$E$3,2,TRUE)*MAX((AVERAGE(M349:M360)-250*10^6),0)</f>
        <v>55062255.9</v>
      </c>
      <c r="O361" s="46">
        <f t="shared" si="6"/>
        <v>10103319840</v>
      </c>
      <c r="P361" s="46">
        <f>IF(A361=1,SA,MAX(0,SA-M360))</f>
        <v>0</v>
      </c>
      <c r="S361" s="5">
        <v>0.0</v>
      </c>
      <c r="T361" s="5">
        <v>0.0</v>
      </c>
      <c r="U361" s="5">
        <v>0.0</v>
      </c>
      <c r="V361" s="48">
        <v>1.0</v>
      </c>
    </row>
    <row r="362" ht="15.75" customHeight="1">
      <c r="A362" s="5">
        <v>360.0</v>
      </c>
      <c r="B362" s="5">
        <v>30.0</v>
      </c>
      <c r="C362" s="5">
        <f t="shared" si="1"/>
        <v>12</v>
      </c>
      <c r="D362" s="5">
        <f>'Thông tin khách hàng'!$B$4+B362-1</f>
        <v>30</v>
      </c>
      <c r="E362" s="46">
        <f t="shared" si="2"/>
        <v>10103319840</v>
      </c>
      <c r="F362" s="5">
        <f>TP*VLOOKUP('Thông tin khách hàng'!$E$10,$X$2:$Z$5,3,FALSE)*OFFSET($S362,0,VLOOKUP('Thông tin khách hàng'!$E$10,$X$2:$Z$5,2,FALSE))</f>
        <v>0</v>
      </c>
      <c r="G362" s="5">
        <f>EP*VLOOKUP('Thông tin khách hàng'!$E$10,$X$2:$Z$5,3,FALSE)*OFFSET($S362,0,VLOOKUP('Thông tin khách hàng'!$E$10,$X$2:$Z$5,2,FALSE))</f>
        <v>0</v>
      </c>
      <c r="H362" s="5">
        <f>F362*HLOOKUP(B362,Assumption!$A$10:$G$12,2,TRUE)+G362*HLOOKUP(B362,Assumption!$A$10:$G$12,3,TRUE)</f>
        <v>0</v>
      </c>
      <c r="I362" s="5">
        <f t="shared" si="3"/>
        <v>0</v>
      </c>
      <c r="J362" s="47">
        <f>VLOOKUP(D362,Assumption!$O$3:$Q$103,IF('Thông tin khách hàng'!$B$3="Nam",2,3),FALSE)/12*P362</f>
        <v>0</v>
      </c>
      <c r="K362" s="5">
        <v>20000.0</v>
      </c>
      <c r="L362" s="46">
        <f t="shared" si="4"/>
        <v>41162094</v>
      </c>
      <c r="M362" s="46">
        <f t="shared" si="5"/>
        <v>10144461934</v>
      </c>
      <c r="N362" s="47">
        <f>HLOOKUP(ROUND(AVERAGE(M350:M361)/10^6,0),Assumption!$B$2:$E$3,2,TRUE)*MAX((AVERAGE(M350:M361)-250*10^6),0)</f>
        <v>55632320.78</v>
      </c>
      <c r="O362" s="46">
        <f t="shared" si="6"/>
        <v>10200094254</v>
      </c>
      <c r="P362" s="46">
        <f>IF(A362=1,SA,MAX(0,SA-M361))</f>
        <v>0</v>
      </c>
      <c r="S362" s="5">
        <v>0.0</v>
      </c>
      <c r="T362" s="5">
        <v>0.0</v>
      </c>
      <c r="U362" s="5">
        <v>0.0</v>
      </c>
      <c r="V362" s="48">
        <v>1.0</v>
      </c>
    </row>
    <row r="363" ht="15.75" customHeight="1">
      <c r="A363" s="5">
        <v>361.0</v>
      </c>
      <c r="B363" s="5">
        <v>31.0</v>
      </c>
      <c r="C363" s="5">
        <f t="shared" si="1"/>
        <v>1</v>
      </c>
      <c r="D363" s="5">
        <f>'Thông tin khách hàng'!$B$4+B363-1</f>
        <v>31</v>
      </c>
      <c r="E363" s="46">
        <f t="shared" si="2"/>
        <v>10200094254</v>
      </c>
      <c r="F363" s="5">
        <f>TP*VLOOKUP('Thông tin khách hàng'!$E$10,$X$2:$Z$5,3,FALSE)*OFFSET($S363,0,VLOOKUP('Thông tin khách hàng'!$E$10,$X$2:$Z$5,2,FALSE))</f>
        <v>15000000</v>
      </c>
      <c r="G363" s="5">
        <f>EP*VLOOKUP('Thông tin khách hàng'!$E$10,$X$2:$Z$5,3,FALSE)*OFFSET($S363,0,VLOOKUP('Thông tin khách hàng'!$E$10,$X$2:$Z$5,2,FALSE))</f>
        <v>15000000</v>
      </c>
      <c r="H363" s="5">
        <f>F363*HLOOKUP(B363,Assumption!$A$10:$G$12,2,TRUE)+G363*HLOOKUP(B363,Assumption!$A$10:$G$12,3,TRUE)</f>
        <v>750000</v>
      </c>
      <c r="I363" s="5">
        <f t="shared" si="3"/>
        <v>29250000</v>
      </c>
      <c r="J363" s="47">
        <f>VLOOKUP(D363,Assumption!$O$3:$Q$103,IF('Thông tin khách hàng'!$B$3="Nam",2,3),FALSE)/12*P363</f>
        <v>0</v>
      </c>
      <c r="K363" s="5">
        <v>20000.0</v>
      </c>
      <c r="L363" s="46">
        <f t="shared" si="4"/>
        <v>41675533</v>
      </c>
      <c r="M363" s="46">
        <f t="shared" si="5"/>
        <v>10270999787</v>
      </c>
      <c r="N363" s="47">
        <f>HLOOKUP(ROUND(AVERAGE(M351:M362)/10^6,0),Assumption!$B$2:$E$3,2,TRUE)*MAX((AVERAGE(M351:M362)-250*10^6),0)</f>
        <v>56207934.71</v>
      </c>
      <c r="O363" s="46">
        <f t="shared" si="6"/>
        <v>10327207722</v>
      </c>
      <c r="P363" s="46">
        <f>IF(A363=1,SA,MAX(0,SA-M362))</f>
        <v>0</v>
      </c>
      <c r="S363" s="5">
        <v>1.0</v>
      </c>
      <c r="T363" s="5">
        <v>1.0</v>
      </c>
      <c r="U363" s="5">
        <v>1.0</v>
      </c>
      <c r="V363" s="48">
        <v>1.0</v>
      </c>
    </row>
    <row r="364" ht="15.75" customHeight="1">
      <c r="A364" s="5">
        <v>362.0</v>
      </c>
      <c r="B364" s="5">
        <v>31.0</v>
      </c>
      <c r="C364" s="5">
        <f t="shared" si="1"/>
        <v>2</v>
      </c>
      <c r="D364" s="5">
        <f>'Thông tin khách hàng'!$B$4+B364-1</f>
        <v>31</v>
      </c>
      <c r="E364" s="46">
        <f t="shared" si="2"/>
        <v>10327207722</v>
      </c>
      <c r="F364" s="5">
        <f>TP*VLOOKUP('Thông tin khách hàng'!$E$10,$X$2:$Z$5,3,FALSE)*OFFSET($S364,0,VLOOKUP('Thông tin khách hàng'!$E$10,$X$2:$Z$5,2,FALSE))</f>
        <v>0</v>
      </c>
      <c r="G364" s="5">
        <f>EP*VLOOKUP('Thông tin khách hàng'!$E$10,$X$2:$Z$5,3,FALSE)*OFFSET($S364,0,VLOOKUP('Thông tin khách hàng'!$E$10,$X$2:$Z$5,2,FALSE))</f>
        <v>0</v>
      </c>
      <c r="H364" s="5">
        <f>F364*HLOOKUP(B364,Assumption!$A$10:$G$12,2,TRUE)+G364*HLOOKUP(B364,Assumption!$A$10:$G$12,3,TRUE)</f>
        <v>0</v>
      </c>
      <c r="I364" s="5">
        <f t="shared" si="3"/>
        <v>0</v>
      </c>
      <c r="J364" s="47">
        <f>VLOOKUP(D364,Assumption!$O$3:$Q$103,IF('Thông tin khách hàng'!$B$3="Nam",2,3),FALSE)/12*P364</f>
        <v>0</v>
      </c>
      <c r="K364" s="5">
        <v>20000.0</v>
      </c>
      <c r="L364" s="46">
        <f t="shared" si="4"/>
        <v>42074241</v>
      </c>
      <c r="M364" s="46">
        <f t="shared" si="5"/>
        <v>10369261963</v>
      </c>
      <c r="N364" s="47">
        <f>HLOOKUP(ROUND(AVERAGE(M352:M363)/10^6,0),Assumption!$B$2:$E$3,2,TRUE)*MAX((AVERAGE(M352:M363)-250*10^6),0)</f>
        <v>56789151.73</v>
      </c>
      <c r="O364" s="46">
        <f t="shared" si="6"/>
        <v>10426051115</v>
      </c>
      <c r="P364" s="46">
        <f>IF(A364=1,SA,MAX(0,SA-M363))</f>
        <v>0</v>
      </c>
      <c r="S364" s="5">
        <v>0.0</v>
      </c>
      <c r="T364" s="5">
        <v>0.0</v>
      </c>
      <c r="U364" s="5">
        <v>0.0</v>
      </c>
      <c r="V364" s="48">
        <v>1.0</v>
      </c>
    </row>
    <row r="365" ht="15.75" customHeight="1">
      <c r="A365" s="5">
        <v>363.0</v>
      </c>
      <c r="B365" s="5">
        <v>31.0</v>
      </c>
      <c r="C365" s="5">
        <f t="shared" si="1"/>
        <v>3</v>
      </c>
      <c r="D365" s="5">
        <f>'Thông tin khách hàng'!$B$4+B365-1</f>
        <v>31</v>
      </c>
      <c r="E365" s="46">
        <f t="shared" si="2"/>
        <v>10426051115</v>
      </c>
      <c r="F365" s="5">
        <f>TP*VLOOKUP('Thông tin khách hàng'!$E$10,$X$2:$Z$5,3,FALSE)*OFFSET($S365,0,VLOOKUP('Thông tin khách hàng'!$E$10,$X$2:$Z$5,2,FALSE))</f>
        <v>0</v>
      </c>
      <c r="G365" s="5">
        <f>EP*VLOOKUP('Thông tin khách hàng'!$E$10,$X$2:$Z$5,3,FALSE)*OFFSET($S365,0,VLOOKUP('Thông tin khách hàng'!$E$10,$X$2:$Z$5,2,FALSE))</f>
        <v>0</v>
      </c>
      <c r="H365" s="5">
        <f>F365*HLOOKUP(B365,Assumption!$A$10:$G$12,2,TRUE)+G365*HLOOKUP(B365,Assumption!$A$10:$G$12,3,TRUE)</f>
        <v>0</v>
      </c>
      <c r="I365" s="5">
        <f t="shared" si="3"/>
        <v>0</v>
      </c>
      <c r="J365" s="47">
        <f>VLOOKUP(D365,Assumption!$O$3:$Q$103,IF('Thông tin khách hàng'!$B$3="Nam",2,3),FALSE)/12*P365</f>
        <v>0</v>
      </c>
      <c r="K365" s="5">
        <v>20000.0</v>
      </c>
      <c r="L365" s="46">
        <f t="shared" si="4"/>
        <v>42476941</v>
      </c>
      <c r="M365" s="46">
        <f t="shared" si="5"/>
        <v>10468508056</v>
      </c>
      <c r="N365" s="47">
        <f>HLOOKUP(ROUND(AVERAGE(M353:M364)/10^6,0),Assumption!$B$2:$E$3,2,TRUE)*MAX((AVERAGE(M353:M364)-250*10^6),0)</f>
        <v>57376026.37</v>
      </c>
      <c r="O365" s="46">
        <f t="shared" si="6"/>
        <v>10525884082</v>
      </c>
      <c r="P365" s="46">
        <f>IF(A365=1,SA,MAX(0,SA-M364))</f>
        <v>0</v>
      </c>
      <c r="S365" s="5">
        <v>0.0</v>
      </c>
      <c r="T365" s="5">
        <v>0.0</v>
      </c>
      <c r="U365" s="5">
        <v>0.0</v>
      </c>
      <c r="V365" s="48">
        <v>1.0</v>
      </c>
    </row>
    <row r="366" ht="15.75" customHeight="1">
      <c r="A366" s="5">
        <v>364.0</v>
      </c>
      <c r="B366" s="5">
        <v>31.0</v>
      </c>
      <c r="C366" s="5">
        <f t="shared" si="1"/>
        <v>4</v>
      </c>
      <c r="D366" s="5">
        <f>'Thông tin khách hàng'!$B$4+B366-1</f>
        <v>31</v>
      </c>
      <c r="E366" s="46">
        <f t="shared" si="2"/>
        <v>10525884082</v>
      </c>
      <c r="F366" s="5">
        <f>TP*VLOOKUP('Thông tin khách hàng'!$E$10,$X$2:$Z$5,3,FALSE)*OFFSET($S366,0,VLOOKUP('Thông tin khách hàng'!$E$10,$X$2:$Z$5,2,FALSE))</f>
        <v>0</v>
      </c>
      <c r="G366" s="5">
        <f>EP*VLOOKUP('Thông tin khách hàng'!$E$10,$X$2:$Z$5,3,FALSE)*OFFSET($S366,0,VLOOKUP('Thông tin khách hàng'!$E$10,$X$2:$Z$5,2,FALSE))</f>
        <v>0</v>
      </c>
      <c r="H366" s="5">
        <f>F366*HLOOKUP(B366,Assumption!$A$10:$G$12,2,TRUE)+G366*HLOOKUP(B366,Assumption!$A$10:$G$12,3,TRUE)</f>
        <v>0</v>
      </c>
      <c r="I366" s="5">
        <f t="shared" si="3"/>
        <v>0</v>
      </c>
      <c r="J366" s="47">
        <f>VLOOKUP(D366,Assumption!$O$3:$Q$103,IF('Thông tin khách hàng'!$B$3="Nam",2,3),FALSE)/12*P366</f>
        <v>0</v>
      </c>
      <c r="K366" s="5">
        <v>20000.0</v>
      </c>
      <c r="L366" s="46">
        <f t="shared" si="4"/>
        <v>42883673</v>
      </c>
      <c r="M366" s="46">
        <f t="shared" si="5"/>
        <v>10568747755</v>
      </c>
      <c r="N366" s="47">
        <f>HLOOKUP(ROUND(AVERAGE(M354:M365)/10^6,0),Assumption!$B$2:$E$3,2,TRUE)*MAX((AVERAGE(M354:M365)-250*10^6),0)</f>
        <v>57968613.7</v>
      </c>
      <c r="O366" s="46">
        <f t="shared" si="6"/>
        <v>10626716369</v>
      </c>
      <c r="P366" s="46">
        <f>IF(A366=1,SA,MAX(0,SA-M365))</f>
        <v>0</v>
      </c>
      <c r="S366" s="5">
        <v>0.0</v>
      </c>
      <c r="T366" s="5">
        <v>0.0</v>
      </c>
      <c r="U366" s="5">
        <v>1.0</v>
      </c>
      <c r="V366" s="48">
        <v>1.0</v>
      </c>
    </row>
    <row r="367" ht="15.75" customHeight="1">
      <c r="A367" s="5">
        <v>365.0</v>
      </c>
      <c r="B367" s="5">
        <v>31.0</v>
      </c>
      <c r="C367" s="5">
        <f t="shared" si="1"/>
        <v>5</v>
      </c>
      <c r="D367" s="5">
        <f>'Thông tin khách hàng'!$B$4+B367-1</f>
        <v>31</v>
      </c>
      <c r="E367" s="46">
        <f t="shared" si="2"/>
        <v>10626716369</v>
      </c>
      <c r="F367" s="5">
        <f>TP*VLOOKUP('Thông tin khách hàng'!$E$10,$X$2:$Z$5,3,FALSE)*OFFSET($S367,0,VLOOKUP('Thông tin khách hàng'!$E$10,$X$2:$Z$5,2,FALSE))</f>
        <v>0</v>
      </c>
      <c r="G367" s="5">
        <f>EP*VLOOKUP('Thông tin khách hàng'!$E$10,$X$2:$Z$5,3,FALSE)*OFFSET($S367,0,VLOOKUP('Thông tin khách hàng'!$E$10,$X$2:$Z$5,2,FALSE))</f>
        <v>0</v>
      </c>
      <c r="H367" s="5">
        <f>F367*HLOOKUP(B367,Assumption!$A$10:$G$12,2,TRUE)+G367*HLOOKUP(B367,Assumption!$A$10:$G$12,3,TRUE)</f>
        <v>0</v>
      </c>
      <c r="I367" s="5">
        <f t="shared" si="3"/>
        <v>0</v>
      </c>
      <c r="J367" s="47">
        <f>VLOOKUP(D367,Assumption!$O$3:$Q$103,IF('Thông tin khách hàng'!$B$3="Nam",2,3),FALSE)/12*P367</f>
        <v>0</v>
      </c>
      <c r="K367" s="5">
        <v>20000.0</v>
      </c>
      <c r="L367" s="46">
        <f t="shared" si="4"/>
        <v>43294476</v>
      </c>
      <c r="M367" s="46">
        <f t="shared" si="5"/>
        <v>10669990845</v>
      </c>
      <c r="N367" s="47">
        <f>HLOOKUP(ROUND(AVERAGE(M355:M366)/10^6,0),Assumption!$B$2:$E$3,2,TRUE)*MAX((AVERAGE(M355:M366)-250*10^6),0)</f>
        <v>58566969.33</v>
      </c>
      <c r="O367" s="46">
        <f t="shared" si="6"/>
        <v>10728557814</v>
      </c>
      <c r="P367" s="46">
        <f>IF(A367=1,SA,MAX(0,SA-M366))</f>
        <v>0</v>
      </c>
      <c r="S367" s="5">
        <v>0.0</v>
      </c>
      <c r="T367" s="5">
        <v>0.0</v>
      </c>
      <c r="U367" s="5">
        <v>0.0</v>
      </c>
      <c r="V367" s="48">
        <v>1.0</v>
      </c>
    </row>
    <row r="368" ht="15.75" customHeight="1">
      <c r="A368" s="5">
        <v>366.0</v>
      </c>
      <c r="B368" s="5">
        <v>31.0</v>
      </c>
      <c r="C368" s="5">
        <f t="shared" si="1"/>
        <v>6</v>
      </c>
      <c r="D368" s="5">
        <f>'Thông tin khách hàng'!$B$4+B368-1</f>
        <v>31</v>
      </c>
      <c r="E368" s="46">
        <f t="shared" si="2"/>
        <v>10728557814</v>
      </c>
      <c r="F368" s="5">
        <f>TP*VLOOKUP('Thông tin khách hàng'!$E$10,$X$2:$Z$5,3,FALSE)*OFFSET($S368,0,VLOOKUP('Thông tin khách hàng'!$E$10,$X$2:$Z$5,2,FALSE))</f>
        <v>0</v>
      </c>
      <c r="G368" s="5">
        <f>EP*VLOOKUP('Thông tin khách hàng'!$E$10,$X$2:$Z$5,3,FALSE)*OFFSET($S368,0,VLOOKUP('Thông tin khách hàng'!$E$10,$X$2:$Z$5,2,FALSE))</f>
        <v>0</v>
      </c>
      <c r="H368" s="5">
        <f>F368*HLOOKUP(B368,Assumption!$A$10:$G$12,2,TRUE)+G368*HLOOKUP(B368,Assumption!$A$10:$G$12,3,TRUE)</f>
        <v>0</v>
      </c>
      <c r="I368" s="5">
        <f t="shared" si="3"/>
        <v>0</v>
      </c>
      <c r="J368" s="47">
        <f>VLOOKUP(D368,Assumption!$O$3:$Q$103,IF('Thông tin khách hàng'!$B$3="Nam",2,3),FALSE)/12*P368</f>
        <v>0</v>
      </c>
      <c r="K368" s="5">
        <v>20000.0</v>
      </c>
      <c r="L368" s="46">
        <f t="shared" si="4"/>
        <v>43709391</v>
      </c>
      <c r="M368" s="46">
        <f t="shared" si="5"/>
        <v>10772247205</v>
      </c>
      <c r="N368" s="47">
        <f>HLOOKUP(ROUND(AVERAGE(M356:M367)/10^6,0),Assumption!$B$2:$E$3,2,TRUE)*MAX((AVERAGE(M356:M367)-250*10^6),0)</f>
        <v>59171149.42</v>
      </c>
      <c r="O368" s="46">
        <f t="shared" si="6"/>
        <v>10831418355</v>
      </c>
      <c r="P368" s="46">
        <f>IF(A368=1,SA,MAX(0,SA-M367))</f>
        <v>0</v>
      </c>
      <c r="S368" s="5">
        <v>0.0</v>
      </c>
      <c r="T368" s="5">
        <v>0.0</v>
      </c>
      <c r="U368" s="5">
        <v>0.0</v>
      </c>
      <c r="V368" s="48">
        <v>1.0</v>
      </c>
    </row>
    <row r="369" ht="15.75" customHeight="1">
      <c r="A369" s="5">
        <v>367.0</v>
      </c>
      <c r="B369" s="5">
        <v>31.0</v>
      </c>
      <c r="C369" s="5">
        <f t="shared" si="1"/>
        <v>7</v>
      </c>
      <c r="D369" s="5">
        <f>'Thông tin khách hàng'!$B$4+B369-1</f>
        <v>31</v>
      </c>
      <c r="E369" s="46">
        <f t="shared" si="2"/>
        <v>10831418355</v>
      </c>
      <c r="F369" s="5">
        <f>TP*VLOOKUP('Thông tin khách hàng'!$E$10,$X$2:$Z$5,3,FALSE)*OFFSET($S369,0,VLOOKUP('Thông tin khách hàng'!$E$10,$X$2:$Z$5,2,FALSE))</f>
        <v>15000000</v>
      </c>
      <c r="G369" s="5">
        <f>EP*VLOOKUP('Thông tin khách hàng'!$E$10,$X$2:$Z$5,3,FALSE)*OFFSET($S369,0,VLOOKUP('Thông tin khách hàng'!$E$10,$X$2:$Z$5,2,FALSE))</f>
        <v>15000000</v>
      </c>
      <c r="H369" s="5">
        <f>F369*HLOOKUP(B369,Assumption!$A$10:$G$12,2,TRUE)+G369*HLOOKUP(B369,Assumption!$A$10:$G$12,3,TRUE)</f>
        <v>750000</v>
      </c>
      <c r="I369" s="5">
        <f t="shared" si="3"/>
        <v>29250000</v>
      </c>
      <c r="J369" s="47">
        <f>VLOOKUP(D369,Assumption!$O$3:$Q$103,IF('Thông tin khách hàng'!$B$3="Nam",2,3),FALSE)/12*P369</f>
        <v>0</v>
      </c>
      <c r="K369" s="5">
        <v>20000.0</v>
      </c>
      <c r="L369" s="46">
        <f t="shared" si="4"/>
        <v>44247626</v>
      </c>
      <c r="M369" s="46">
        <f t="shared" si="5"/>
        <v>10904895981</v>
      </c>
      <c r="N369" s="47">
        <f>HLOOKUP(ROUND(AVERAGE(M357:M368)/10^6,0),Assumption!$B$2:$E$3,2,TRUE)*MAX((AVERAGE(M357:M368)-250*10^6),0)</f>
        <v>59781210.65</v>
      </c>
      <c r="O369" s="46">
        <f t="shared" si="6"/>
        <v>10964677191</v>
      </c>
      <c r="P369" s="46">
        <f>IF(A369=1,SA,MAX(0,SA-M368))</f>
        <v>0</v>
      </c>
      <c r="S369" s="5">
        <v>0.0</v>
      </c>
      <c r="T369" s="5">
        <v>1.0</v>
      </c>
      <c r="U369" s="5">
        <v>1.0</v>
      </c>
      <c r="V369" s="48">
        <v>1.0</v>
      </c>
    </row>
    <row r="370" ht="15.75" customHeight="1">
      <c r="A370" s="5">
        <v>368.0</v>
      </c>
      <c r="B370" s="5">
        <v>31.0</v>
      </c>
      <c r="C370" s="5">
        <f t="shared" si="1"/>
        <v>8</v>
      </c>
      <c r="D370" s="5">
        <f>'Thông tin khách hàng'!$B$4+B370-1</f>
        <v>31</v>
      </c>
      <c r="E370" s="46">
        <f t="shared" si="2"/>
        <v>10964677191</v>
      </c>
      <c r="F370" s="5">
        <f>TP*VLOOKUP('Thông tin khách hàng'!$E$10,$X$2:$Z$5,3,FALSE)*OFFSET($S370,0,VLOOKUP('Thông tin khách hàng'!$E$10,$X$2:$Z$5,2,FALSE))</f>
        <v>0</v>
      </c>
      <c r="G370" s="5">
        <f>EP*VLOOKUP('Thông tin khách hàng'!$E$10,$X$2:$Z$5,3,FALSE)*OFFSET($S370,0,VLOOKUP('Thông tin khách hàng'!$E$10,$X$2:$Z$5,2,FALSE))</f>
        <v>0</v>
      </c>
      <c r="H370" s="5">
        <f>F370*HLOOKUP(B370,Assumption!$A$10:$G$12,2,TRUE)+G370*HLOOKUP(B370,Assumption!$A$10:$G$12,3,TRUE)</f>
        <v>0</v>
      </c>
      <c r="I370" s="5">
        <f t="shared" si="3"/>
        <v>0</v>
      </c>
      <c r="J370" s="47">
        <f>VLOOKUP(D370,Assumption!$O$3:$Q$103,IF('Thông tin khách hàng'!$B$3="Nam",2,3),FALSE)/12*P370</f>
        <v>0</v>
      </c>
      <c r="K370" s="5">
        <v>20000.0</v>
      </c>
      <c r="L370" s="46">
        <f t="shared" si="4"/>
        <v>44671371</v>
      </c>
      <c r="M370" s="46">
        <f t="shared" si="5"/>
        <v>11009328562</v>
      </c>
      <c r="N370" s="47">
        <f>HLOOKUP(ROUND(AVERAGE(M358:M369)/10^6,0),Assumption!$B$2:$E$3,2,TRUE)*MAX((AVERAGE(M358:M369)-250*10^6),0)</f>
        <v>60397210.27</v>
      </c>
      <c r="O370" s="46">
        <f t="shared" si="6"/>
        <v>11069725773</v>
      </c>
      <c r="P370" s="46">
        <f>IF(A370=1,SA,MAX(0,SA-M369))</f>
        <v>0</v>
      </c>
      <c r="S370" s="5">
        <v>0.0</v>
      </c>
      <c r="T370" s="5">
        <v>0.0</v>
      </c>
      <c r="U370" s="5">
        <v>0.0</v>
      </c>
      <c r="V370" s="48">
        <v>1.0</v>
      </c>
    </row>
    <row r="371" ht="15.75" customHeight="1">
      <c r="A371" s="5">
        <v>369.0</v>
      </c>
      <c r="B371" s="5">
        <v>31.0</v>
      </c>
      <c r="C371" s="5">
        <f t="shared" si="1"/>
        <v>9</v>
      </c>
      <c r="D371" s="5">
        <f>'Thông tin khách hàng'!$B$4+B371-1</f>
        <v>31</v>
      </c>
      <c r="E371" s="46">
        <f t="shared" si="2"/>
        <v>11069725773</v>
      </c>
      <c r="F371" s="5">
        <f>TP*VLOOKUP('Thông tin khách hàng'!$E$10,$X$2:$Z$5,3,FALSE)*OFFSET($S371,0,VLOOKUP('Thông tin khách hàng'!$E$10,$X$2:$Z$5,2,FALSE))</f>
        <v>0</v>
      </c>
      <c r="G371" s="5">
        <f>EP*VLOOKUP('Thông tin khách hàng'!$E$10,$X$2:$Z$5,3,FALSE)*OFFSET($S371,0,VLOOKUP('Thông tin khách hàng'!$E$10,$X$2:$Z$5,2,FALSE))</f>
        <v>0</v>
      </c>
      <c r="H371" s="5">
        <f>F371*HLOOKUP(B371,Assumption!$A$10:$G$12,2,TRUE)+G371*HLOOKUP(B371,Assumption!$A$10:$G$12,3,TRUE)</f>
        <v>0</v>
      </c>
      <c r="I371" s="5">
        <f t="shared" si="3"/>
        <v>0</v>
      </c>
      <c r="J371" s="47">
        <f>VLOOKUP(D371,Assumption!$O$3:$Q$103,IF('Thông tin khách hàng'!$B$3="Nam",2,3),FALSE)/12*P371</f>
        <v>0</v>
      </c>
      <c r="K371" s="5">
        <v>20000.0</v>
      </c>
      <c r="L371" s="46">
        <f t="shared" si="4"/>
        <v>45099352</v>
      </c>
      <c r="M371" s="46">
        <f t="shared" si="5"/>
        <v>11114805125</v>
      </c>
      <c r="N371" s="47">
        <f>HLOOKUP(ROUND(AVERAGE(M359:M370)/10^6,0),Assumption!$B$2:$E$3,2,TRUE)*MAX((AVERAGE(M359:M370)-250*10^6),0)</f>
        <v>61019206.09</v>
      </c>
      <c r="O371" s="46">
        <f t="shared" si="6"/>
        <v>11175824331</v>
      </c>
      <c r="P371" s="46">
        <f>IF(A371=1,SA,MAX(0,SA-M370))</f>
        <v>0</v>
      </c>
      <c r="S371" s="5">
        <v>0.0</v>
      </c>
      <c r="T371" s="5">
        <v>0.0</v>
      </c>
      <c r="U371" s="5">
        <v>0.0</v>
      </c>
      <c r="V371" s="48">
        <v>1.0</v>
      </c>
    </row>
    <row r="372" ht="15.75" customHeight="1">
      <c r="A372" s="5">
        <v>370.0</v>
      </c>
      <c r="B372" s="5">
        <v>31.0</v>
      </c>
      <c r="C372" s="5">
        <f t="shared" si="1"/>
        <v>10</v>
      </c>
      <c r="D372" s="5">
        <f>'Thông tin khách hàng'!$B$4+B372-1</f>
        <v>31</v>
      </c>
      <c r="E372" s="46">
        <f t="shared" si="2"/>
        <v>11175824331</v>
      </c>
      <c r="F372" s="5">
        <f>TP*VLOOKUP('Thông tin khách hàng'!$E$10,$X$2:$Z$5,3,FALSE)*OFFSET($S372,0,VLOOKUP('Thông tin khách hàng'!$E$10,$X$2:$Z$5,2,FALSE))</f>
        <v>0</v>
      </c>
      <c r="G372" s="5">
        <f>EP*VLOOKUP('Thông tin khách hàng'!$E$10,$X$2:$Z$5,3,FALSE)*OFFSET($S372,0,VLOOKUP('Thông tin khách hàng'!$E$10,$X$2:$Z$5,2,FALSE))</f>
        <v>0</v>
      </c>
      <c r="H372" s="5">
        <f>F372*HLOOKUP(B372,Assumption!$A$10:$G$12,2,TRUE)+G372*HLOOKUP(B372,Assumption!$A$10:$G$12,3,TRUE)</f>
        <v>0</v>
      </c>
      <c r="I372" s="5">
        <f t="shared" si="3"/>
        <v>0</v>
      </c>
      <c r="J372" s="47">
        <f>VLOOKUP(D372,Assumption!$O$3:$Q$103,IF('Thông tin khách hàng'!$B$3="Nam",2,3),FALSE)/12*P372</f>
        <v>0</v>
      </c>
      <c r="K372" s="5">
        <v>20000.0</v>
      </c>
      <c r="L372" s="46">
        <f t="shared" si="4"/>
        <v>45531610</v>
      </c>
      <c r="M372" s="46">
        <f t="shared" si="5"/>
        <v>11221335941</v>
      </c>
      <c r="N372" s="47">
        <f>HLOOKUP(ROUND(AVERAGE(M360:M371)/10^6,0),Assumption!$B$2:$E$3,2,TRUE)*MAX((AVERAGE(M360:M371)-250*10^6),0)</f>
        <v>61647256.48</v>
      </c>
      <c r="O372" s="46">
        <f t="shared" si="6"/>
        <v>11282983197</v>
      </c>
      <c r="P372" s="46">
        <f>IF(A372=1,SA,MAX(0,SA-M371))</f>
        <v>0</v>
      </c>
      <c r="S372" s="5">
        <v>0.0</v>
      </c>
      <c r="T372" s="5">
        <v>0.0</v>
      </c>
      <c r="U372" s="5">
        <v>1.0</v>
      </c>
      <c r="V372" s="48">
        <v>1.0</v>
      </c>
    </row>
    <row r="373" ht="15.75" customHeight="1">
      <c r="A373" s="5">
        <v>371.0</v>
      </c>
      <c r="B373" s="5">
        <v>31.0</v>
      </c>
      <c r="C373" s="5">
        <f t="shared" si="1"/>
        <v>11</v>
      </c>
      <c r="D373" s="5">
        <f>'Thông tin khách hàng'!$B$4+B373-1</f>
        <v>31</v>
      </c>
      <c r="E373" s="46">
        <f t="shared" si="2"/>
        <v>11282983197</v>
      </c>
      <c r="F373" s="5">
        <f>TP*VLOOKUP('Thông tin khách hàng'!$E$10,$X$2:$Z$5,3,FALSE)*OFFSET($S373,0,VLOOKUP('Thông tin khách hàng'!$E$10,$X$2:$Z$5,2,FALSE))</f>
        <v>0</v>
      </c>
      <c r="G373" s="5">
        <f>EP*VLOOKUP('Thông tin khách hàng'!$E$10,$X$2:$Z$5,3,FALSE)*OFFSET($S373,0,VLOOKUP('Thông tin khách hàng'!$E$10,$X$2:$Z$5,2,FALSE))</f>
        <v>0</v>
      </c>
      <c r="H373" s="5">
        <f>F373*HLOOKUP(B373,Assumption!$A$10:$G$12,2,TRUE)+G373*HLOOKUP(B373,Assumption!$A$10:$G$12,3,TRUE)</f>
        <v>0</v>
      </c>
      <c r="I373" s="5">
        <f t="shared" si="3"/>
        <v>0</v>
      </c>
      <c r="J373" s="47">
        <f>VLOOKUP(D373,Assumption!$O$3:$Q$103,IF('Thông tin khách hàng'!$B$3="Nam",2,3),FALSE)/12*P373</f>
        <v>0</v>
      </c>
      <c r="K373" s="5">
        <v>20000.0</v>
      </c>
      <c r="L373" s="46">
        <f t="shared" si="4"/>
        <v>45968189</v>
      </c>
      <c r="M373" s="46">
        <f t="shared" si="5"/>
        <v>11328931386</v>
      </c>
      <c r="N373" s="47">
        <f>HLOOKUP(ROUND(AVERAGE(M361:M372)/10^6,0),Assumption!$B$2:$E$3,2,TRUE)*MAX((AVERAGE(M361:M372)-250*10^6),0)</f>
        <v>62281420.37</v>
      </c>
      <c r="O373" s="46">
        <f t="shared" si="6"/>
        <v>11391212806</v>
      </c>
      <c r="P373" s="46">
        <f>IF(A373=1,SA,MAX(0,SA-M372))</f>
        <v>0</v>
      </c>
      <c r="S373" s="5">
        <v>0.0</v>
      </c>
      <c r="T373" s="5">
        <v>0.0</v>
      </c>
      <c r="U373" s="5">
        <v>0.0</v>
      </c>
      <c r="V373" s="48">
        <v>1.0</v>
      </c>
    </row>
    <row r="374" ht="15.75" customHeight="1">
      <c r="A374" s="5">
        <v>372.0</v>
      </c>
      <c r="B374" s="5">
        <v>31.0</v>
      </c>
      <c r="C374" s="5">
        <f t="shared" si="1"/>
        <v>12</v>
      </c>
      <c r="D374" s="5">
        <f>'Thông tin khách hàng'!$B$4+B374-1</f>
        <v>31</v>
      </c>
      <c r="E374" s="46">
        <f t="shared" si="2"/>
        <v>11391212806</v>
      </c>
      <c r="F374" s="5">
        <f>TP*VLOOKUP('Thông tin khách hàng'!$E$10,$X$2:$Z$5,3,FALSE)*OFFSET($S374,0,VLOOKUP('Thông tin khách hàng'!$E$10,$X$2:$Z$5,2,FALSE))</f>
        <v>0</v>
      </c>
      <c r="G374" s="5">
        <f>EP*VLOOKUP('Thông tin khách hàng'!$E$10,$X$2:$Z$5,3,FALSE)*OFFSET($S374,0,VLOOKUP('Thông tin khách hàng'!$E$10,$X$2:$Z$5,2,FALSE))</f>
        <v>0</v>
      </c>
      <c r="H374" s="5">
        <f>F374*HLOOKUP(B374,Assumption!$A$10:$G$12,2,TRUE)+G374*HLOOKUP(B374,Assumption!$A$10:$G$12,3,TRUE)</f>
        <v>0</v>
      </c>
      <c r="I374" s="5">
        <f t="shared" si="3"/>
        <v>0</v>
      </c>
      <c r="J374" s="47">
        <f>VLOOKUP(D374,Assumption!$O$3:$Q$103,IF('Thông tin khách hàng'!$B$3="Nam",2,3),FALSE)/12*P374</f>
        <v>0</v>
      </c>
      <c r="K374" s="5">
        <v>20000.0</v>
      </c>
      <c r="L374" s="46">
        <f t="shared" si="4"/>
        <v>46409130</v>
      </c>
      <c r="M374" s="46">
        <f t="shared" si="5"/>
        <v>11437601936</v>
      </c>
      <c r="N374" s="47">
        <f>HLOOKUP(ROUND(AVERAGE(M362:M373)/10^6,0),Assumption!$B$2:$E$3,2,TRUE)*MAX((AVERAGE(M362:M373)-250*10^6),0)</f>
        <v>62921757.27</v>
      </c>
      <c r="O374" s="46">
        <f t="shared" si="6"/>
        <v>11500523694</v>
      </c>
      <c r="P374" s="46">
        <f>IF(A374=1,SA,MAX(0,SA-M373))</f>
        <v>0</v>
      </c>
      <c r="S374" s="5">
        <v>0.0</v>
      </c>
      <c r="T374" s="5">
        <v>0.0</v>
      </c>
      <c r="U374" s="5">
        <v>0.0</v>
      </c>
      <c r="V374" s="48">
        <v>1.0</v>
      </c>
    </row>
    <row r="375" ht="15.75" customHeight="1">
      <c r="A375" s="5">
        <v>373.0</v>
      </c>
      <c r="B375" s="5">
        <v>32.0</v>
      </c>
      <c r="C375" s="5">
        <f t="shared" si="1"/>
        <v>1</v>
      </c>
      <c r="D375" s="5">
        <f>'Thông tin khách hàng'!$B$4+B375-1</f>
        <v>32</v>
      </c>
      <c r="E375" s="46">
        <f t="shared" si="2"/>
        <v>11500523694</v>
      </c>
      <c r="F375" s="5">
        <f>TP*VLOOKUP('Thông tin khách hàng'!$E$10,$X$2:$Z$5,3,FALSE)*OFFSET($S375,0,VLOOKUP('Thông tin khách hàng'!$E$10,$X$2:$Z$5,2,FALSE))</f>
        <v>15000000</v>
      </c>
      <c r="G375" s="5">
        <f>EP*VLOOKUP('Thông tin khách hàng'!$E$10,$X$2:$Z$5,3,FALSE)*OFFSET($S375,0,VLOOKUP('Thông tin khách hàng'!$E$10,$X$2:$Z$5,2,FALSE))</f>
        <v>15000000</v>
      </c>
      <c r="H375" s="5">
        <f>F375*HLOOKUP(B375,Assumption!$A$10:$G$12,2,TRUE)+G375*HLOOKUP(B375,Assumption!$A$10:$G$12,3,TRUE)</f>
        <v>750000</v>
      </c>
      <c r="I375" s="5">
        <f t="shared" si="3"/>
        <v>29250000</v>
      </c>
      <c r="J375" s="47">
        <f>VLOOKUP(D375,Assumption!$O$3:$Q$103,IF('Thông tin khách hàng'!$B$3="Nam",2,3),FALSE)/12*P375</f>
        <v>0</v>
      </c>
      <c r="K375" s="5">
        <v>20000.0</v>
      </c>
      <c r="L375" s="46">
        <f t="shared" si="4"/>
        <v>46973644</v>
      </c>
      <c r="M375" s="46">
        <f t="shared" si="5"/>
        <v>11576727338</v>
      </c>
      <c r="N375" s="47">
        <f>HLOOKUP(ROUND(AVERAGE(M363:M374)/10^6,0),Assumption!$B$2:$E$3,2,TRUE)*MAX((AVERAGE(M363:M374)-250*10^6),0)</f>
        <v>63568327.27</v>
      </c>
      <c r="O375" s="46">
        <f t="shared" si="6"/>
        <v>11640295665</v>
      </c>
      <c r="P375" s="46">
        <f>IF(A375=1,SA,MAX(0,SA-M374))</f>
        <v>0</v>
      </c>
      <c r="S375" s="5">
        <v>1.0</v>
      </c>
      <c r="T375" s="5">
        <v>1.0</v>
      </c>
      <c r="U375" s="5">
        <v>1.0</v>
      </c>
      <c r="V375" s="48">
        <v>1.0</v>
      </c>
    </row>
    <row r="376" ht="15.75" customHeight="1">
      <c r="A376" s="5">
        <v>374.0</v>
      </c>
      <c r="B376" s="5">
        <v>32.0</v>
      </c>
      <c r="C376" s="5">
        <f t="shared" si="1"/>
        <v>2</v>
      </c>
      <c r="D376" s="5">
        <f>'Thông tin khách hàng'!$B$4+B376-1</f>
        <v>32</v>
      </c>
      <c r="E376" s="46">
        <f t="shared" si="2"/>
        <v>11640295665</v>
      </c>
      <c r="F376" s="5">
        <f>TP*VLOOKUP('Thông tin khách hàng'!$E$10,$X$2:$Z$5,3,FALSE)*OFFSET($S376,0,VLOOKUP('Thông tin khách hàng'!$E$10,$X$2:$Z$5,2,FALSE))</f>
        <v>0</v>
      </c>
      <c r="G376" s="5">
        <f>EP*VLOOKUP('Thông tin khách hàng'!$E$10,$X$2:$Z$5,3,FALSE)*OFFSET($S376,0,VLOOKUP('Thông tin khách hàng'!$E$10,$X$2:$Z$5,2,FALSE))</f>
        <v>0</v>
      </c>
      <c r="H376" s="5">
        <f>F376*HLOOKUP(B376,Assumption!$A$10:$G$12,2,TRUE)+G376*HLOOKUP(B376,Assumption!$A$10:$G$12,3,TRUE)</f>
        <v>0</v>
      </c>
      <c r="I376" s="5">
        <f t="shared" si="3"/>
        <v>0</v>
      </c>
      <c r="J376" s="47">
        <f>VLOOKUP(D376,Assumption!$O$3:$Q$103,IF('Thông tin khách hàng'!$B$3="Nam",2,3),FALSE)/12*P376</f>
        <v>0</v>
      </c>
      <c r="K376" s="5">
        <v>20000.0</v>
      </c>
      <c r="L376" s="46">
        <f t="shared" si="4"/>
        <v>47423924</v>
      </c>
      <c r="M376" s="46">
        <f t="shared" si="5"/>
        <v>11687699589</v>
      </c>
      <c r="N376" s="47">
        <f>HLOOKUP(ROUND(AVERAGE(M364:M375)/10^6,0),Assumption!$B$2:$E$3,2,TRUE)*MAX((AVERAGE(M364:M375)-250*10^6),0)</f>
        <v>64221191.05</v>
      </c>
      <c r="O376" s="46">
        <f t="shared" si="6"/>
        <v>11751920780</v>
      </c>
      <c r="P376" s="46">
        <f>IF(A376=1,SA,MAX(0,SA-M375))</f>
        <v>0</v>
      </c>
      <c r="S376" s="5">
        <v>0.0</v>
      </c>
      <c r="T376" s="5">
        <v>0.0</v>
      </c>
      <c r="U376" s="5">
        <v>0.0</v>
      </c>
      <c r="V376" s="48">
        <v>1.0</v>
      </c>
    </row>
    <row r="377" ht="15.75" customHeight="1">
      <c r="A377" s="5">
        <v>375.0</v>
      </c>
      <c r="B377" s="5">
        <v>32.0</v>
      </c>
      <c r="C377" s="5">
        <f t="shared" si="1"/>
        <v>3</v>
      </c>
      <c r="D377" s="5">
        <f>'Thông tin khách hàng'!$B$4+B377-1</f>
        <v>32</v>
      </c>
      <c r="E377" s="46">
        <f t="shared" si="2"/>
        <v>11751920780</v>
      </c>
      <c r="F377" s="5">
        <f>TP*VLOOKUP('Thông tin khách hàng'!$E$10,$X$2:$Z$5,3,FALSE)*OFFSET($S377,0,VLOOKUP('Thông tin khách hàng'!$E$10,$X$2:$Z$5,2,FALSE))</f>
        <v>0</v>
      </c>
      <c r="G377" s="5">
        <f>EP*VLOOKUP('Thông tin khách hàng'!$E$10,$X$2:$Z$5,3,FALSE)*OFFSET($S377,0,VLOOKUP('Thông tin khách hàng'!$E$10,$X$2:$Z$5,2,FALSE))</f>
        <v>0</v>
      </c>
      <c r="H377" s="5">
        <f>F377*HLOOKUP(B377,Assumption!$A$10:$G$12,2,TRUE)+G377*HLOOKUP(B377,Assumption!$A$10:$G$12,3,TRUE)</f>
        <v>0</v>
      </c>
      <c r="I377" s="5">
        <f t="shared" si="3"/>
        <v>0</v>
      </c>
      <c r="J377" s="47">
        <f>VLOOKUP(D377,Assumption!$O$3:$Q$103,IF('Thông tin khách hàng'!$B$3="Nam",2,3),FALSE)/12*P377</f>
        <v>0</v>
      </c>
      <c r="K377" s="5">
        <v>20000.0</v>
      </c>
      <c r="L377" s="46">
        <f t="shared" si="4"/>
        <v>47878698</v>
      </c>
      <c r="M377" s="46">
        <f t="shared" si="5"/>
        <v>11799779478</v>
      </c>
      <c r="N377" s="47">
        <f>HLOOKUP(ROUND(AVERAGE(M365:M376)/10^6,0),Assumption!$B$2:$E$3,2,TRUE)*MAX((AVERAGE(M365:M376)-250*10^6),0)</f>
        <v>64880409.86</v>
      </c>
      <c r="O377" s="46">
        <f t="shared" si="6"/>
        <v>11864659888</v>
      </c>
      <c r="P377" s="46">
        <f>IF(A377=1,SA,MAX(0,SA-M376))</f>
        <v>0</v>
      </c>
      <c r="S377" s="5">
        <v>0.0</v>
      </c>
      <c r="T377" s="5">
        <v>0.0</v>
      </c>
      <c r="U377" s="5">
        <v>0.0</v>
      </c>
      <c r="V377" s="48">
        <v>1.0</v>
      </c>
    </row>
    <row r="378" ht="15.75" customHeight="1">
      <c r="A378" s="5">
        <v>376.0</v>
      </c>
      <c r="B378" s="5">
        <v>32.0</v>
      </c>
      <c r="C378" s="5">
        <f t="shared" si="1"/>
        <v>4</v>
      </c>
      <c r="D378" s="5">
        <f>'Thông tin khách hàng'!$B$4+B378-1</f>
        <v>32</v>
      </c>
      <c r="E378" s="46">
        <f t="shared" si="2"/>
        <v>11864659888</v>
      </c>
      <c r="F378" s="5">
        <f>TP*VLOOKUP('Thông tin khách hàng'!$E$10,$X$2:$Z$5,3,FALSE)*OFFSET($S378,0,VLOOKUP('Thông tin khách hàng'!$E$10,$X$2:$Z$5,2,FALSE))</f>
        <v>0</v>
      </c>
      <c r="G378" s="5">
        <f>EP*VLOOKUP('Thông tin khách hàng'!$E$10,$X$2:$Z$5,3,FALSE)*OFFSET($S378,0,VLOOKUP('Thông tin khách hàng'!$E$10,$X$2:$Z$5,2,FALSE))</f>
        <v>0</v>
      </c>
      <c r="H378" s="5">
        <f>F378*HLOOKUP(B378,Assumption!$A$10:$G$12,2,TRUE)+G378*HLOOKUP(B378,Assumption!$A$10:$G$12,3,TRUE)</f>
        <v>0</v>
      </c>
      <c r="I378" s="5">
        <f t="shared" si="3"/>
        <v>0</v>
      </c>
      <c r="J378" s="47">
        <f>VLOOKUP(D378,Assumption!$O$3:$Q$103,IF('Thông tin khách hàng'!$B$3="Nam",2,3),FALSE)/12*P378</f>
        <v>0</v>
      </c>
      <c r="K378" s="5">
        <v>20000.0</v>
      </c>
      <c r="L378" s="46">
        <f t="shared" si="4"/>
        <v>48338012</v>
      </c>
      <c r="M378" s="46">
        <f t="shared" si="5"/>
        <v>11912977900</v>
      </c>
      <c r="N378" s="47">
        <f>HLOOKUP(ROUND(AVERAGE(M366:M377)/10^6,0),Assumption!$B$2:$E$3,2,TRUE)*MAX((AVERAGE(M366:M377)-250*10^6),0)</f>
        <v>65546045.57</v>
      </c>
      <c r="O378" s="46">
        <f t="shared" si="6"/>
        <v>11978523945</v>
      </c>
      <c r="P378" s="46">
        <f>IF(A378=1,SA,MAX(0,SA-M377))</f>
        <v>0</v>
      </c>
      <c r="S378" s="5">
        <v>0.0</v>
      </c>
      <c r="T378" s="5">
        <v>0.0</v>
      </c>
      <c r="U378" s="5">
        <v>1.0</v>
      </c>
      <c r="V378" s="48">
        <v>1.0</v>
      </c>
    </row>
    <row r="379" ht="15.75" customHeight="1">
      <c r="A379" s="5">
        <v>377.0</v>
      </c>
      <c r="B379" s="5">
        <v>32.0</v>
      </c>
      <c r="C379" s="5">
        <f t="shared" si="1"/>
        <v>5</v>
      </c>
      <c r="D379" s="5">
        <f>'Thông tin khách hàng'!$B$4+B379-1</f>
        <v>32</v>
      </c>
      <c r="E379" s="46">
        <f t="shared" si="2"/>
        <v>11978523945</v>
      </c>
      <c r="F379" s="5">
        <f>TP*VLOOKUP('Thông tin khách hàng'!$E$10,$X$2:$Z$5,3,FALSE)*OFFSET($S379,0,VLOOKUP('Thông tin khách hàng'!$E$10,$X$2:$Z$5,2,FALSE))</f>
        <v>0</v>
      </c>
      <c r="G379" s="5">
        <f>EP*VLOOKUP('Thông tin khách hàng'!$E$10,$X$2:$Z$5,3,FALSE)*OFFSET($S379,0,VLOOKUP('Thông tin khách hàng'!$E$10,$X$2:$Z$5,2,FALSE))</f>
        <v>0</v>
      </c>
      <c r="H379" s="5">
        <f>F379*HLOOKUP(B379,Assumption!$A$10:$G$12,2,TRUE)+G379*HLOOKUP(B379,Assumption!$A$10:$G$12,3,TRUE)</f>
        <v>0</v>
      </c>
      <c r="I379" s="5">
        <f t="shared" si="3"/>
        <v>0</v>
      </c>
      <c r="J379" s="47">
        <f>VLOOKUP(D379,Assumption!$O$3:$Q$103,IF('Thông tin khách hàng'!$B$3="Nam",2,3),FALSE)/12*P379</f>
        <v>0</v>
      </c>
      <c r="K379" s="5">
        <v>20000.0</v>
      </c>
      <c r="L379" s="46">
        <f t="shared" si="4"/>
        <v>48801908</v>
      </c>
      <c r="M379" s="46">
        <f t="shared" si="5"/>
        <v>12027305853</v>
      </c>
      <c r="N379" s="47">
        <f>HLOOKUP(ROUND(AVERAGE(M367:M378)/10^6,0),Assumption!$B$2:$E$3,2,TRUE)*MAX((AVERAGE(M367:M378)-250*10^6),0)</f>
        <v>66218160.64</v>
      </c>
      <c r="O379" s="46">
        <f t="shared" si="6"/>
        <v>12093524014</v>
      </c>
      <c r="P379" s="46">
        <f>IF(A379=1,SA,MAX(0,SA-M378))</f>
        <v>0</v>
      </c>
      <c r="S379" s="5">
        <v>0.0</v>
      </c>
      <c r="T379" s="5">
        <v>0.0</v>
      </c>
      <c r="U379" s="5">
        <v>0.0</v>
      </c>
      <c r="V379" s="48">
        <v>1.0</v>
      </c>
    </row>
    <row r="380" ht="15.75" customHeight="1">
      <c r="A380" s="5">
        <v>378.0</v>
      </c>
      <c r="B380" s="5">
        <v>32.0</v>
      </c>
      <c r="C380" s="5">
        <f t="shared" si="1"/>
        <v>6</v>
      </c>
      <c r="D380" s="5">
        <f>'Thông tin khách hàng'!$B$4+B380-1</f>
        <v>32</v>
      </c>
      <c r="E380" s="46">
        <f t="shared" si="2"/>
        <v>12093524014</v>
      </c>
      <c r="F380" s="5">
        <f>TP*VLOOKUP('Thông tin khách hàng'!$E$10,$X$2:$Z$5,3,FALSE)*OFFSET($S380,0,VLOOKUP('Thông tin khách hàng'!$E$10,$X$2:$Z$5,2,FALSE))</f>
        <v>0</v>
      </c>
      <c r="G380" s="5">
        <f>EP*VLOOKUP('Thông tin khách hàng'!$E$10,$X$2:$Z$5,3,FALSE)*OFFSET($S380,0,VLOOKUP('Thông tin khách hàng'!$E$10,$X$2:$Z$5,2,FALSE))</f>
        <v>0</v>
      </c>
      <c r="H380" s="5">
        <f>F380*HLOOKUP(B380,Assumption!$A$10:$G$12,2,TRUE)+G380*HLOOKUP(B380,Assumption!$A$10:$G$12,3,TRUE)</f>
        <v>0</v>
      </c>
      <c r="I380" s="5">
        <f t="shared" si="3"/>
        <v>0</v>
      </c>
      <c r="J380" s="47">
        <f>VLOOKUP(D380,Assumption!$O$3:$Q$103,IF('Thông tin khách hàng'!$B$3="Nam",2,3),FALSE)/12*P380</f>
        <v>0</v>
      </c>
      <c r="K380" s="5">
        <v>20000.0</v>
      </c>
      <c r="L380" s="46">
        <f t="shared" si="4"/>
        <v>49270432</v>
      </c>
      <c r="M380" s="46">
        <f t="shared" si="5"/>
        <v>12142774446</v>
      </c>
      <c r="N380" s="47">
        <f>HLOOKUP(ROUND(AVERAGE(M368:M379)/10^6,0),Assumption!$B$2:$E$3,2,TRUE)*MAX((AVERAGE(M368:M379)-250*10^6),0)</f>
        <v>66896818.15</v>
      </c>
      <c r="O380" s="46">
        <f t="shared" si="6"/>
        <v>12209671264</v>
      </c>
      <c r="P380" s="46">
        <f>IF(A380=1,SA,MAX(0,SA-M379))</f>
        <v>0</v>
      </c>
      <c r="S380" s="5">
        <v>0.0</v>
      </c>
      <c r="T380" s="5">
        <v>0.0</v>
      </c>
      <c r="U380" s="5">
        <v>0.0</v>
      </c>
      <c r="V380" s="48">
        <v>1.0</v>
      </c>
    </row>
    <row r="381" ht="15.75" customHeight="1">
      <c r="A381" s="5">
        <v>379.0</v>
      </c>
      <c r="B381" s="5">
        <v>32.0</v>
      </c>
      <c r="C381" s="5">
        <f t="shared" si="1"/>
        <v>7</v>
      </c>
      <c r="D381" s="5">
        <f>'Thông tin khách hàng'!$B$4+B381-1</f>
        <v>32</v>
      </c>
      <c r="E381" s="46">
        <f t="shared" si="2"/>
        <v>12209671264</v>
      </c>
      <c r="F381" s="5">
        <f>TP*VLOOKUP('Thông tin khách hàng'!$E$10,$X$2:$Z$5,3,FALSE)*OFFSET($S381,0,VLOOKUP('Thông tin khách hàng'!$E$10,$X$2:$Z$5,2,FALSE))</f>
        <v>15000000</v>
      </c>
      <c r="G381" s="5">
        <f>EP*VLOOKUP('Thông tin khách hàng'!$E$10,$X$2:$Z$5,3,FALSE)*OFFSET($S381,0,VLOOKUP('Thông tin khách hàng'!$E$10,$X$2:$Z$5,2,FALSE))</f>
        <v>15000000</v>
      </c>
      <c r="H381" s="5">
        <f>F381*HLOOKUP(B381,Assumption!$A$10:$G$12,2,TRUE)+G381*HLOOKUP(B381,Assumption!$A$10:$G$12,3,TRUE)</f>
        <v>750000</v>
      </c>
      <c r="I381" s="5">
        <f t="shared" si="3"/>
        <v>29250000</v>
      </c>
      <c r="J381" s="47">
        <f>VLOOKUP(D381,Assumption!$O$3:$Q$103,IF('Thông tin khách hàng'!$B$3="Nam",2,3),FALSE)/12*P381</f>
        <v>0</v>
      </c>
      <c r="K381" s="5">
        <v>20000.0</v>
      </c>
      <c r="L381" s="46">
        <f t="shared" si="4"/>
        <v>49862799</v>
      </c>
      <c r="M381" s="46">
        <f t="shared" si="5"/>
        <v>12288764063</v>
      </c>
      <c r="N381" s="47">
        <f>HLOOKUP(ROUND(AVERAGE(M369:M380)/10^6,0),Assumption!$B$2:$E$3,2,TRUE)*MAX((AVERAGE(M369:M380)-250*10^6),0)</f>
        <v>67582081.77</v>
      </c>
      <c r="O381" s="46">
        <f t="shared" si="6"/>
        <v>12356346145</v>
      </c>
      <c r="P381" s="46">
        <f>IF(A381=1,SA,MAX(0,SA-M380))</f>
        <v>0</v>
      </c>
      <c r="S381" s="5">
        <v>0.0</v>
      </c>
      <c r="T381" s="5">
        <v>1.0</v>
      </c>
      <c r="U381" s="5">
        <v>1.0</v>
      </c>
      <c r="V381" s="48">
        <v>1.0</v>
      </c>
    </row>
    <row r="382" ht="15.75" customHeight="1">
      <c r="A382" s="5">
        <v>380.0</v>
      </c>
      <c r="B382" s="5">
        <v>32.0</v>
      </c>
      <c r="C382" s="5">
        <f t="shared" si="1"/>
        <v>8</v>
      </c>
      <c r="D382" s="5">
        <f>'Thông tin khách hàng'!$B$4+B382-1</f>
        <v>32</v>
      </c>
      <c r="E382" s="46">
        <f t="shared" si="2"/>
        <v>12356346145</v>
      </c>
      <c r="F382" s="5">
        <f>TP*VLOOKUP('Thông tin khách hàng'!$E$10,$X$2:$Z$5,3,FALSE)*OFFSET($S382,0,VLOOKUP('Thông tin khách hàng'!$E$10,$X$2:$Z$5,2,FALSE))</f>
        <v>0</v>
      </c>
      <c r="G382" s="5">
        <f>EP*VLOOKUP('Thông tin khách hàng'!$E$10,$X$2:$Z$5,3,FALSE)*OFFSET($S382,0,VLOOKUP('Thông tin khách hàng'!$E$10,$X$2:$Z$5,2,FALSE))</f>
        <v>0</v>
      </c>
      <c r="H382" s="5">
        <f>F382*HLOOKUP(B382,Assumption!$A$10:$G$12,2,TRUE)+G382*HLOOKUP(B382,Assumption!$A$10:$G$12,3,TRUE)</f>
        <v>0</v>
      </c>
      <c r="I382" s="5">
        <f t="shared" si="3"/>
        <v>0</v>
      </c>
      <c r="J382" s="47">
        <f>VLOOKUP(D382,Assumption!$O$3:$Q$103,IF('Thông tin khách hàng'!$B$3="Nam",2,3),FALSE)/12*P382</f>
        <v>0</v>
      </c>
      <c r="K382" s="5">
        <v>20000.0</v>
      </c>
      <c r="L382" s="46">
        <f t="shared" si="4"/>
        <v>50341202</v>
      </c>
      <c r="M382" s="46">
        <f t="shared" si="5"/>
        <v>12406667347</v>
      </c>
      <c r="N382" s="47">
        <f>HLOOKUP(ROUND(AVERAGE(M370:M381)/10^6,0),Assumption!$B$2:$E$3,2,TRUE)*MAX((AVERAGE(M370:M381)-250*10^6),0)</f>
        <v>68274015.81</v>
      </c>
      <c r="O382" s="46">
        <f t="shared" si="6"/>
        <v>12474941363</v>
      </c>
      <c r="P382" s="46">
        <f>IF(A382=1,SA,MAX(0,SA-M381))</f>
        <v>0</v>
      </c>
      <c r="S382" s="5">
        <v>0.0</v>
      </c>
      <c r="T382" s="5">
        <v>0.0</v>
      </c>
      <c r="U382" s="5">
        <v>0.0</v>
      </c>
      <c r="V382" s="48">
        <v>1.0</v>
      </c>
    </row>
    <row r="383" ht="15.75" customHeight="1">
      <c r="A383" s="5">
        <v>381.0</v>
      </c>
      <c r="B383" s="5">
        <v>32.0</v>
      </c>
      <c r="C383" s="5">
        <f t="shared" si="1"/>
        <v>9</v>
      </c>
      <c r="D383" s="5">
        <f>'Thông tin khách hàng'!$B$4+B383-1</f>
        <v>32</v>
      </c>
      <c r="E383" s="46">
        <f t="shared" si="2"/>
        <v>12474941363</v>
      </c>
      <c r="F383" s="5">
        <f>TP*VLOOKUP('Thông tin khách hàng'!$E$10,$X$2:$Z$5,3,FALSE)*OFFSET($S383,0,VLOOKUP('Thông tin khách hàng'!$E$10,$X$2:$Z$5,2,FALSE))</f>
        <v>0</v>
      </c>
      <c r="G383" s="5">
        <f>EP*VLOOKUP('Thông tin khách hàng'!$E$10,$X$2:$Z$5,3,FALSE)*OFFSET($S383,0,VLOOKUP('Thông tin khách hàng'!$E$10,$X$2:$Z$5,2,FALSE))</f>
        <v>0</v>
      </c>
      <c r="H383" s="5">
        <f>F383*HLOOKUP(B383,Assumption!$A$10:$G$12,2,TRUE)+G383*HLOOKUP(B383,Assumption!$A$10:$G$12,3,TRUE)</f>
        <v>0</v>
      </c>
      <c r="I383" s="5">
        <f t="shared" si="3"/>
        <v>0</v>
      </c>
      <c r="J383" s="47">
        <f>VLOOKUP(D383,Assumption!$O$3:$Q$103,IF('Thông tin khách hàng'!$B$3="Nam",2,3),FALSE)/12*P383</f>
        <v>0</v>
      </c>
      <c r="K383" s="5">
        <v>20000.0</v>
      </c>
      <c r="L383" s="46">
        <f t="shared" si="4"/>
        <v>50824374</v>
      </c>
      <c r="M383" s="46">
        <f t="shared" si="5"/>
        <v>12525745737</v>
      </c>
      <c r="N383" s="47">
        <f>HLOOKUP(ROUND(AVERAGE(M371:M382)/10^6,0),Assumption!$B$2:$E$3,2,TRUE)*MAX((AVERAGE(M371:M382)-250*10^6),0)</f>
        <v>68972685.2</v>
      </c>
      <c r="O383" s="46">
        <f t="shared" si="6"/>
        <v>12594718422</v>
      </c>
      <c r="P383" s="46">
        <f>IF(A383=1,SA,MAX(0,SA-M382))</f>
        <v>0</v>
      </c>
      <c r="S383" s="5">
        <v>0.0</v>
      </c>
      <c r="T383" s="5">
        <v>0.0</v>
      </c>
      <c r="U383" s="5">
        <v>0.0</v>
      </c>
      <c r="V383" s="48">
        <v>1.0</v>
      </c>
    </row>
    <row r="384" ht="15.75" customHeight="1">
      <c r="A384" s="5">
        <v>382.0</v>
      </c>
      <c r="B384" s="5">
        <v>32.0</v>
      </c>
      <c r="C384" s="5">
        <f t="shared" si="1"/>
        <v>10</v>
      </c>
      <c r="D384" s="5">
        <f>'Thông tin khách hàng'!$B$4+B384-1</f>
        <v>32</v>
      </c>
      <c r="E384" s="46">
        <f t="shared" si="2"/>
        <v>12594718422</v>
      </c>
      <c r="F384" s="5">
        <f>TP*VLOOKUP('Thông tin khách hàng'!$E$10,$X$2:$Z$5,3,FALSE)*OFFSET($S384,0,VLOOKUP('Thông tin khách hàng'!$E$10,$X$2:$Z$5,2,FALSE))</f>
        <v>0</v>
      </c>
      <c r="G384" s="5">
        <f>EP*VLOOKUP('Thông tin khách hàng'!$E$10,$X$2:$Z$5,3,FALSE)*OFFSET($S384,0,VLOOKUP('Thông tin khách hàng'!$E$10,$X$2:$Z$5,2,FALSE))</f>
        <v>0</v>
      </c>
      <c r="H384" s="5">
        <f>F384*HLOOKUP(B384,Assumption!$A$10:$G$12,2,TRUE)+G384*HLOOKUP(B384,Assumption!$A$10:$G$12,3,TRUE)</f>
        <v>0</v>
      </c>
      <c r="I384" s="5">
        <f t="shared" si="3"/>
        <v>0</v>
      </c>
      <c r="J384" s="47">
        <f>VLOOKUP(D384,Assumption!$O$3:$Q$103,IF('Thông tin khách hàng'!$B$3="Nam",2,3),FALSE)/12*P384</f>
        <v>0</v>
      </c>
      <c r="K384" s="5">
        <v>20000.0</v>
      </c>
      <c r="L384" s="46">
        <f t="shared" si="4"/>
        <v>51312360</v>
      </c>
      <c r="M384" s="46">
        <f t="shared" si="5"/>
        <v>12646010782</v>
      </c>
      <c r="N384" s="47">
        <f>HLOOKUP(ROUND(AVERAGE(M372:M383)/10^6,0),Assumption!$B$2:$E$3,2,TRUE)*MAX((AVERAGE(M372:M383)-250*10^6),0)</f>
        <v>69678155.51</v>
      </c>
      <c r="O384" s="46">
        <f t="shared" si="6"/>
        <v>12715688938</v>
      </c>
      <c r="P384" s="46">
        <f>IF(A384=1,SA,MAX(0,SA-M383))</f>
        <v>0</v>
      </c>
      <c r="S384" s="5">
        <v>0.0</v>
      </c>
      <c r="T384" s="5">
        <v>0.0</v>
      </c>
      <c r="U384" s="5">
        <v>1.0</v>
      </c>
      <c r="V384" s="48">
        <v>1.0</v>
      </c>
    </row>
    <row r="385" ht="15.75" customHeight="1">
      <c r="A385" s="5">
        <v>383.0</v>
      </c>
      <c r="B385" s="5">
        <v>32.0</v>
      </c>
      <c r="C385" s="5">
        <f t="shared" si="1"/>
        <v>11</v>
      </c>
      <c r="D385" s="5">
        <f>'Thông tin khách hàng'!$B$4+B385-1</f>
        <v>32</v>
      </c>
      <c r="E385" s="46">
        <f t="shared" si="2"/>
        <v>12715688938</v>
      </c>
      <c r="F385" s="5">
        <f>TP*VLOOKUP('Thông tin khách hàng'!$E$10,$X$2:$Z$5,3,FALSE)*OFFSET($S385,0,VLOOKUP('Thông tin khách hàng'!$E$10,$X$2:$Z$5,2,FALSE))</f>
        <v>0</v>
      </c>
      <c r="G385" s="5">
        <f>EP*VLOOKUP('Thông tin khách hàng'!$E$10,$X$2:$Z$5,3,FALSE)*OFFSET($S385,0,VLOOKUP('Thông tin khách hàng'!$E$10,$X$2:$Z$5,2,FALSE))</f>
        <v>0</v>
      </c>
      <c r="H385" s="5">
        <f>F385*HLOOKUP(B385,Assumption!$A$10:$G$12,2,TRUE)+G385*HLOOKUP(B385,Assumption!$A$10:$G$12,3,TRUE)</f>
        <v>0</v>
      </c>
      <c r="I385" s="5">
        <f t="shared" si="3"/>
        <v>0</v>
      </c>
      <c r="J385" s="47">
        <f>VLOOKUP(D385,Assumption!$O$3:$Q$103,IF('Thông tin khách hàng'!$B$3="Nam",2,3),FALSE)/12*P385</f>
        <v>0</v>
      </c>
      <c r="K385" s="5">
        <v>20000.0</v>
      </c>
      <c r="L385" s="46">
        <f t="shared" si="4"/>
        <v>51805209</v>
      </c>
      <c r="M385" s="46">
        <f t="shared" si="5"/>
        <v>12767474147</v>
      </c>
      <c r="N385" s="47">
        <f>HLOOKUP(ROUND(AVERAGE(M373:M384)/10^6,0),Assumption!$B$2:$E$3,2,TRUE)*MAX((AVERAGE(M373:M384)-250*10^6),0)</f>
        <v>70390492.93</v>
      </c>
      <c r="O385" s="46">
        <f t="shared" si="6"/>
        <v>12837864639</v>
      </c>
      <c r="P385" s="46">
        <f>IF(A385=1,SA,MAX(0,SA-M384))</f>
        <v>0</v>
      </c>
      <c r="S385" s="5">
        <v>0.0</v>
      </c>
      <c r="T385" s="5">
        <v>0.0</v>
      </c>
      <c r="U385" s="5">
        <v>0.0</v>
      </c>
      <c r="V385" s="48">
        <v>1.0</v>
      </c>
    </row>
    <row r="386" ht="15.75" customHeight="1">
      <c r="A386" s="5">
        <v>384.0</v>
      </c>
      <c r="B386" s="5">
        <v>32.0</v>
      </c>
      <c r="C386" s="5">
        <f t="shared" si="1"/>
        <v>12</v>
      </c>
      <c r="D386" s="5">
        <f>'Thông tin khách hàng'!$B$4+B386-1</f>
        <v>32</v>
      </c>
      <c r="E386" s="46">
        <f t="shared" si="2"/>
        <v>12837864639</v>
      </c>
      <c r="F386" s="5">
        <f>TP*VLOOKUP('Thông tin khách hàng'!$E$10,$X$2:$Z$5,3,FALSE)*OFFSET($S386,0,VLOOKUP('Thông tin khách hàng'!$E$10,$X$2:$Z$5,2,FALSE))</f>
        <v>0</v>
      </c>
      <c r="G386" s="5">
        <f>EP*VLOOKUP('Thông tin khách hàng'!$E$10,$X$2:$Z$5,3,FALSE)*OFFSET($S386,0,VLOOKUP('Thông tin khách hàng'!$E$10,$X$2:$Z$5,2,FALSE))</f>
        <v>0</v>
      </c>
      <c r="H386" s="5">
        <f>F386*HLOOKUP(B386,Assumption!$A$10:$G$12,2,TRUE)+G386*HLOOKUP(B386,Assumption!$A$10:$G$12,3,TRUE)</f>
        <v>0</v>
      </c>
      <c r="I386" s="5">
        <f t="shared" si="3"/>
        <v>0</v>
      </c>
      <c r="J386" s="47">
        <f>VLOOKUP(D386,Assumption!$O$3:$Q$103,IF('Thông tin khách hàng'!$B$3="Nam",2,3),FALSE)/12*P386</f>
        <v>0</v>
      </c>
      <c r="K386" s="5">
        <v>20000.0</v>
      </c>
      <c r="L386" s="46">
        <f t="shared" si="4"/>
        <v>52302968</v>
      </c>
      <c r="M386" s="46">
        <f t="shared" si="5"/>
        <v>12890147607</v>
      </c>
      <c r="N386" s="47">
        <f>HLOOKUP(ROUND(AVERAGE(M374:M385)/10^6,0),Assumption!$B$2:$E$3,2,TRUE)*MAX((AVERAGE(M374:M385)-250*10^6),0)</f>
        <v>71109764.31</v>
      </c>
      <c r="O386" s="46">
        <f t="shared" si="6"/>
        <v>12961257372</v>
      </c>
      <c r="P386" s="46">
        <f>IF(A386=1,SA,MAX(0,SA-M385))</f>
        <v>0</v>
      </c>
      <c r="S386" s="5">
        <v>0.0</v>
      </c>
      <c r="T386" s="5">
        <v>0.0</v>
      </c>
      <c r="U386" s="5">
        <v>0.0</v>
      </c>
      <c r="V386" s="48">
        <v>1.0</v>
      </c>
    </row>
    <row r="387" ht="15.75" customHeight="1">
      <c r="A387" s="5">
        <v>385.0</v>
      </c>
      <c r="B387" s="5">
        <v>33.0</v>
      </c>
      <c r="C387" s="5">
        <f t="shared" si="1"/>
        <v>1</v>
      </c>
      <c r="D387" s="5">
        <f>'Thông tin khách hàng'!$B$4+B387-1</f>
        <v>33</v>
      </c>
      <c r="E387" s="46">
        <f t="shared" si="2"/>
        <v>12961257372</v>
      </c>
      <c r="F387" s="5">
        <f>TP*VLOOKUP('Thông tin khách hàng'!$E$10,$X$2:$Z$5,3,FALSE)*OFFSET($S387,0,VLOOKUP('Thông tin khách hàng'!$E$10,$X$2:$Z$5,2,FALSE))</f>
        <v>15000000</v>
      </c>
      <c r="G387" s="5">
        <f>EP*VLOOKUP('Thông tin khách hàng'!$E$10,$X$2:$Z$5,3,FALSE)*OFFSET($S387,0,VLOOKUP('Thông tin khách hàng'!$E$10,$X$2:$Z$5,2,FALSE))</f>
        <v>15000000</v>
      </c>
      <c r="H387" s="5">
        <f>F387*HLOOKUP(B387,Assumption!$A$10:$G$12,2,TRUE)+G387*HLOOKUP(B387,Assumption!$A$10:$G$12,3,TRUE)</f>
        <v>750000</v>
      </c>
      <c r="I387" s="5">
        <f t="shared" si="3"/>
        <v>29250000</v>
      </c>
      <c r="J387" s="47">
        <f>VLOOKUP(D387,Assumption!$O$3:$Q$103,IF('Thông tin khách hàng'!$B$3="Nam",2,3),FALSE)/12*P387</f>
        <v>0</v>
      </c>
      <c r="K387" s="5">
        <v>20000.0</v>
      </c>
      <c r="L387" s="46">
        <f t="shared" si="4"/>
        <v>52924854</v>
      </c>
      <c r="M387" s="46">
        <f t="shared" si="5"/>
        <v>13043412226</v>
      </c>
      <c r="N387" s="47">
        <f>HLOOKUP(ROUND(AVERAGE(M375:M386)/10^6,0),Assumption!$B$2:$E$3,2,TRUE)*MAX((AVERAGE(M375:M386)-250*10^6),0)</f>
        <v>71836037.14</v>
      </c>
      <c r="O387" s="46">
        <f t="shared" si="6"/>
        <v>13115248263</v>
      </c>
      <c r="P387" s="46">
        <f>IF(A387=1,SA,MAX(0,SA-M386))</f>
        <v>0</v>
      </c>
      <c r="S387" s="5">
        <v>1.0</v>
      </c>
      <c r="T387" s="5">
        <v>1.0</v>
      </c>
      <c r="U387" s="5">
        <v>1.0</v>
      </c>
      <c r="V387" s="48">
        <v>1.0</v>
      </c>
    </row>
    <row r="388" ht="15.75" customHeight="1">
      <c r="A388" s="5">
        <v>386.0</v>
      </c>
      <c r="B388" s="5">
        <v>33.0</v>
      </c>
      <c r="C388" s="5">
        <f t="shared" si="1"/>
        <v>2</v>
      </c>
      <c r="D388" s="5">
        <f>'Thông tin khách hàng'!$B$4+B388-1</f>
        <v>33</v>
      </c>
      <c r="E388" s="46">
        <f t="shared" si="2"/>
        <v>13115248263</v>
      </c>
      <c r="F388" s="5">
        <f>TP*VLOOKUP('Thông tin khách hàng'!$E$10,$X$2:$Z$5,3,FALSE)*OFFSET($S388,0,VLOOKUP('Thông tin khách hàng'!$E$10,$X$2:$Z$5,2,FALSE))</f>
        <v>0</v>
      </c>
      <c r="G388" s="5">
        <f>EP*VLOOKUP('Thông tin khách hàng'!$E$10,$X$2:$Z$5,3,FALSE)*OFFSET($S388,0,VLOOKUP('Thông tin khách hàng'!$E$10,$X$2:$Z$5,2,FALSE))</f>
        <v>0</v>
      </c>
      <c r="H388" s="5">
        <f>F388*HLOOKUP(B388,Assumption!$A$10:$G$12,2,TRUE)+G388*HLOOKUP(B388,Assumption!$A$10:$G$12,3,TRUE)</f>
        <v>0</v>
      </c>
      <c r="I388" s="5">
        <f t="shared" si="3"/>
        <v>0</v>
      </c>
      <c r="J388" s="47">
        <f>VLOOKUP(D388,Assumption!$O$3:$Q$103,IF('Thông tin khách hàng'!$B$3="Nam",2,3),FALSE)/12*P388</f>
        <v>0</v>
      </c>
      <c r="K388" s="5">
        <v>20000.0</v>
      </c>
      <c r="L388" s="46">
        <f t="shared" si="4"/>
        <v>53433063</v>
      </c>
      <c r="M388" s="46">
        <f t="shared" si="5"/>
        <v>13168661326</v>
      </c>
      <c r="N388" s="47">
        <f>HLOOKUP(ROUND(AVERAGE(M376:M387)/10^6,0),Assumption!$B$2:$E$3,2,TRUE)*MAX((AVERAGE(M376:M387)-250*10^6),0)</f>
        <v>72569379.59</v>
      </c>
      <c r="O388" s="46">
        <f t="shared" si="6"/>
        <v>13241230706</v>
      </c>
      <c r="P388" s="46">
        <f>IF(A388=1,SA,MAX(0,SA-M387))</f>
        <v>0</v>
      </c>
      <c r="S388" s="5">
        <v>0.0</v>
      </c>
      <c r="T388" s="5">
        <v>0.0</v>
      </c>
      <c r="U388" s="5">
        <v>0.0</v>
      </c>
      <c r="V388" s="48">
        <v>1.0</v>
      </c>
    </row>
    <row r="389" ht="15.75" customHeight="1">
      <c r="A389" s="5">
        <v>387.0</v>
      </c>
      <c r="B389" s="5">
        <v>33.0</v>
      </c>
      <c r="C389" s="5">
        <f t="shared" si="1"/>
        <v>3</v>
      </c>
      <c r="D389" s="5">
        <f>'Thông tin khách hàng'!$B$4+B389-1</f>
        <v>33</v>
      </c>
      <c r="E389" s="46">
        <f t="shared" si="2"/>
        <v>13241230706</v>
      </c>
      <c r="F389" s="5">
        <f>TP*VLOOKUP('Thông tin khách hàng'!$E$10,$X$2:$Z$5,3,FALSE)*OFFSET($S389,0,VLOOKUP('Thông tin khách hàng'!$E$10,$X$2:$Z$5,2,FALSE))</f>
        <v>0</v>
      </c>
      <c r="G389" s="5">
        <f>EP*VLOOKUP('Thông tin khách hàng'!$E$10,$X$2:$Z$5,3,FALSE)*OFFSET($S389,0,VLOOKUP('Thông tin khách hàng'!$E$10,$X$2:$Z$5,2,FALSE))</f>
        <v>0</v>
      </c>
      <c r="H389" s="5">
        <f>F389*HLOOKUP(B389,Assumption!$A$10:$G$12,2,TRUE)+G389*HLOOKUP(B389,Assumption!$A$10:$G$12,3,TRUE)</f>
        <v>0</v>
      </c>
      <c r="I389" s="5">
        <f t="shared" si="3"/>
        <v>0</v>
      </c>
      <c r="J389" s="47">
        <f>VLOOKUP(D389,Assumption!$O$3:$Q$103,IF('Thông tin khách hàng'!$B$3="Nam",2,3),FALSE)/12*P389</f>
        <v>0</v>
      </c>
      <c r="K389" s="5">
        <v>20000.0</v>
      </c>
      <c r="L389" s="46">
        <f t="shared" si="4"/>
        <v>53946331</v>
      </c>
      <c r="M389" s="46">
        <f t="shared" si="5"/>
        <v>13295157037</v>
      </c>
      <c r="N389" s="47">
        <f>HLOOKUP(ROUND(AVERAGE(M377:M388)/10^6,0),Assumption!$B$2:$E$3,2,TRUE)*MAX((AVERAGE(M377:M388)-250*10^6),0)</f>
        <v>73309860.46</v>
      </c>
      <c r="O389" s="46">
        <f t="shared" si="6"/>
        <v>13368466897</v>
      </c>
      <c r="P389" s="46">
        <f>IF(A389=1,SA,MAX(0,SA-M388))</f>
        <v>0</v>
      </c>
      <c r="S389" s="5">
        <v>0.0</v>
      </c>
      <c r="T389" s="5">
        <v>0.0</v>
      </c>
      <c r="U389" s="5">
        <v>0.0</v>
      </c>
      <c r="V389" s="48">
        <v>1.0</v>
      </c>
    </row>
    <row r="390" ht="15.75" customHeight="1">
      <c r="A390" s="5">
        <v>388.0</v>
      </c>
      <c r="B390" s="5">
        <v>33.0</v>
      </c>
      <c r="C390" s="5">
        <f t="shared" si="1"/>
        <v>4</v>
      </c>
      <c r="D390" s="5">
        <f>'Thông tin khách hàng'!$B$4+B390-1</f>
        <v>33</v>
      </c>
      <c r="E390" s="46">
        <f t="shared" si="2"/>
        <v>13368466897</v>
      </c>
      <c r="F390" s="5">
        <f>TP*VLOOKUP('Thông tin khách hàng'!$E$10,$X$2:$Z$5,3,FALSE)*OFFSET($S390,0,VLOOKUP('Thông tin khách hàng'!$E$10,$X$2:$Z$5,2,FALSE))</f>
        <v>0</v>
      </c>
      <c r="G390" s="5">
        <f>EP*VLOOKUP('Thông tin khách hàng'!$E$10,$X$2:$Z$5,3,FALSE)*OFFSET($S390,0,VLOOKUP('Thông tin khách hàng'!$E$10,$X$2:$Z$5,2,FALSE))</f>
        <v>0</v>
      </c>
      <c r="H390" s="5">
        <f>F390*HLOOKUP(B390,Assumption!$A$10:$G$12,2,TRUE)+G390*HLOOKUP(B390,Assumption!$A$10:$G$12,3,TRUE)</f>
        <v>0</v>
      </c>
      <c r="I390" s="5">
        <f t="shared" si="3"/>
        <v>0</v>
      </c>
      <c r="J390" s="47">
        <f>VLOOKUP(D390,Assumption!$O$3:$Q$103,IF('Thông tin khách hàng'!$B$3="Nam",2,3),FALSE)/12*P390</f>
        <v>0</v>
      </c>
      <c r="K390" s="5">
        <v>20000.0</v>
      </c>
      <c r="L390" s="46">
        <f t="shared" si="4"/>
        <v>54464707</v>
      </c>
      <c r="M390" s="46">
        <f t="shared" si="5"/>
        <v>13422911604</v>
      </c>
      <c r="N390" s="47">
        <f>HLOOKUP(ROUND(AVERAGE(M378:M389)/10^6,0),Assumption!$B$2:$E$3,2,TRUE)*MAX((AVERAGE(M378:M389)-250*10^6),0)</f>
        <v>74057549.24</v>
      </c>
      <c r="O390" s="46">
        <f t="shared" si="6"/>
        <v>13496969153</v>
      </c>
      <c r="P390" s="46">
        <f>IF(A390=1,SA,MAX(0,SA-M389))</f>
        <v>0</v>
      </c>
      <c r="S390" s="5">
        <v>0.0</v>
      </c>
      <c r="T390" s="5">
        <v>0.0</v>
      </c>
      <c r="U390" s="5">
        <v>1.0</v>
      </c>
      <c r="V390" s="48">
        <v>1.0</v>
      </c>
    </row>
    <row r="391" ht="15.75" customHeight="1">
      <c r="A391" s="5">
        <v>389.0</v>
      </c>
      <c r="B391" s="5">
        <v>33.0</v>
      </c>
      <c r="C391" s="5">
        <f t="shared" si="1"/>
        <v>5</v>
      </c>
      <c r="D391" s="5">
        <f>'Thông tin khách hàng'!$B$4+B391-1</f>
        <v>33</v>
      </c>
      <c r="E391" s="46">
        <f t="shared" si="2"/>
        <v>13496969153</v>
      </c>
      <c r="F391" s="5">
        <f>TP*VLOOKUP('Thông tin khách hàng'!$E$10,$X$2:$Z$5,3,FALSE)*OFFSET($S391,0,VLOOKUP('Thông tin khách hàng'!$E$10,$X$2:$Z$5,2,FALSE))</f>
        <v>0</v>
      </c>
      <c r="G391" s="5">
        <f>EP*VLOOKUP('Thông tin khách hàng'!$E$10,$X$2:$Z$5,3,FALSE)*OFFSET($S391,0,VLOOKUP('Thông tin khách hàng'!$E$10,$X$2:$Z$5,2,FALSE))</f>
        <v>0</v>
      </c>
      <c r="H391" s="5">
        <f>F391*HLOOKUP(B391,Assumption!$A$10:$G$12,2,TRUE)+G391*HLOOKUP(B391,Assumption!$A$10:$G$12,3,TRUE)</f>
        <v>0</v>
      </c>
      <c r="I391" s="5">
        <f t="shared" si="3"/>
        <v>0</v>
      </c>
      <c r="J391" s="47">
        <f>VLOOKUP(D391,Assumption!$O$3:$Q$103,IF('Thông tin khách hàng'!$B$3="Nam",2,3),FALSE)/12*P391</f>
        <v>0</v>
      </c>
      <c r="K391" s="5">
        <v>20000.0</v>
      </c>
      <c r="L391" s="46">
        <f t="shared" si="4"/>
        <v>54988242</v>
      </c>
      <c r="M391" s="46">
        <f t="shared" si="5"/>
        <v>13551937395</v>
      </c>
      <c r="N391" s="47">
        <f>HLOOKUP(ROUND(AVERAGE(M379:M390)/10^6,0),Assumption!$B$2:$E$3,2,TRUE)*MAX((AVERAGE(M379:M390)-250*10^6),0)</f>
        <v>74812516.09</v>
      </c>
      <c r="O391" s="46">
        <f t="shared" si="6"/>
        <v>13626749911</v>
      </c>
      <c r="P391" s="46">
        <f>IF(A391=1,SA,MAX(0,SA-M390))</f>
        <v>0</v>
      </c>
      <c r="S391" s="5">
        <v>0.0</v>
      </c>
      <c r="T391" s="5">
        <v>0.0</v>
      </c>
      <c r="U391" s="5">
        <v>0.0</v>
      </c>
      <c r="V391" s="48">
        <v>1.0</v>
      </c>
    </row>
    <row r="392" ht="15.75" customHeight="1">
      <c r="A392" s="5">
        <v>390.0</v>
      </c>
      <c r="B392" s="5">
        <v>33.0</v>
      </c>
      <c r="C392" s="5">
        <f t="shared" si="1"/>
        <v>6</v>
      </c>
      <c r="D392" s="5">
        <f>'Thông tin khách hàng'!$B$4+B392-1</f>
        <v>33</v>
      </c>
      <c r="E392" s="46">
        <f t="shared" si="2"/>
        <v>13626749911</v>
      </c>
      <c r="F392" s="5">
        <f>TP*VLOOKUP('Thông tin khách hàng'!$E$10,$X$2:$Z$5,3,FALSE)*OFFSET($S392,0,VLOOKUP('Thông tin khách hàng'!$E$10,$X$2:$Z$5,2,FALSE))</f>
        <v>0</v>
      </c>
      <c r="G392" s="5">
        <f>EP*VLOOKUP('Thông tin khách hàng'!$E$10,$X$2:$Z$5,3,FALSE)*OFFSET($S392,0,VLOOKUP('Thông tin khách hàng'!$E$10,$X$2:$Z$5,2,FALSE))</f>
        <v>0</v>
      </c>
      <c r="H392" s="5">
        <f>F392*HLOOKUP(B392,Assumption!$A$10:$G$12,2,TRUE)+G392*HLOOKUP(B392,Assumption!$A$10:$G$12,3,TRUE)</f>
        <v>0</v>
      </c>
      <c r="I392" s="5">
        <f t="shared" si="3"/>
        <v>0</v>
      </c>
      <c r="J392" s="47">
        <f>VLOOKUP(D392,Assumption!$O$3:$Q$103,IF('Thông tin khách hàng'!$B$3="Nam",2,3),FALSE)/12*P392</f>
        <v>0</v>
      </c>
      <c r="K392" s="5">
        <v>20000.0</v>
      </c>
      <c r="L392" s="46">
        <f t="shared" si="4"/>
        <v>55516984</v>
      </c>
      <c r="M392" s="46">
        <f t="shared" si="5"/>
        <v>13682246895</v>
      </c>
      <c r="N392" s="47">
        <f>HLOOKUP(ROUND(AVERAGE(M380:M391)/10^6,0),Assumption!$B$2:$E$3,2,TRUE)*MAX((AVERAGE(M380:M391)-250*10^6),0)</f>
        <v>75574831.86</v>
      </c>
      <c r="O392" s="46">
        <f t="shared" si="6"/>
        <v>13757821727</v>
      </c>
      <c r="P392" s="46">
        <f>IF(A392=1,SA,MAX(0,SA-M391))</f>
        <v>0</v>
      </c>
      <c r="S392" s="5">
        <v>0.0</v>
      </c>
      <c r="T392" s="5">
        <v>0.0</v>
      </c>
      <c r="U392" s="5">
        <v>0.0</v>
      </c>
      <c r="V392" s="48">
        <v>1.0</v>
      </c>
    </row>
    <row r="393" ht="15.75" customHeight="1">
      <c r="A393" s="5">
        <v>391.0</v>
      </c>
      <c r="B393" s="5">
        <v>33.0</v>
      </c>
      <c r="C393" s="5">
        <f t="shared" si="1"/>
        <v>7</v>
      </c>
      <c r="D393" s="5">
        <f>'Thông tin khách hàng'!$B$4+B393-1</f>
        <v>33</v>
      </c>
      <c r="E393" s="46">
        <f t="shared" si="2"/>
        <v>13757821727</v>
      </c>
      <c r="F393" s="5">
        <f>TP*VLOOKUP('Thông tin khách hàng'!$E$10,$X$2:$Z$5,3,FALSE)*OFFSET($S393,0,VLOOKUP('Thông tin khách hàng'!$E$10,$X$2:$Z$5,2,FALSE))</f>
        <v>15000000</v>
      </c>
      <c r="G393" s="5">
        <f>EP*VLOOKUP('Thông tin khách hàng'!$E$10,$X$2:$Z$5,3,FALSE)*OFFSET($S393,0,VLOOKUP('Thông tin khách hàng'!$E$10,$X$2:$Z$5,2,FALSE))</f>
        <v>15000000</v>
      </c>
      <c r="H393" s="5">
        <f>F393*HLOOKUP(B393,Assumption!$A$10:$G$12,2,TRUE)+G393*HLOOKUP(B393,Assumption!$A$10:$G$12,3,TRUE)</f>
        <v>750000</v>
      </c>
      <c r="I393" s="5">
        <f t="shared" si="3"/>
        <v>29250000</v>
      </c>
      <c r="J393" s="47">
        <f>VLOOKUP(D393,Assumption!$O$3:$Q$103,IF('Thông tin khách hàng'!$B$3="Nam",2,3),FALSE)/12*P393</f>
        <v>0</v>
      </c>
      <c r="K393" s="5">
        <v>20000.0</v>
      </c>
      <c r="L393" s="46">
        <f t="shared" si="4"/>
        <v>56170155</v>
      </c>
      <c r="M393" s="46">
        <f t="shared" si="5"/>
        <v>13843221882</v>
      </c>
      <c r="N393" s="47">
        <f>HLOOKUP(ROUND(AVERAGE(M381:M392)/10^6,0),Assumption!$B$2:$E$3,2,TRUE)*MAX((AVERAGE(M381:M392)-250*10^6),0)</f>
        <v>76344568.08</v>
      </c>
      <c r="O393" s="46">
        <f t="shared" si="6"/>
        <v>13919566450</v>
      </c>
      <c r="P393" s="46">
        <f>IF(A393=1,SA,MAX(0,SA-M392))</f>
        <v>0</v>
      </c>
      <c r="S393" s="5">
        <v>0.0</v>
      </c>
      <c r="T393" s="5">
        <v>1.0</v>
      </c>
      <c r="U393" s="5">
        <v>1.0</v>
      </c>
      <c r="V393" s="48">
        <v>1.0</v>
      </c>
    </row>
    <row r="394" ht="15.75" customHeight="1">
      <c r="A394" s="5">
        <v>392.0</v>
      </c>
      <c r="B394" s="5">
        <v>33.0</v>
      </c>
      <c r="C394" s="5">
        <f t="shared" si="1"/>
        <v>8</v>
      </c>
      <c r="D394" s="5">
        <f>'Thông tin khách hàng'!$B$4+B394-1</f>
        <v>33</v>
      </c>
      <c r="E394" s="46">
        <f t="shared" si="2"/>
        <v>13919566450</v>
      </c>
      <c r="F394" s="5">
        <f>TP*VLOOKUP('Thông tin khách hàng'!$E$10,$X$2:$Z$5,3,FALSE)*OFFSET($S394,0,VLOOKUP('Thông tin khách hàng'!$E$10,$X$2:$Z$5,2,FALSE))</f>
        <v>0</v>
      </c>
      <c r="G394" s="5">
        <f>EP*VLOOKUP('Thông tin khách hàng'!$E$10,$X$2:$Z$5,3,FALSE)*OFFSET($S394,0,VLOOKUP('Thông tin khách hàng'!$E$10,$X$2:$Z$5,2,FALSE))</f>
        <v>0</v>
      </c>
      <c r="H394" s="5">
        <f>F394*HLOOKUP(B394,Assumption!$A$10:$G$12,2,TRUE)+G394*HLOOKUP(B394,Assumption!$A$10:$G$12,3,TRUE)</f>
        <v>0</v>
      </c>
      <c r="I394" s="5">
        <f t="shared" si="3"/>
        <v>0</v>
      </c>
      <c r="J394" s="47">
        <f>VLOOKUP(D394,Assumption!$O$3:$Q$103,IF('Thông tin khách hàng'!$B$3="Nam",2,3),FALSE)/12*P394</f>
        <v>0</v>
      </c>
      <c r="K394" s="5">
        <v>20000.0</v>
      </c>
      <c r="L394" s="46">
        <f t="shared" si="4"/>
        <v>56709955</v>
      </c>
      <c r="M394" s="46">
        <f t="shared" si="5"/>
        <v>13976256405</v>
      </c>
      <c r="N394" s="47">
        <f>HLOOKUP(ROUND(AVERAGE(M382:M393)/10^6,0),Assumption!$B$2:$E$3,2,TRUE)*MAX((AVERAGE(M382:M393)-250*10^6),0)</f>
        <v>77121796.99</v>
      </c>
      <c r="O394" s="46">
        <f t="shared" si="6"/>
        <v>14053378202</v>
      </c>
      <c r="P394" s="46">
        <f>IF(A394=1,SA,MAX(0,SA-M393))</f>
        <v>0</v>
      </c>
      <c r="S394" s="5">
        <v>0.0</v>
      </c>
      <c r="T394" s="5">
        <v>0.0</v>
      </c>
      <c r="U394" s="5">
        <v>0.0</v>
      </c>
      <c r="V394" s="48">
        <v>1.0</v>
      </c>
    </row>
    <row r="395" ht="15.75" customHeight="1">
      <c r="A395" s="5">
        <v>393.0</v>
      </c>
      <c r="B395" s="5">
        <v>33.0</v>
      </c>
      <c r="C395" s="5">
        <f t="shared" si="1"/>
        <v>9</v>
      </c>
      <c r="D395" s="5">
        <f>'Thông tin khách hàng'!$B$4+B395-1</f>
        <v>33</v>
      </c>
      <c r="E395" s="46">
        <f t="shared" si="2"/>
        <v>14053378202</v>
      </c>
      <c r="F395" s="5">
        <f>TP*VLOOKUP('Thông tin khách hàng'!$E$10,$X$2:$Z$5,3,FALSE)*OFFSET($S395,0,VLOOKUP('Thông tin khách hàng'!$E$10,$X$2:$Z$5,2,FALSE))</f>
        <v>0</v>
      </c>
      <c r="G395" s="5">
        <f>EP*VLOOKUP('Thông tin khách hàng'!$E$10,$X$2:$Z$5,3,FALSE)*OFFSET($S395,0,VLOOKUP('Thông tin khách hàng'!$E$10,$X$2:$Z$5,2,FALSE))</f>
        <v>0</v>
      </c>
      <c r="H395" s="5">
        <f>F395*HLOOKUP(B395,Assumption!$A$10:$G$12,2,TRUE)+G395*HLOOKUP(B395,Assumption!$A$10:$G$12,3,TRUE)</f>
        <v>0</v>
      </c>
      <c r="I395" s="5">
        <f t="shared" si="3"/>
        <v>0</v>
      </c>
      <c r="J395" s="47">
        <f>VLOOKUP(D395,Assumption!$O$3:$Q$103,IF('Thông tin khách hàng'!$B$3="Nam",2,3),FALSE)/12*P395</f>
        <v>0</v>
      </c>
      <c r="K395" s="5">
        <v>20000.0</v>
      </c>
      <c r="L395" s="46">
        <f t="shared" si="4"/>
        <v>57255121</v>
      </c>
      <c r="M395" s="46">
        <f t="shared" si="5"/>
        <v>14110613323</v>
      </c>
      <c r="N395" s="47">
        <f>HLOOKUP(ROUND(AVERAGE(M383:M394)/10^6,0),Assumption!$B$2:$E$3,2,TRUE)*MAX((AVERAGE(M383:M394)-250*10^6),0)</f>
        <v>77906591.52</v>
      </c>
      <c r="O395" s="46">
        <f t="shared" si="6"/>
        <v>14188519915</v>
      </c>
      <c r="P395" s="46">
        <f>IF(A395=1,SA,MAX(0,SA-M394))</f>
        <v>0</v>
      </c>
      <c r="S395" s="5">
        <v>0.0</v>
      </c>
      <c r="T395" s="5">
        <v>0.0</v>
      </c>
      <c r="U395" s="5">
        <v>0.0</v>
      </c>
      <c r="V395" s="48">
        <v>1.0</v>
      </c>
    </row>
    <row r="396" ht="15.75" customHeight="1">
      <c r="A396" s="5">
        <v>394.0</v>
      </c>
      <c r="B396" s="5">
        <v>33.0</v>
      </c>
      <c r="C396" s="5">
        <f t="shared" si="1"/>
        <v>10</v>
      </c>
      <c r="D396" s="5">
        <f>'Thông tin khách hàng'!$B$4+B396-1</f>
        <v>33</v>
      </c>
      <c r="E396" s="46">
        <f t="shared" si="2"/>
        <v>14188519915</v>
      </c>
      <c r="F396" s="5">
        <f>TP*VLOOKUP('Thông tin khách hàng'!$E$10,$X$2:$Z$5,3,FALSE)*OFFSET($S396,0,VLOOKUP('Thông tin khách hàng'!$E$10,$X$2:$Z$5,2,FALSE))</f>
        <v>0</v>
      </c>
      <c r="G396" s="5">
        <f>EP*VLOOKUP('Thông tin khách hàng'!$E$10,$X$2:$Z$5,3,FALSE)*OFFSET($S396,0,VLOOKUP('Thông tin khách hàng'!$E$10,$X$2:$Z$5,2,FALSE))</f>
        <v>0</v>
      </c>
      <c r="H396" s="5">
        <f>F396*HLOOKUP(B396,Assumption!$A$10:$G$12,2,TRUE)+G396*HLOOKUP(B396,Assumption!$A$10:$G$12,3,TRUE)</f>
        <v>0</v>
      </c>
      <c r="I396" s="5">
        <f t="shared" si="3"/>
        <v>0</v>
      </c>
      <c r="J396" s="47">
        <f>VLOOKUP(D396,Assumption!$O$3:$Q$103,IF('Thông tin khách hàng'!$B$3="Nam",2,3),FALSE)/12*P396</f>
        <v>0</v>
      </c>
      <c r="K396" s="5">
        <v>20000.0</v>
      </c>
      <c r="L396" s="46">
        <f t="shared" si="4"/>
        <v>57805705</v>
      </c>
      <c r="M396" s="46">
        <f t="shared" si="5"/>
        <v>14246305620</v>
      </c>
      <c r="N396" s="47">
        <f>HLOOKUP(ROUND(AVERAGE(M384:M395)/10^6,0),Assumption!$B$2:$E$3,2,TRUE)*MAX((AVERAGE(M384:M395)-250*10^6),0)</f>
        <v>78699025.31</v>
      </c>
      <c r="O396" s="46">
        <f t="shared" si="6"/>
        <v>14325004645</v>
      </c>
      <c r="P396" s="46">
        <f>IF(A396=1,SA,MAX(0,SA-M395))</f>
        <v>0</v>
      </c>
      <c r="S396" s="5">
        <v>0.0</v>
      </c>
      <c r="T396" s="5">
        <v>0.0</v>
      </c>
      <c r="U396" s="5">
        <v>1.0</v>
      </c>
      <c r="V396" s="48">
        <v>1.0</v>
      </c>
    </row>
    <row r="397" ht="15.75" customHeight="1">
      <c r="A397" s="5">
        <v>395.0</v>
      </c>
      <c r="B397" s="5">
        <v>33.0</v>
      </c>
      <c r="C397" s="5">
        <f t="shared" si="1"/>
        <v>11</v>
      </c>
      <c r="D397" s="5">
        <f>'Thông tin khách hàng'!$B$4+B397-1</f>
        <v>33</v>
      </c>
      <c r="E397" s="46">
        <f t="shared" si="2"/>
        <v>14325004645</v>
      </c>
      <c r="F397" s="5">
        <f>TP*VLOOKUP('Thông tin khách hàng'!$E$10,$X$2:$Z$5,3,FALSE)*OFFSET($S397,0,VLOOKUP('Thông tin khách hàng'!$E$10,$X$2:$Z$5,2,FALSE))</f>
        <v>0</v>
      </c>
      <c r="G397" s="5">
        <f>EP*VLOOKUP('Thông tin khách hàng'!$E$10,$X$2:$Z$5,3,FALSE)*OFFSET($S397,0,VLOOKUP('Thông tin khách hàng'!$E$10,$X$2:$Z$5,2,FALSE))</f>
        <v>0</v>
      </c>
      <c r="H397" s="5">
        <f>F397*HLOOKUP(B397,Assumption!$A$10:$G$12,2,TRUE)+G397*HLOOKUP(B397,Assumption!$A$10:$G$12,3,TRUE)</f>
        <v>0</v>
      </c>
      <c r="I397" s="5">
        <f t="shared" si="3"/>
        <v>0</v>
      </c>
      <c r="J397" s="47">
        <f>VLOOKUP(D397,Assumption!$O$3:$Q$103,IF('Thông tin khách hàng'!$B$3="Nam",2,3),FALSE)/12*P397</f>
        <v>0</v>
      </c>
      <c r="K397" s="5">
        <v>20000.0</v>
      </c>
      <c r="L397" s="46">
        <f t="shared" si="4"/>
        <v>58361761</v>
      </c>
      <c r="M397" s="46">
        <f t="shared" si="5"/>
        <v>14383346406</v>
      </c>
      <c r="N397" s="47">
        <f>HLOOKUP(ROUND(AVERAGE(M385:M396)/10^6,0),Assumption!$B$2:$E$3,2,TRUE)*MAX((AVERAGE(M385:M396)-250*10^6),0)</f>
        <v>79499172.73</v>
      </c>
      <c r="O397" s="46">
        <f t="shared" si="6"/>
        <v>14462845579</v>
      </c>
      <c r="P397" s="46">
        <f>IF(A397=1,SA,MAX(0,SA-M396))</f>
        <v>0</v>
      </c>
      <c r="S397" s="5">
        <v>0.0</v>
      </c>
      <c r="T397" s="5">
        <v>0.0</v>
      </c>
      <c r="U397" s="5">
        <v>0.0</v>
      </c>
      <c r="V397" s="48">
        <v>1.0</v>
      </c>
    </row>
    <row r="398" ht="15.75" customHeight="1">
      <c r="A398" s="5">
        <v>396.0</v>
      </c>
      <c r="B398" s="5">
        <v>33.0</v>
      </c>
      <c r="C398" s="5">
        <f t="shared" si="1"/>
        <v>12</v>
      </c>
      <c r="D398" s="5">
        <f>'Thông tin khách hàng'!$B$4+B398-1</f>
        <v>33</v>
      </c>
      <c r="E398" s="46">
        <f t="shared" si="2"/>
        <v>14462845579</v>
      </c>
      <c r="F398" s="5">
        <f>TP*VLOOKUP('Thông tin khách hàng'!$E$10,$X$2:$Z$5,3,FALSE)*OFFSET($S398,0,VLOOKUP('Thông tin khách hàng'!$E$10,$X$2:$Z$5,2,FALSE))</f>
        <v>0</v>
      </c>
      <c r="G398" s="5">
        <f>EP*VLOOKUP('Thông tin khách hàng'!$E$10,$X$2:$Z$5,3,FALSE)*OFFSET($S398,0,VLOOKUP('Thông tin khách hàng'!$E$10,$X$2:$Z$5,2,FALSE))</f>
        <v>0</v>
      </c>
      <c r="H398" s="5">
        <f>F398*HLOOKUP(B398,Assumption!$A$10:$G$12,2,TRUE)+G398*HLOOKUP(B398,Assumption!$A$10:$G$12,3,TRUE)</f>
        <v>0</v>
      </c>
      <c r="I398" s="5">
        <f t="shared" si="3"/>
        <v>0</v>
      </c>
      <c r="J398" s="47">
        <f>VLOOKUP(D398,Assumption!$O$3:$Q$103,IF('Thông tin khách hàng'!$B$3="Nam",2,3),FALSE)/12*P398</f>
        <v>0</v>
      </c>
      <c r="K398" s="5">
        <v>20000.0</v>
      </c>
      <c r="L398" s="46">
        <f t="shared" si="4"/>
        <v>58923342</v>
      </c>
      <c r="M398" s="46">
        <f t="shared" si="5"/>
        <v>14521748921</v>
      </c>
      <c r="N398" s="47">
        <f>HLOOKUP(ROUND(AVERAGE(M386:M397)/10^6,0),Assumption!$B$2:$E$3,2,TRUE)*MAX((AVERAGE(M386:M397)-250*10^6),0)</f>
        <v>80307108.86</v>
      </c>
      <c r="O398" s="46">
        <f t="shared" si="6"/>
        <v>14602056030</v>
      </c>
      <c r="P398" s="46">
        <f>IF(A398=1,SA,MAX(0,SA-M397))</f>
        <v>0</v>
      </c>
      <c r="S398" s="5">
        <v>0.0</v>
      </c>
      <c r="T398" s="5">
        <v>0.0</v>
      </c>
      <c r="U398" s="5">
        <v>0.0</v>
      </c>
      <c r="V398" s="48">
        <v>1.0</v>
      </c>
    </row>
    <row r="399" ht="15.75" customHeight="1">
      <c r="A399" s="5">
        <v>397.0</v>
      </c>
      <c r="B399" s="5">
        <v>34.0</v>
      </c>
      <c r="C399" s="5">
        <f t="shared" si="1"/>
        <v>1</v>
      </c>
      <c r="D399" s="5">
        <f>'Thông tin khách hàng'!$B$4+B399-1</f>
        <v>34</v>
      </c>
      <c r="E399" s="46">
        <f t="shared" si="2"/>
        <v>14602056030</v>
      </c>
      <c r="F399" s="5">
        <f>TP*VLOOKUP('Thông tin khách hàng'!$E$10,$X$2:$Z$5,3,FALSE)*OFFSET($S399,0,VLOOKUP('Thông tin khách hàng'!$E$10,$X$2:$Z$5,2,FALSE))</f>
        <v>15000000</v>
      </c>
      <c r="G399" s="5">
        <f>EP*VLOOKUP('Thông tin khách hàng'!$E$10,$X$2:$Z$5,3,FALSE)*OFFSET($S399,0,VLOOKUP('Thông tin khách hàng'!$E$10,$X$2:$Z$5,2,FALSE))</f>
        <v>15000000</v>
      </c>
      <c r="H399" s="5">
        <f>F399*HLOOKUP(B399,Assumption!$A$10:$G$12,2,TRUE)+G399*HLOOKUP(B399,Assumption!$A$10:$G$12,3,TRUE)</f>
        <v>750000</v>
      </c>
      <c r="I399" s="5">
        <f t="shared" si="3"/>
        <v>29250000</v>
      </c>
      <c r="J399" s="47">
        <f>VLOOKUP(D399,Assumption!$O$3:$Q$103,IF('Thông tin khách hàng'!$B$3="Nam",2,3),FALSE)/12*P399</f>
        <v>0</v>
      </c>
      <c r="K399" s="5">
        <v>20000.0</v>
      </c>
      <c r="L399" s="46">
        <f t="shared" si="4"/>
        <v>59609670</v>
      </c>
      <c r="M399" s="46">
        <f t="shared" si="5"/>
        <v>14690895700</v>
      </c>
      <c r="N399" s="47">
        <f>HLOOKUP(ROUND(AVERAGE(M387:M398)/10^6,0),Assumption!$B$2:$E$3,2,TRUE)*MAX((AVERAGE(M387:M398)-250*10^6),0)</f>
        <v>81122909.52</v>
      </c>
      <c r="O399" s="46">
        <f t="shared" si="6"/>
        <v>14772018609</v>
      </c>
      <c r="P399" s="46">
        <f>IF(A399=1,SA,MAX(0,SA-M398))</f>
        <v>0</v>
      </c>
      <c r="S399" s="5">
        <v>1.0</v>
      </c>
      <c r="T399" s="5">
        <v>1.0</v>
      </c>
      <c r="U399" s="5">
        <v>1.0</v>
      </c>
      <c r="V399" s="48">
        <v>1.0</v>
      </c>
    </row>
    <row r="400" ht="15.75" customHeight="1">
      <c r="A400" s="5">
        <v>398.0</v>
      </c>
      <c r="B400" s="5">
        <v>34.0</v>
      </c>
      <c r="C400" s="5">
        <f t="shared" si="1"/>
        <v>2</v>
      </c>
      <c r="D400" s="5">
        <f>'Thông tin khách hàng'!$B$4+B400-1</f>
        <v>34</v>
      </c>
      <c r="E400" s="46">
        <f t="shared" si="2"/>
        <v>14772018609</v>
      </c>
      <c r="F400" s="5">
        <f>TP*VLOOKUP('Thông tin khách hàng'!$E$10,$X$2:$Z$5,3,FALSE)*OFFSET($S400,0,VLOOKUP('Thông tin khách hàng'!$E$10,$X$2:$Z$5,2,FALSE))</f>
        <v>0</v>
      </c>
      <c r="G400" s="5">
        <f>EP*VLOOKUP('Thông tin khách hàng'!$E$10,$X$2:$Z$5,3,FALSE)*OFFSET($S400,0,VLOOKUP('Thông tin khách hàng'!$E$10,$X$2:$Z$5,2,FALSE))</f>
        <v>0</v>
      </c>
      <c r="H400" s="5">
        <f>F400*HLOOKUP(B400,Assumption!$A$10:$G$12,2,TRUE)+G400*HLOOKUP(B400,Assumption!$A$10:$G$12,3,TRUE)</f>
        <v>0</v>
      </c>
      <c r="I400" s="5">
        <f t="shared" si="3"/>
        <v>0</v>
      </c>
      <c r="J400" s="47">
        <f>VLOOKUP(D400,Assumption!$O$3:$Q$103,IF('Thông tin khách hàng'!$B$3="Nam",2,3),FALSE)/12*P400</f>
        <v>0</v>
      </c>
      <c r="K400" s="5">
        <v>20000.0</v>
      </c>
      <c r="L400" s="46">
        <f t="shared" si="4"/>
        <v>60182951</v>
      </c>
      <c r="M400" s="46">
        <f t="shared" si="5"/>
        <v>14832181560</v>
      </c>
      <c r="N400" s="47">
        <f>HLOOKUP(ROUND(AVERAGE(M388:M399)/10^6,0),Assumption!$B$2:$E$3,2,TRUE)*MAX((AVERAGE(M388:M399)-250*10^6),0)</f>
        <v>81946651.26</v>
      </c>
      <c r="O400" s="46">
        <f t="shared" si="6"/>
        <v>14914128211</v>
      </c>
      <c r="P400" s="46">
        <f>IF(A400=1,SA,MAX(0,SA-M399))</f>
        <v>0</v>
      </c>
      <c r="S400" s="5">
        <v>0.0</v>
      </c>
      <c r="T400" s="5">
        <v>0.0</v>
      </c>
      <c r="U400" s="5">
        <v>0.0</v>
      </c>
      <c r="V400" s="48">
        <v>1.0</v>
      </c>
    </row>
    <row r="401" ht="15.75" customHeight="1">
      <c r="A401" s="5">
        <v>399.0</v>
      </c>
      <c r="B401" s="5">
        <v>34.0</v>
      </c>
      <c r="C401" s="5">
        <f t="shared" si="1"/>
        <v>3</v>
      </c>
      <c r="D401" s="5">
        <f>'Thông tin khách hàng'!$B$4+B401-1</f>
        <v>34</v>
      </c>
      <c r="E401" s="46">
        <f t="shared" si="2"/>
        <v>14914128211</v>
      </c>
      <c r="F401" s="5">
        <f>TP*VLOOKUP('Thông tin khách hàng'!$E$10,$X$2:$Z$5,3,FALSE)*OFFSET($S401,0,VLOOKUP('Thông tin khách hàng'!$E$10,$X$2:$Z$5,2,FALSE))</f>
        <v>0</v>
      </c>
      <c r="G401" s="5">
        <f>EP*VLOOKUP('Thông tin khách hàng'!$E$10,$X$2:$Z$5,3,FALSE)*OFFSET($S401,0,VLOOKUP('Thông tin khách hàng'!$E$10,$X$2:$Z$5,2,FALSE))</f>
        <v>0</v>
      </c>
      <c r="H401" s="5">
        <f>F401*HLOOKUP(B401,Assumption!$A$10:$G$12,2,TRUE)+G401*HLOOKUP(B401,Assumption!$A$10:$G$12,3,TRUE)</f>
        <v>0</v>
      </c>
      <c r="I401" s="5">
        <f t="shared" si="3"/>
        <v>0</v>
      </c>
      <c r="J401" s="47">
        <f>VLOOKUP(D401,Assumption!$O$3:$Q$103,IF('Thông tin khách hàng'!$B$3="Nam",2,3),FALSE)/12*P401</f>
        <v>0</v>
      </c>
      <c r="K401" s="5">
        <v>20000.0</v>
      </c>
      <c r="L401" s="46">
        <f t="shared" si="4"/>
        <v>60761923</v>
      </c>
      <c r="M401" s="46">
        <f t="shared" si="5"/>
        <v>14974870134</v>
      </c>
      <c r="N401" s="47">
        <f>HLOOKUP(ROUND(AVERAGE(M389:M400)/10^6,0),Assumption!$B$2:$E$3,2,TRUE)*MAX((AVERAGE(M389:M400)-250*10^6),0)</f>
        <v>82778411.37</v>
      </c>
      <c r="O401" s="46">
        <f t="shared" si="6"/>
        <v>15057648546</v>
      </c>
      <c r="P401" s="46">
        <f>IF(A401=1,SA,MAX(0,SA-M400))</f>
        <v>0</v>
      </c>
      <c r="S401" s="5">
        <v>0.0</v>
      </c>
      <c r="T401" s="5">
        <v>0.0</v>
      </c>
      <c r="U401" s="5">
        <v>0.0</v>
      </c>
      <c r="V401" s="48">
        <v>1.0</v>
      </c>
    </row>
    <row r="402" ht="15.75" customHeight="1">
      <c r="A402" s="5">
        <v>400.0</v>
      </c>
      <c r="B402" s="5">
        <v>34.0</v>
      </c>
      <c r="C402" s="5">
        <f t="shared" si="1"/>
        <v>4</v>
      </c>
      <c r="D402" s="5">
        <f>'Thông tin khách hàng'!$B$4+B402-1</f>
        <v>34</v>
      </c>
      <c r="E402" s="46">
        <f t="shared" si="2"/>
        <v>15057648546</v>
      </c>
      <c r="F402" s="5">
        <f>TP*VLOOKUP('Thông tin khách hàng'!$E$10,$X$2:$Z$5,3,FALSE)*OFFSET($S402,0,VLOOKUP('Thông tin khách hàng'!$E$10,$X$2:$Z$5,2,FALSE))</f>
        <v>0</v>
      </c>
      <c r="G402" s="5">
        <f>EP*VLOOKUP('Thông tin khách hàng'!$E$10,$X$2:$Z$5,3,FALSE)*OFFSET($S402,0,VLOOKUP('Thông tin khách hàng'!$E$10,$X$2:$Z$5,2,FALSE))</f>
        <v>0</v>
      </c>
      <c r="H402" s="5">
        <f>F402*HLOOKUP(B402,Assumption!$A$10:$G$12,2,TRUE)+G402*HLOOKUP(B402,Assumption!$A$10:$G$12,3,TRUE)</f>
        <v>0</v>
      </c>
      <c r="I402" s="5">
        <f t="shared" si="3"/>
        <v>0</v>
      </c>
      <c r="J402" s="47">
        <f>VLOOKUP(D402,Assumption!$O$3:$Q$103,IF('Thông tin khách hàng'!$B$3="Nam",2,3),FALSE)/12*P402</f>
        <v>0</v>
      </c>
      <c r="K402" s="5">
        <v>20000.0</v>
      </c>
      <c r="L402" s="46">
        <f t="shared" si="4"/>
        <v>61346643</v>
      </c>
      <c r="M402" s="46">
        <f t="shared" si="5"/>
        <v>15118975189</v>
      </c>
      <c r="N402" s="47">
        <f>HLOOKUP(ROUND(AVERAGE(M390:M401)/10^6,0),Assumption!$B$2:$E$3,2,TRUE)*MAX((AVERAGE(M390:M401)-250*10^6),0)</f>
        <v>83618267.92</v>
      </c>
      <c r="O402" s="46">
        <f t="shared" si="6"/>
        <v>15202593457</v>
      </c>
      <c r="P402" s="46">
        <f>IF(A402=1,SA,MAX(0,SA-M401))</f>
        <v>0</v>
      </c>
      <c r="S402" s="5">
        <v>0.0</v>
      </c>
      <c r="T402" s="5">
        <v>0.0</v>
      </c>
      <c r="U402" s="5">
        <v>1.0</v>
      </c>
      <c r="V402" s="48">
        <v>1.0</v>
      </c>
    </row>
    <row r="403" ht="15.75" customHeight="1">
      <c r="A403" s="5">
        <v>401.0</v>
      </c>
      <c r="B403" s="5">
        <v>34.0</v>
      </c>
      <c r="C403" s="5">
        <f t="shared" si="1"/>
        <v>5</v>
      </c>
      <c r="D403" s="5">
        <f>'Thông tin khách hàng'!$B$4+B403-1</f>
        <v>34</v>
      </c>
      <c r="E403" s="46">
        <f t="shared" si="2"/>
        <v>15202593457</v>
      </c>
      <c r="F403" s="5">
        <f>TP*VLOOKUP('Thông tin khách hàng'!$E$10,$X$2:$Z$5,3,FALSE)*OFFSET($S403,0,VLOOKUP('Thông tin khách hàng'!$E$10,$X$2:$Z$5,2,FALSE))</f>
        <v>0</v>
      </c>
      <c r="G403" s="5">
        <f>EP*VLOOKUP('Thông tin khách hàng'!$E$10,$X$2:$Z$5,3,FALSE)*OFFSET($S403,0,VLOOKUP('Thông tin khách hàng'!$E$10,$X$2:$Z$5,2,FALSE))</f>
        <v>0</v>
      </c>
      <c r="H403" s="5">
        <f>F403*HLOOKUP(B403,Assumption!$A$10:$G$12,2,TRUE)+G403*HLOOKUP(B403,Assumption!$A$10:$G$12,3,TRUE)</f>
        <v>0</v>
      </c>
      <c r="I403" s="5">
        <f t="shared" si="3"/>
        <v>0</v>
      </c>
      <c r="J403" s="47">
        <f>VLOOKUP(D403,Assumption!$O$3:$Q$103,IF('Thông tin khách hàng'!$B$3="Nam",2,3),FALSE)/12*P403</f>
        <v>0</v>
      </c>
      <c r="K403" s="5">
        <v>20000.0</v>
      </c>
      <c r="L403" s="46">
        <f t="shared" si="4"/>
        <v>61937166</v>
      </c>
      <c r="M403" s="46">
        <f t="shared" si="5"/>
        <v>15264510623</v>
      </c>
      <c r="N403" s="47">
        <f>HLOOKUP(ROUND(AVERAGE(M391:M402)/10^6,0),Assumption!$B$2:$E$3,2,TRUE)*MAX((AVERAGE(M391:M402)-250*10^6),0)</f>
        <v>84466299.72</v>
      </c>
      <c r="O403" s="46">
        <f t="shared" si="6"/>
        <v>15348976922</v>
      </c>
      <c r="P403" s="46">
        <f>IF(A403=1,SA,MAX(0,SA-M402))</f>
        <v>0</v>
      </c>
      <c r="S403" s="5">
        <v>0.0</v>
      </c>
      <c r="T403" s="5">
        <v>0.0</v>
      </c>
      <c r="U403" s="5">
        <v>0.0</v>
      </c>
      <c r="V403" s="48">
        <v>1.0</v>
      </c>
    </row>
    <row r="404" ht="15.75" customHeight="1">
      <c r="A404" s="5">
        <v>402.0</v>
      </c>
      <c r="B404" s="5">
        <v>34.0</v>
      </c>
      <c r="C404" s="5">
        <f t="shared" si="1"/>
        <v>6</v>
      </c>
      <c r="D404" s="5">
        <f>'Thông tin khách hàng'!$B$4+B404-1</f>
        <v>34</v>
      </c>
      <c r="E404" s="46">
        <f t="shared" si="2"/>
        <v>15348976922</v>
      </c>
      <c r="F404" s="5">
        <f>TP*VLOOKUP('Thông tin khách hàng'!$E$10,$X$2:$Z$5,3,FALSE)*OFFSET($S404,0,VLOOKUP('Thông tin khách hàng'!$E$10,$X$2:$Z$5,2,FALSE))</f>
        <v>0</v>
      </c>
      <c r="G404" s="5">
        <f>EP*VLOOKUP('Thông tin khách hàng'!$E$10,$X$2:$Z$5,3,FALSE)*OFFSET($S404,0,VLOOKUP('Thông tin khách hàng'!$E$10,$X$2:$Z$5,2,FALSE))</f>
        <v>0</v>
      </c>
      <c r="H404" s="5">
        <f>F404*HLOOKUP(B404,Assumption!$A$10:$G$12,2,TRUE)+G404*HLOOKUP(B404,Assumption!$A$10:$G$12,3,TRUE)</f>
        <v>0</v>
      </c>
      <c r="I404" s="5">
        <f t="shared" si="3"/>
        <v>0</v>
      </c>
      <c r="J404" s="47">
        <f>VLOOKUP(D404,Assumption!$O$3:$Q$103,IF('Thông tin khách hàng'!$B$3="Nam",2,3),FALSE)/12*P404</f>
        <v>0</v>
      </c>
      <c r="K404" s="5">
        <v>20000.0</v>
      </c>
      <c r="L404" s="46">
        <f t="shared" si="4"/>
        <v>62533550</v>
      </c>
      <c r="M404" s="46">
        <f t="shared" si="5"/>
        <v>15411490472</v>
      </c>
      <c r="N404" s="47">
        <f>HLOOKUP(ROUND(AVERAGE(M392:M403)/10^6,0),Assumption!$B$2:$E$3,2,TRUE)*MAX((AVERAGE(M392:M403)-250*10^6),0)</f>
        <v>85322586.33</v>
      </c>
      <c r="O404" s="46">
        <f t="shared" si="6"/>
        <v>15496813059</v>
      </c>
      <c r="P404" s="46">
        <f>IF(A404=1,SA,MAX(0,SA-M403))</f>
        <v>0</v>
      </c>
      <c r="S404" s="5">
        <v>0.0</v>
      </c>
      <c r="T404" s="5">
        <v>0.0</v>
      </c>
      <c r="U404" s="5">
        <v>0.0</v>
      </c>
      <c r="V404" s="48">
        <v>1.0</v>
      </c>
    </row>
    <row r="405" ht="15.75" customHeight="1">
      <c r="A405" s="5">
        <v>403.0</v>
      </c>
      <c r="B405" s="5">
        <v>34.0</v>
      </c>
      <c r="C405" s="5">
        <f t="shared" si="1"/>
        <v>7</v>
      </c>
      <c r="D405" s="5">
        <f>'Thông tin khách hàng'!$B$4+B405-1</f>
        <v>34</v>
      </c>
      <c r="E405" s="46">
        <f t="shared" si="2"/>
        <v>15496813059</v>
      </c>
      <c r="F405" s="5">
        <f>TP*VLOOKUP('Thông tin khách hàng'!$E$10,$X$2:$Z$5,3,FALSE)*OFFSET($S405,0,VLOOKUP('Thông tin khách hàng'!$E$10,$X$2:$Z$5,2,FALSE))</f>
        <v>15000000</v>
      </c>
      <c r="G405" s="5">
        <f>EP*VLOOKUP('Thông tin khách hàng'!$E$10,$X$2:$Z$5,3,FALSE)*OFFSET($S405,0,VLOOKUP('Thông tin khách hàng'!$E$10,$X$2:$Z$5,2,FALSE))</f>
        <v>15000000</v>
      </c>
      <c r="H405" s="5">
        <f>F405*HLOOKUP(B405,Assumption!$A$10:$G$12,2,TRUE)+G405*HLOOKUP(B405,Assumption!$A$10:$G$12,3,TRUE)</f>
        <v>750000</v>
      </c>
      <c r="I405" s="5">
        <f t="shared" si="3"/>
        <v>29250000</v>
      </c>
      <c r="J405" s="47">
        <f>VLOOKUP(D405,Assumption!$O$3:$Q$103,IF('Thông tin khách hàng'!$B$3="Nam",2,3),FALSE)/12*P405</f>
        <v>0</v>
      </c>
      <c r="K405" s="5">
        <v>20000.0</v>
      </c>
      <c r="L405" s="46">
        <f t="shared" si="4"/>
        <v>63255021</v>
      </c>
      <c r="M405" s="46">
        <f t="shared" si="5"/>
        <v>15589298080</v>
      </c>
      <c r="N405" s="47">
        <f>HLOOKUP(ROUND(AVERAGE(M393:M404)/10^6,0),Assumption!$B$2:$E$3,2,TRUE)*MAX((AVERAGE(M393:M404)-250*10^6),0)</f>
        <v>86187208.12</v>
      </c>
      <c r="O405" s="46">
        <f t="shared" si="6"/>
        <v>15675485288</v>
      </c>
      <c r="P405" s="46">
        <f>IF(A405=1,SA,MAX(0,SA-M404))</f>
        <v>0</v>
      </c>
      <c r="S405" s="5">
        <v>0.0</v>
      </c>
      <c r="T405" s="5">
        <v>1.0</v>
      </c>
      <c r="U405" s="5">
        <v>1.0</v>
      </c>
      <c r="V405" s="48">
        <v>1.0</v>
      </c>
    </row>
    <row r="406" ht="15.75" customHeight="1">
      <c r="A406" s="5">
        <v>404.0</v>
      </c>
      <c r="B406" s="5">
        <v>34.0</v>
      </c>
      <c r="C406" s="5">
        <f t="shared" si="1"/>
        <v>8</v>
      </c>
      <c r="D406" s="5">
        <f>'Thông tin khách hàng'!$B$4+B406-1</f>
        <v>34</v>
      </c>
      <c r="E406" s="46">
        <f t="shared" si="2"/>
        <v>15675485288</v>
      </c>
      <c r="F406" s="5">
        <f>TP*VLOOKUP('Thông tin khách hàng'!$E$10,$X$2:$Z$5,3,FALSE)*OFFSET($S406,0,VLOOKUP('Thông tin khách hàng'!$E$10,$X$2:$Z$5,2,FALSE))</f>
        <v>0</v>
      </c>
      <c r="G406" s="5">
        <f>EP*VLOOKUP('Thông tin khách hàng'!$E$10,$X$2:$Z$5,3,FALSE)*OFFSET($S406,0,VLOOKUP('Thông tin khách hàng'!$E$10,$X$2:$Z$5,2,FALSE))</f>
        <v>0</v>
      </c>
      <c r="H406" s="5">
        <f>F406*HLOOKUP(B406,Assumption!$A$10:$G$12,2,TRUE)+G406*HLOOKUP(B406,Assumption!$A$10:$G$12,3,TRUE)</f>
        <v>0</v>
      </c>
      <c r="I406" s="5">
        <f t="shared" si="3"/>
        <v>0</v>
      </c>
      <c r="J406" s="47">
        <f>VLOOKUP(D406,Assumption!$O$3:$Q$103,IF('Thông tin khách hàng'!$B$3="Nam",2,3),FALSE)/12*P406</f>
        <v>0</v>
      </c>
      <c r="K406" s="5">
        <v>20000.0</v>
      </c>
      <c r="L406" s="46">
        <f t="shared" si="4"/>
        <v>63863786</v>
      </c>
      <c r="M406" s="46">
        <f t="shared" si="5"/>
        <v>15739329074</v>
      </c>
      <c r="N406" s="47">
        <f>HLOOKUP(ROUND(AVERAGE(M394:M405)/10^6,0),Assumption!$B$2:$E$3,2,TRUE)*MAX((AVERAGE(M394:M405)-250*10^6),0)</f>
        <v>87060246.22</v>
      </c>
      <c r="O406" s="46">
        <f t="shared" si="6"/>
        <v>15826389320</v>
      </c>
      <c r="P406" s="46">
        <f>IF(A406=1,SA,MAX(0,SA-M405))</f>
        <v>0</v>
      </c>
      <c r="S406" s="5">
        <v>0.0</v>
      </c>
      <c r="T406" s="5">
        <v>0.0</v>
      </c>
      <c r="U406" s="5">
        <v>0.0</v>
      </c>
      <c r="V406" s="48">
        <v>1.0</v>
      </c>
    </row>
    <row r="407" ht="15.75" customHeight="1">
      <c r="A407" s="5">
        <v>405.0</v>
      </c>
      <c r="B407" s="5">
        <v>34.0</v>
      </c>
      <c r="C407" s="5">
        <f t="shared" si="1"/>
        <v>9</v>
      </c>
      <c r="D407" s="5">
        <f>'Thông tin khách hàng'!$B$4+B407-1</f>
        <v>34</v>
      </c>
      <c r="E407" s="46">
        <f t="shared" si="2"/>
        <v>15826389320</v>
      </c>
      <c r="F407" s="5">
        <f>TP*VLOOKUP('Thông tin khách hàng'!$E$10,$X$2:$Z$5,3,FALSE)*OFFSET($S407,0,VLOOKUP('Thông tin khách hàng'!$E$10,$X$2:$Z$5,2,FALSE))</f>
        <v>0</v>
      </c>
      <c r="G407" s="5">
        <f>EP*VLOOKUP('Thông tin khách hàng'!$E$10,$X$2:$Z$5,3,FALSE)*OFFSET($S407,0,VLOOKUP('Thông tin khách hàng'!$E$10,$X$2:$Z$5,2,FALSE))</f>
        <v>0</v>
      </c>
      <c r="H407" s="5">
        <f>F407*HLOOKUP(B407,Assumption!$A$10:$G$12,2,TRUE)+G407*HLOOKUP(B407,Assumption!$A$10:$G$12,3,TRUE)</f>
        <v>0</v>
      </c>
      <c r="I407" s="5">
        <f t="shared" si="3"/>
        <v>0</v>
      </c>
      <c r="J407" s="47">
        <f>VLOOKUP(D407,Assumption!$O$3:$Q$103,IF('Thông tin khách hàng'!$B$3="Nam",2,3),FALSE)/12*P407</f>
        <v>0</v>
      </c>
      <c r="K407" s="5">
        <v>20000.0</v>
      </c>
      <c r="L407" s="46">
        <f t="shared" si="4"/>
        <v>64478588</v>
      </c>
      <c r="M407" s="46">
        <f t="shared" si="5"/>
        <v>15890847908</v>
      </c>
      <c r="N407" s="47">
        <f>HLOOKUP(ROUND(AVERAGE(M395:M406)/10^6,0),Assumption!$B$2:$E$3,2,TRUE)*MAX((AVERAGE(M395:M406)-250*10^6),0)</f>
        <v>87941782.55</v>
      </c>
      <c r="O407" s="46">
        <f t="shared" si="6"/>
        <v>15978789691</v>
      </c>
      <c r="P407" s="46">
        <f>IF(A407=1,SA,MAX(0,SA-M406))</f>
        <v>0</v>
      </c>
      <c r="S407" s="5">
        <v>0.0</v>
      </c>
      <c r="T407" s="5">
        <v>0.0</v>
      </c>
      <c r="U407" s="5">
        <v>0.0</v>
      </c>
      <c r="V407" s="48">
        <v>1.0</v>
      </c>
    </row>
    <row r="408" ht="15.75" customHeight="1">
      <c r="A408" s="5">
        <v>406.0</v>
      </c>
      <c r="B408" s="5">
        <v>34.0</v>
      </c>
      <c r="C408" s="5">
        <f t="shared" si="1"/>
        <v>10</v>
      </c>
      <c r="D408" s="5">
        <f>'Thông tin khách hàng'!$B$4+B408-1</f>
        <v>34</v>
      </c>
      <c r="E408" s="46">
        <f t="shared" si="2"/>
        <v>15978789691</v>
      </c>
      <c r="F408" s="5">
        <f>TP*VLOOKUP('Thông tin khách hàng'!$E$10,$X$2:$Z$5,3,FALSE)*OFFSET($S408,0,VLOOKUP('Thông tin khách hàng'!$E$10,$X$2:$Z$5,2,FALSE))</f>
        <v>0</v>
      </c>
      <c r="G408" s="5">
        <f>EP*VLOOKUP('Thông tin khách hàng'!$E$10,$X$2:$Z$5,3,FALSE)*OFFSET($S408,0,VLOOKUP('Thông tin khách hàng'!$E$10,$X$2:$Z$5,2,FALSE))</f>
        <v>0</v>
      </c>
      <c r="H408" s="5">
        <f>F408*HLOOKUP(B408,Assumption!$A$10:$G$12,2,TRUE)+G408*HLOOKUP(B408,Assumption!$A$10:$G$12,3,TRUE)</f>
        <v>0</v>
      </c>
      <c r="I408" s="5">
        <f t="shared" si="3"/>
        <v>0</v>
      </c>
      <c r="J408" s="47">
        <f>VLOOKUP(D408,Assumption!$O$3:$Q$103,IF('Thông tin khách hàng'!$B$3="Nam",2,3),FALSE)/12*P408</f>
        <v>0</v>
      </c>
      <c r="K408" s="5">
        <v>20000.0</v>
      </c>
      <c r="L408" s="46">
        <f t="shared" si="4"/>
        <v>65099486</v>
      </c>
      <c r="M408" s="46">
        <f t="shared" si="5"/>
        <v>16043869177</v>
      </c>
      <c r="N408" s="47">
        <f>HLOOKUP(ROUND(AVERAGE(M396:M407)/10^6,0),Assumption!$B$2:$E$3,2,TRUE)*MAX((AVERAGE(M396:M407)-250*10^6),0)</f>
        <v>88831899.84</v>
      </c>
      <c r="O408" s="46">
        <f t="shared" si="6"/>
        <v>16132701077</v>
      </c>
      <c r="P408" s="46">
        <f>IF(A408=1,SA,MAX(0,SA-M407))</f>
        <v>0</v>
      </c>
      <c r="S408" s="5">
        <v>0.0</v>
      </c>
      <c r="T408" s="5">
        <v>0.0</v>
      </c>
      <c r="U408" s="5">
        <v>1.0</v>
      </c>
      <c r="V408" s="48">
        <v>1.0</v>
      </c>
    </row>
    <row r="409" ht="15.75" customHeight="1">
      <c r="A409" s="5">
        <v>407.0</v>
      </c>
      <c r="B409" s="5">
        <v>34.0</v>
      </c>
      <c r="C409" s="5">
        <f t="shared" si="1"/>
        <v>11</v>
      </c>
      <c r="D409" s="5">
        <f>'Thông tin khách hàng'!$B$4+B409-1</f>
        <v>34</v>
      </c>
      <c r="E409" s="46">
        <f t="shared" si="2"/>
        <v>16132701077</v>
      </c>
      <c r="F409" s="5">
        <f>TP*VLOOKUP('Thông tin khách hàng'!$E$10,$X$2:$Z$5,3,FALSE)*OFFSET($S409,0,VLOOKUP('Thông tin khách hàng'!$E$10,$X$2:$Z$5,2,FALSE))</f>
        <v>0</v>
      </c>
      <c r="G409" s="5">
        <f>EP*VLOOKUP('Thông tin khách hàng'!$E$10,$X$2:$Z$5,3,FALSE)*OFFSET($S409,0,VLOOKUP('Thông tin khách hàng'!$E$10,$X$2:$Z$5,2,FALSE))</f>
        <v>0</v>
      </c>
      <c r="H409" s="5">
        <f>F409*HLOOKUP(B409,Assumption!$A$10:$G$12,2,TRUE)+G409*HLOOKUP(B409,Assumption!$A$10:$G$12,3,TRUE)</f>
        <v>0</v>
      </c>
      <c r="I409" s="5">
        <f t="shared" si="3"/>
        <v>0</v>
      </c>
      <c r="J409" s="47">
        <f>VLOOKUP(D409,Assumption!$O$3:$Q$103,IF('Thông tin khách hàng'!$B$3="Nam",2,3),FALSE)/12*P409</f>
        <v>0</v>
      </c>
      <c r="K409" s="5">
        <v>20000.0</v>
      </c>
      <c r="L409" s="46">
        <f t="shared" si="4"/>
        <v>65726540</v>
      </c>
      <c r="M409" s="46">
        <f t="shared" si="5"/>
        <v>16198407617</v>
      </c>
      <c r="N409" s="47">
        <f>HLOOKUP(ROUND(AVERAGE(M397:M408)/10^6,0),Assumption!$B$2:$E$3,2,TRUE)*MAX((AVERAGE(M397:M408)-250*10^6),0)</f>
        <v>89730681.62</v>
      </c>
      <c r="O409" s="46">
        <f t="shared" si="6"/>
        <v>16288138298</v>
      </c>
      <c r="P409" s="46">
        <f>IF(A409=1,SA,MAX(0,SA-M408))</f>
        <v>0</v>
      </c>
      <c r="S409" s="5">
        <v>0.0</v>
      </c>
      <c r="T409" s="5">
        <v>0.0</v>
      </c>
      <c r="U409" s="5">
        <v>0.0</v>
      </c>
      <c r="V409" s="48">
        <v>1.0</v>
      </c>
    </row>
    <row r="410" ht="15.75" customHeight="1">
      <c r="A410" s="5">
        <v>408.0</v>
      </c>
      <c r="B410" s="5">
        <v>34.0</v>
      </c>
      <c r="C410" s="5">
        <f t="shared" si="1"/>
        <v>12</v>
      </c>
      <c r="D410" s="5">
        <f>'Thông tin khách hàng'!$B$4+B410-1</f>
        <v>34</v>
      </c>
      <c r="E410" s="46">
        <f t="shared" si="2"/>
        <v>16288138298</v>
      </c>
      <c r="F410" s="5">
        <f>TP*VLOOKUP('Thông tin khách hàng'!$E$10,$X$2:$Z$5,3,FALSE)*OFFSET($S410,0,VLOOKUP('Thông tin khách hàng'!$E$10,$X$2:$Z$5,2,FALSE))</f>
        <v>0</v>
      </c>
      <c r="G410" s="5">
        <f>EP*VLOOKUP('Thông tin khách hàng'!$E$10,$X$2:$Z$5,3,FALSE)*OFFSET($S410,0,VLOOKUP('Thông tin khách hàng'!$E$10,$X$2:$Z$5,2,FALSE))</f>
        <v>0</v>
      </c>
      <c r="H410" s="5">
        <f>F410*HLOOKUP(B410,Assumption!$A$10:$G$12,2,TRUE)+G410*HLOOKUP(B410,Assumption!$A$10:$G$12,3,TRUE)</f>
        <v>0</v>
      </c>
      <c r="I410" s="5">
        <f t="shared" si="3"/>
        <v>0</v>
      </c>
      <c r="J410" s="47">
        <f>VLOOKUP(D410,Assumption!$O$3:$Q$103,IF('Thông tin khách hàng'!$B$3="Nam",2,3),FALSE)/12*P410</f>
        <v>0</v>
      </c>
      <c r="K410" s="5">
        <v>20000.0</v>
      </c>
      <c r="L410" s="46">
        <f t="shared" si="4"/>
        <v>66359810</v>
      </c>
      <c r="M410" s="46">
        <f t="shared" si="5"/>
        <v>16354478108</v>
      </c>
      <c r="N410" s="47">
        <f>HLOOKUP(ROUND(AVERAGE(M398:M409)/10^6,0),Assumption!$B$2:$E$3,2,TRUE)*MAX((AVERAGE(M398:M409)-250*10^6),0)</f>
        <v>90638212.23</v>
      </c>
      <c r="O410" s="46">
        <f t="shared" si="6"/>
        <v>16445116320</v>
      </c>
      <c r="P410" s="46">
        <f>IF(A410=1,SA,MAX(0,SA-M409))</f>
        <v>0</v>
      </c>
      <c r="S410" s="5">
        <v>0.0</v>
      </c>
      <c r="T410" s="5">
        <v>0.0</v>
      </c>
      <c r="U410" s="5">
        <v>0.0</v>
      </c>
      <c r="V410" s="48">
        <v>1.0</v>
      </c>
    </row>
    <row r="411" ht="15.75" customHeight="1">
      <c r="A411" s="5">
        <v>409.0</v>
      </c>
      <c r="B411" s="5">
        <v>35.0</v>
      </c>
      <c r="C411" s="5">
        <f t="shared" si="1"/>
        <v>1</v>
      </c>
      <c r="D411" s="5">
        <f>'Thông tin khách hàng'!$B$4+B411-1</f>
        <v>35</v>
      </c>
      <c r="E411" s="46">
        <f t="shared" si="2"/>
        <v>16445116320</v>
      </c>
      <c r="F411" s="5">
        <f>TP*VLOOKUP('Thông tin khách hàng'!$E$10,$X$2:$Z$5,3,FALSE)*OFFSET($S411,0,VLOOKUP('Thông tin khách hàng'!$E$10,$X$2:$Z$5,2,FALSE))</f>
        <v>15000000</v>
      </c>
      <c r="G411" s="5">
        <f>EP*VLOOKUP('Thông tin khách hàng'!$E$10,$X$2:$Z$5,3,FALSE)*OFFSET($S411,0,VLOOKUP('Thông tin khách hàng'!$E$10,$X$2:$Z$5,2,FALSE))</f>
        <v>15000000</v>
      </c>
      <c r="H411" s="5">
        <f>F411*HLOOKUP(B411,Assumption!$A$10:$G$12,2,TRUE)+G411*HLOOKUP(B411,Assumption!$A$10:$G$12,3,TRUE)</f>
        <v>750000</v>
      </c>
      <c r="I411" s="5">
        <f t="shared" si="3"/>
        <v>29250000</v>
      </c>
      <c r="J411" s="47">
        <f>VLOOKUP(D411,Assumption!$O$3:$Q$103,IF('Thông tin khách hàng'!$B$3="Nam",2,3),FALSE)/12*P411</f>
        <v>0</v>
      </c>
      <c r="K411" s="5">
        <v>20000.0</v>
      </c>
      <c r="L411" s="46">
        <f t="shared" si="4"/>
        <v>67118526</v>
      </c>
      <c r="M411" s="46">
        <f t="shared" si="5"/>
        <v>16541464846</v>
      </c>
      <c r="N411" s="47">
        <f>HLOOKUP(ROUND(AVERAGE(M399:M410)/10^6,0),Assumption!$B$2:$E$3,2,TRUE)*MAX((AVERAGE(M399:M410)-250*10^6),0)</f>
        <v>91554576.82</v>
      </c>
      <c r="O411" s="46">
        <f t="shared" si="6"/>
        <v>16633019423</v>
      </c>
      <c r="P411" s="46">
        <f>IF(A411=1,SA,MAX(0,SA-M410))</f>
        <v>0</v>
      </c>
      <c r="S411" s="5">
        <v>1.0</v>
      </c>
      <c r="T411" s="5">
        <v>1.0</v>
      </c>
      <c r="U411" s="5">
        <v>1.0</v>
      </c>
      <c r="V411" s="48">
        <v>1.0</v>
      </c>
    </row>
    <row r="412" ht="15.75" customHeight="1">
      <c r="A412" s="5">
        <v>410.0</v>
      </c>
      <c r="B412" s="5">
        <v>35.0</v>
      </c>
      <c r="C412" s="5">
        <f t="shared" si="1"/>
        <v>2</v>
      </c>
      <c r="D412" s="5">
        <f>'Thông tin khách hàng'!$B$4+B412-1</f>
        <v>35</v>
      </c>
      <c r="E412" s="46">
        <f t="shared" si="2"/>
        <v>16633019423</v>
      </c>
      <c r="F412" s="5">
        <f>TP*VLOOKUP('Thông tin khách hàng'!$E$10,$X$2:$Z$5,3,FALSE)*OFFSET($S412,0,VLOOKUP('Thông tin khách hàng'!$E$10,$X$2:$Z$5,2,FALSE))</f>
        <v>0</v>
      </c>
      <c r="G412" s="5">
        <f>EP*VLOOKUP('Thông tin khách hàng'!$E$10,$X$2:$Z$5,3,FALSE)*OFFSET($S412,0,VLOOKUP('Thông tin khách hàng'!$E$10,$X$2:$Z$5,2,FALSE))</f>
        <v>0</v>
      </c>
      <c r="H412" s="5">
        <f>F412*HLOOKUP(B412,Assumption!$A$10:$G$12,2,TRUE)+G412*HLOOKUP(B412,Assumption!$A$10:$G$12,3,TRUE)</f>
        <v>0</v>
      </c>
      <c r="I412" s="5">
        <f t="shared" si="3"/>
        <v>0</v>
      </c>
      <c r="J412" s="47">
        <f>VLOOKUP(D412,Assumption!$O$3:$Q$103,IF('Thông tin khách hàng'!$B$3="Nam",2,3),FALSE)/12*P412</f>
        <v>0</v>
      </c>
      <c r="K412" s="5">
        <v>20000.0</v>
      </c>
      <c r="L412" s="46">
        <f t="shared" si="4"/>
        <v>67764899</v>
      </c>
      <c r="M412" s="46">
        <f t="shared" si="5"/>
        <v>16700764322</v>
      </c>
      <c r="N412" s="47">
        <f>HLOOKUP(ROUND(AVERAGE(M400:M411)/10^6,0),Assumption!$B$2:$E$3,2,TRUE)*MAX((AVERAGE(M400:M411)-250*10^6),0)</f>
        <v>92479861.39</v>
      </c>
      <c r="O412" s="46">
        <f t="shared" si="6"/>
        <v>16793244184</v>
      </c>
      <c r="P412" s="46">
        <f>IF(A412=1,SA,MAX(0,SA-M411))</f>
        <v>0</v>
      </c>
      <c r="S412" s="5">
        <v>0.0</v>
      </c>
      <c r="T412" s="5">
        <v>0.0</v>
      </c>
      <c r="U412" s="5">
        <v>0.0</v>
      </c>
      <c r="V412" s="48">
        <v>1.0</v>
      </c>
    </row>
    <row r="413" ht="15.75" customHeight="1">
      <c r="A413" s="5">
        <v>411.0</v>
      </c>
      <c r="B413" s="5">
        <v>35.0</v>
      </c>
      <c r="C413" s="5">
        <f t="shared" si="1"/>
        <v>3</v>
      </c>
      <c r="D413" s="5">
        <f>'Thông tin khách hàng'!$B$4+B413-1</f>
        <v>35</v>
      </c>
      <c r="E413" s="46">
        <f t="shared" si="2"/>
        <v>16793244184</v>
      </c>
      <c r="F413" s="5">
        <f>TP*VLOOKUP('Thông tin khách hàng'!$E$10,$X$2:$Z$5,3,FALSE)*OFFSET($S413,0,VLOOKUP('Thông tin khách hàng'!$E$10,$X$2:$Z$5,2,FALSE))</f>
        <v>0</v>
      </c>
      <c r="G413" s="5">
        <f>EP*VLOOKUP('Thông tin khách hàng'!$E$10,$X$2:$Z$5,3,FALSE)*OFFSET($S413,0,VLOOKUP('Thông tin khách hàng'!$E$10,$X$2:$Z$5,2,FALSE))</f>
        <v>0</v>
      </c>
      <c r="H413" s="5">
        <f>F413*HLOOKUP(B413,Assumption!$A$10:$G$12,2,TRUE)+G413*HLOOKUP(B413,Assumption!$A$10:$G$12,3,TRUE)</f>
        <v>0</v>
      </c>
      <c r="I413" s="5">
        <f t="shared" si="3"/>
        <v>0</v>
      </c>
      <c r="J413" s="47">
        <f>VLOOKUP(D413,Assumption!$O$3:$Q$103,IF('Thông tin khách hàng'!$B$3="Nam",2,3),FALSE)/12*P413</f>
        <v>0</v>
      </c>
      <c r="K413" s="5">
        <v>20000.0</v>
      </c>
      <c r="L413" s="46">
        <f t="shared" si="4"/>
        <v>68417674</v>
      </c>
      <c r="M413" s="46">
        <f t="shared" si="5"/>
        <v>16861641858</v>
      </c>
      <c r="N413" s="47">
        <f>HLOOKUP(ROUND(AVERAGE(M401:M412)/10^6,0),Assumption!$B$2:$E$3,2,TRUE)*MAX((AVERAGE(M401:M412)-250*10^6),0)</f>
        <v>93414152.78</v>
      </c>
      <c r="O413" s="46">
        <f t="shared" si="6"/>
        <v>16955056010</v>
      </c>
      <c r="P413" s="46">
        <f>IF(A413=1,SA,MAX(0,SA-M412))</f>
        <v>0</v>
      </c>
      <c r="S413" s="5">
        <v>0.0</v>
      </c>
      <c r="T413" s="5">
        <v>0.0</v>
      </c>
      <c r="U413" s="5">
        <v>0.0</v>
      </c>
      <c r="V413" s="48">
        <v>1.0</v>
      </c>
    </row>
    <row r="414" ht="15.75" customHeight="1">
      <c r="A414" s="5">
        <v>412.0</v>
      </c>
      <c r="B414" s="5">
        <v>35.0</v>
      </c>
      <c r="C414" s="5">
        <f t="shared" si="1"/>
        <v>4</v>
      </c>
      <c r="D414" s="5">
        <f>'Thông tin khách hàng'!$B$4+B414-1</f>
        <v>35</v>
      </c>
      <c r="E414" s="46">
        <f t="shared" si="2"/>
        <v>16955056010</v>
      </c>
      <c r="F414" s="5">
        <f>TP*VLOOKUP('Thông tin khách hàng'!$E$10,$X$2:$Z$5,3,FALSE)*OFFSET($S414,0,VLOOKUP('Thông tin khách hàng'!$E$10,$X$2:$Z$5,2,FALSE))</f>
        <v>0</v>
      </c>
      <c r="G414" s="5">
        <f>EP*VLOOKUP('Thông tin khách hàng'!$E$10,$X$2:$Z$5,3,FALSE)*OFFSET($S414,0,VLOOKUP('Thông tin khách hàng'!$E$10,$X$2:$Z$5,2,FALSE))</f>
        <v>0</v>
      </c>
      <c r="H414" s="5">
        <f>F414*HLOOKUP(B414,Assumption!$A$10:$G$12,2,TRUE)+G414*HLOOKUP(B414,Assumption!$A$10:$G$12,3,TRUE)</f>
        <v>0</v>
      </c>
      <c r="I414" s="5">
        <f t="shared" si="3"/>
        <v>0</v>
      </c>
      <c r="J414" s="47">
        <f>VLOOKUP(D414,Assumption!$O$3:$Q$103,IF('Thông tin khách hàng'!$B$3="Nam",2,3),FALSE)/12*P414</f>
        <v>0</v>
      </c>
      <c r="K414" s="5">
        <v>20000.0</v>
      </c>
      <c r="L414" s="46">
        <f t="shared" si="4"/>
        <v>69076915</v>
      </c>
      <c r="M414" s="46">
        <f t="shared" si="5"/>
        <v>17024112925</v>
      </c>
      <c r="N414" s="47">
        <f>HLOOKUP(ROUND(AVERAGE(M402:M413)/10^6,0),Assumption!$B$2:$E$3,2,TRUE)*MAX((AVERAGE(M402:M413)-250*10^6),0)</f>
        <v>94357538.64</v>
      </c>
      <c r="O414" s="46">
        <f t="shared" si="6"/>
        <v>17118470464</v>
      </c>
      <c r="P414" s="46">
        <f>IF(A414=1,SA,MAX(0,SA-M413))</f>
        <v>0</v>
      </c>
      <c r="S414" s="5">
        <v>0.0</v>
      </c>
      <c r="T414" s="5">
        <v>0.0</v>
      </c>
      <c r="U414" s="5">
        <v>1.0</v>
      </c>
      <c r="V414" s="48">
        <v>1.0</v>
      </c>
    </row>
    <row r="415" ht="15.75" customHeight="1">
      <c r="A415" s="5">
        <v>413.0</v>
      </c>
      <c r="B415" s="5">
        <v>35.0</v>
      </c>
      <c r="C415" s="5">
        <f t="shared" si="1"/>
        <v>5</v>
      </c>
      <c r="D415" s="5">
        <f>'Thông tin khách hàng'!$B$4+B415-1</f>
        <v>35</v>
      </c>
      <c r="E415" s="46">
        <f t="shared" si="2"/>
        <v>17118470464</v>
      </c>
      <c r="F415" s="5">
        <f>TP*VLOOKUP('Thông tin khách hàng'!$E$10,$X$2:$Z$5,3,FALSE)*OFFSET($S415,0,VLOOKUP('Thông tin khách hàng'!$E$10,$X$2:$Z$5,2,FALSE))</f>
        <v>0</v>
      </c>
      <c r="G415" s="5">
        <f>EP*VLOOKUP('Thông tin khách hàng'!$E$10,$X$2:$Z$5,3,FALSE)*OFFSET($S415,0,VLOOKUP('Thông tin khách hàng'!$E$10,$X$2:$Z$5,2,FALSE))</f>
        <v>0</v>
      </c>
      <c r="H415" s="5">
        <f>F415*HLOOKUP(B415,Assumption!$A$10:$G$12,2,TRUE)+G415*HLOOKUP(B415,Assumption!$A$10:$G$12,3,TRUE)</f>
        <v>0</v>
      </c>
      <c r="I415" s="5">
        <f t="shared" si="3"/>
        <v>0</v>
      </c>
      <c r="J415" s="47">
        <f>VLOOKUP(D415,Assumption!$O$3:$Q$103,IF('Thông tin khách hàng'!$B$3="Nam",2,3),FALSE)/12*P415</f>
        <v>0</v>
      </c>
      <c r="K415" s="5">
        <v>20000.0</v>
      </c>
      <c r="L415" s="46">
        <f t="shared" si="4"/>
        <v>69742686</v>
      </c>
      <c r="M415" s="46">
        <f t="shared" si="5"/>
        <v>17188193150</v>
      </c>
      <c r="N415" s="47">
        <f>HLOOKUP(ROUND(AVERAGE(M403:M414)/10^6,0),Assumption!$B$2:$E$3,2,TRUE)*MAX((AVERAGE(M403:M414)-250*10^6),0)</f>
        <v>95310107.51</v>
      </c>
      <c r="O415" s="46">
        <f t="shared" si="6"/>
        <v>17283503258</v>
      </c>
      <c r="P415" s="46">
        <f>IF(A415=1,SA,MAX(0,SA-M414))</f>
        <v>0</v>
      </c>
      <c r="S415" s="5">
        <v>0.0</v>
      </c>
      <c r="T415" s="5">
        <v>0.0</v>
      </c>
      <c r="U415" s="5">
        <v>0.0</v>
      </c>
      <c r="V415" s="48">
        <v>1.0</v>
      </c>
    </row>
    <row r="416" ht="15.75" customHeight="1">
      <c r="A416" s="5">
        <v>414.0</v>
      </c>
      <c r="B416" s="5">
        <v>35.0</v>
      </c>
      <c r="C416" s="5">
        <f t="shared" si="1"/>
        <v>6</v>
      </c>
      <c r="D416" s="5">
        <f>'Thông tin khách hàng'!$B$4+B416-1</f>
        <v>35</v>
      </c>
      <c r="E416" s="46">
        <f t="shared" si="2"/>
        <v>17283503258</v>
      </c>
      <c r="F416" s="5">
        <f>TP*VLOOKUP('Thông tin khách hàng'!$E$10,$X$2:$Z$5,3,FALSE)*OFFSET($S416,0,VLOOKUP('Thông tin khách hàng'!$E$10,$X$2:$Z$5,2,FALSE))</f>
        <v>0</v>
      </c>
      <c r="G416" s="5">
        <f>EP*VLOOKUP('Thông tin khách hàng'!$E$10,$X$2:$Z$5,3,FALSE)*OFFSET($S416,0,VLOOKUP('Thông tin khách hàng'!$E$10,$X$2:$Z$5,2,FALSE))</f>
        <v>0</v>
      </c>
      <c r="H416" s="5">
        <f>F416*HLOOKUP(B416,Assumption!$A$10:$G$12,2,TRUE)+G416*HLOOKUP(B416,Assumption!$A$10:$G$12,3,TRUE)</f>
        <v>0</v>
      </c>
      <c r="I416" s="5">
        <f t="shared" si="3"/>
        <v>0</v>
      </c>
      <c r="J416" s="47">
        <f>VLOOKUP(D416,Assumption!$O$3:$Q$103,IF('Thông tin khách hàng'!$B$3="Nam",2,3),FALSE)/12*P416</f>
        <v>0</v>
      </c>
      <c r="K416" s="5">
        <v>20000.0</v>
      </c>
      <c r="L416" s="46">
        <f t="shared" si="4"/>
        <v>70415050</v>
      </c>
      <c r="M416" s="46">
        <f t="shared" si="5"/>
        <v>17353898308</v>
      </c>
      <c r="N416" s="47">
        <f>HLOOKUP(ROUND(AVERAGE(M404:M415)/10^6,0),Assumption!$B$2:$E$3,2,TRUE)*MAX((AVERAGE(M404:M415)-250*10^6),0)</f>
        <v>96271948.77</v>
      </c>
      <c r="O416" s="46">
        <f t="shared" si="6"/>
        <v>17450170256</v>
      </c>
      <c r="P416" s="46">
        <f>IF(A416=1,SA,MAX(0,SA-M415))</f>
        <v>0</v>
      </c>
      <c r="S416" s="5">
        <v>0.0</v>
      </c>
      <c r="T416" s="5">
        <v>0.0</v>
      </c>
      <c r="U416" s="5">
        <v>0.0</v>
      </c>
      <c r="V416" s="48">
        <v>1.0</v>
      </c>
    </row>
    <row r="417" ht="15.75" customHeight="1">
      <c r="A417" s="5">
        <v>415.0</v>
      </c>
      <c r="B417" s="5">
        <v>35.0</v>
      </c>
      <c r="C417" s="5">
        <f t="shared" si="1"/>
        <v>7</v>
      </c>
      <c r="D417" s="5">
        <f>'Thông tin khách hàng'!$B$4+B417-1</f>
        <v>35</v>
      </c>
      <c r="E417" s="46">
        <f t="shared" si="2"/>
        <v>17450170256</v>
      </c>
      <c r="F417" s="5">
        <f>TP*VLOOKUP('Thông tin khách hàng'!$E$10,$X$2:$Z$5,3,FALSE)*OFFSET($S417,0,VLOOKUP('Thông tin khách hàng'!$E$10,$X$2:$Z$5,2,FALSE))</f>
        <v>15000000</v>
      </c>
      <c r="G417" s="5">
        <f>EP*VLOOKUP('Thông tin khách hàng'!$E$10,$X$2:$Z$5,3,FALSE)*OFFSET($S417,0,VLOOKUP('Thông tin khách hàng'!$E$10,$X$2:$Z$5,2,FALSE))</f>
        <v>15000000</v>
      </c>
      <c r="H417" s="5">
        <f>F417*HLOOKUP(B417,Assumption!$A$10:$G$12,2,TRUE)+G417*HLOOKUP(B417,Assumption!$A$10:$G$12,3,TRUE)</f>
        <v>750000</v>
      </c>
      <c r="I417" s="5">
        <f t="shared" si="3"/>
        <v>29250000</v>
      </c>
      <c r="J417" s="47">
        <f>VLOOKUP(D417,Assumption!$O$3:$Q$103,IF('Thông tin khách hàng'!$B$3="Nam",2,3),FALSE)/12*P417</f>
        <v>0</v>
      </c>
      <c r="K417" s="5">
        <v>20000.0</v>
      </c>
      <c r="L417" s="46">
        <f t="shared" si="4"/>
        <v>71213240</v>
      </c>
      <c r="M417" s="46">
        <f t="shared" si="5"/>
        <v>17550613496</v>
      </c>
      <c r="N417" s="47">
        <f>HLOOKUP(ROUND(AVERAGE(M405:M416)/10^6,0),Assumption!$B$2:$E$3,2,TRUE)*MAX((AVERAGE(M405:M416)-250*10^6),0)</f>
        <v>97243152.69</v>
      </c>
      <c r="O417" s="46">
        <f t="shared" si="6"/>
        <v>17647856649</v>
      </c>
      <c r="P417" s="46">
        <f>IF(A417=1,SA,MAX(0,SA-M416))</f>
        <v>0</v>
      </c>
      <c r="S417" s="5">
        <v>0.0</v>
      </c>
      <c r="T417" s="5">
        <v>1.0</v>
      </c>
      <c r="U417" s="5">
        <v>1.0</v>
      </c>
      <c r="V417" s="48">
        <v>1.0</v>
      </c>
    </row>
    <row r="418" ht="15.75" customHeight="1">
      <c r="A418" s="5">
        <v>416.0</v>
      </c>
      <c r="B418" s="5">
        <v>35.0</v>
      </c>
      <c r="C418" s="5">
        <f t="shared" si="1"/>
        <v>8</v>
      </c>
      <c r="D418" s="5">
        <f>'Thông tin khách hàng'!$B$4+B418-1</f>
        <v>35</v>
      </c>
      <c r="E418" s="46">
        <f t="shared" si="2"/>
        <v>17647856649</v>
      </c>
      <c r="F418" s="5">
        <f>TP*VLOOKUP('Thông tin khách hàng'!$E$10,$X$2:$Z$5,3,FALSE)*OFFSET($S418,0,VLOOKUP('Thông tin khách hàng'!$E$10,$X$2:$Z$5,2,FALSE))</f>
        <v>0</v>
      </c>
      <c r="G418" s="5">
        <f>EP*VLOOKUP('Thông tin khách hàng'!$E$10,$X$2:$Z$5,3,FALSE)*OFFSET($S418,0,VLOOKUP('Thông tin khách hàng'!$E$10,$X$2:$Z$5,2,FALSE))</f>
        <v>0</v>
      </c>
      <c r="H418" s="5">
        <f>F418*HLOOKUP(B418,Assumption!$A$10:$G$12,2,TRUE)+G418*HLOOKUP(B418,Assumption!$A$10:$G$12,3,TRUE)</f>
        <v>0</v>
      </c>
      <c r="I418" s="5">
        <f t="shared" si="3"/>
        <v>0</v>
      </c>
      <c r="J418" s="47">
        <f>VLOOKUP(D418,Assumption!$O$3:$Q$103,IF('Thông tin khách hàng'!$B$3="Nam",2,3),FALSE)/12*P418</f>
        <v>0</v>
      </c>
      <c r="K418" s="5">
        <v>20000.0</v>
      </c>
      <c r="L418" s="46">
        <f t="shared" si="4"/>
        <v>71899471</v>
      </c>
      <c r="M418" s="46">
        <f t="shared" si="5"/>
        <v>17719736120</v>
      </c>
      <c r="N418" s="47">
        <f>HLOOKUP(ROUND(AVERAGE(M406:M417)/10^6,0),Assumption!$B$2:$E$3,2,TRUE)*MAX((AVERAGE(M406:M417)-250*10^6),0)</f>
        <v>98223810.39</v>
      </c>
      <c r="O418" s="46">
        <f t="shared" si="6"/>
        <v>17817959930</v>
      </c>
      <c r="P418" s="46">
        <f>IF(A418=1,SA,MAX(0,SA-M417))</f>
        <v>0</v>
      </c>
      <c r="S418" s="5">
        <v>0.0</v>
      </c>
      <c r="T418" s="5">
        <v>0.0</v>
      </c>
      <c r="U418" s="5">
        <v>0.0</v>
      </c>
      <c r="V418" s="48">
        <v>1.0</v>
      </c>
    </row>
    <row r="419" ht="15.75" customHeight="1">
      <c r="A419" s="5">
        <v>417.0</v>
      </c>
      <c r="B419" s="5">
        <v>35.0</v>
      </c>
      <c r="C419" s="5">
        <f t="shared" si="1"/>
        <v>9</v>
      </c>
      <c r="D419" s="5">
        <f>'Thông tin khách hàng'!$B$4+B419-1</f>
        <v>35</v>
      </c>
      <c r="E419" s="46">
        <f t="shared" si="2"/>
        <v>17817959930</v>
      </c>
      <c r="F419" s="5">
        <f>TP*VLOOKUP('Thông tin khách hàng'!$E$10,$X$2:$Z$5,3,FALSE)*OFFSET($S419,0,VLOOKUP('Thông tin khách hàng'!$E$10,$X$2:$Z$5,2,FALSE))</f>
        <v>0</v>
      </c>
      <c r="G419" s="5">
        <f>EP*VLOOKUP('Thông tin khách hàng'!$E$10,$X$2:$Z$5,3,FALSE)*OFFSET($S419,0,VLOOKUP('Thông tin khách hàng'!$E$10,$X$2:$Z$5,2,FALSE))</f>
        <v>0</v>
      </c>
      <c r="H419" s="5">
        <f>F419*HLOOKUP(B419,Assumption!$A$10:$G$12,2,TRUE)+G419*HLOOKUP(B419,Assumption!$A$10:$G$12,3,TRUE)</f>
        <v>0</v>
      </c>
      <c r="I419" s="5">
        <f t="shared" si="3"/>
        <v>0</v>
      </c>
      <c r="J419" s="47">
        <f>VLOOKUP(D419,Assumption!$O$3:$Q$103,IF('Thông tin khách hàng'!$B$3="Nam",2,3),FALSE)/12*P419</f>
        <v>0</v>
      </c>
      <c r="K419" s="5">
        <v>20000.0</v>
      </c>
      <c r="L419" s="46">
        <f t="shared" si="4"/>
        <v>72592493</v>
      </c>
      <c r="M419" s="46">
        <f t="shared" si="5"/>
        <v>17890532423</v>
      </c>
      <c r="N419" s="47">
        <f>HLOOKUP(ROUND(AVERAGE(M407:M418)/10^6,0),Assumption!$B$2:$E$3,2,TRUE)*MAX((AVERAGE(M407:M418)-250*10^6),0)</f>
        <v>99214013.92</v>
      </c>
      <c r="O419" s="46">
        <f t="shared" si="6"/>
        <v>17989746437</v>
      </c>
      <c r="P419" s="46">
        <f>IF(A419=1,SA,MAX(0,SA-M418))</f>
        <v>0</v>
      </c>
      <c r="S419" s="5">
        <v>0.0</v>
      </c>
      <c r="T419" s="5">
        <v>0.0</v>
      </c>
      <c r="U419" s="5">
        <v>0.0</v>
      </c>
      <c r="V419" s="48">
        <v>1.0</v>
      </c>
    </row>
    <row r="420" ht="15.75" customHeight="1">
      <c r="A420" s="5">
        <v>418.0</v>
      </c>
      <c r="B420" s="5">
        <v>35.0</v>
      </c>
      <c r="C420" s="5">
        <f t="shared" si="1"/>
        <v>10</v>
      </c>
      <c r="D420" s="5">
        <f>'Thông tin khách hàng'!$B$4+B420-1</f>
        <v>35</v>
      </c>
      <c r="E420" s="46">
        <f t="shared" si="2"/>
        <v>17989746437</v>
      </c>
      <c r="F420" s="5">
        <f>TP*VLOOKUP('Thông tin khách hàng'!$E$10,$X$2:$Z$5,3,FALSE)*OFFSET($S420,0,VLOOKUP('Thông tin khách hàng'!$E$10,$X$2:$Z$5,2,FALSE))</f>
        <v>0</v>
      </c>
      <c r="G420" s="5">
        <f>EP*VLOOKUP('Thông tin khách hàng'!$E$10,$X$2:$Z$5,3,FALSE)*OFFSET($S420,0,VLOOKUP('Thông tin khách hàng'!$E$10,$X$2:$Z$5,2,FALSE))</f>
        <v>0</v>
      </c>
      <c r="H420" s="5">
        <f>F420*HLOOKUP(B420,Assumption!$A$10:$G$12,2,TRUE)+G420*HLOOKUP(B420,Assumption!$A$10:$G$12,3,TRUE)</f>
        <v>0</v>
      </c>
      <c r="I420" s="5">
        <f t="shared" si="3"/>
        <v>0</v>
      </c>
      <c r="J420" s="47">
        <f>VLOOKUP(D420,Assumption!$O$3:$Q$103,IF('Thông tin khách hàng'!$B$3="Nam",2,3),FALSE)/12*P420</f>
        <v>0</v>
      </c>
      <c r="K420" s="5">
        <v>20000.0</v>
      </c>
      <c r="L420" s="46">
        <f t="shared" si="4"/>
        <v>73292372</v>
      </c>
      <c r="M420" s="46">
        <f t="shared" si="5"/>
        <v>18063018809</v>
      </c>
      <c r="N420" s="47">
        <f>HLOOKUP(ROUND(AVERAGE(M408:M419)/10^6,0),Assumption!$B$2:$E$3,2,TRUE)*MAX((AVERAGE(M408:M419)-250*10^6),0)</f>
        <v>100213856.2</v>
      </c>
      <c r="O420" s="46">
        <f t="shared" si="6"/>
        <v>18163232665</v>
      </c>
      <c r="P420" s="46">
        <f>IF(A420=1,SA,MAX(0,SA-M419))</f>
        <v>0</v>
      </c>
      <c r="S420" s="5">
        <v>0.0</v>
      </c>
      <c r="T420" s="5">
        <v>0.0</v>
      </c>
      <c r="U420" s="5">
        <v>1.0</v>
      </c>
      <c r="V420" s="48">
        <v>1.0</v>
      </c>
    </row>
    <row r="421" ht="15.75" customHeight="1">
      <c r="A421" s="5">
        <v>419.0</v>
      </c>
      <c r="B421" s="5">
        <v>35.0</v>
      </c>
      <c r="C421" s="5">
        <f t="shared" si="1"/>
        <v>11</v>
      </c>
      <c r="D421" s="5">
        <f>'Thông tin khách hàng'!$B$4+B421-1</f>
        <v>35</v>
      </c>
      <c r="E421" s="46">
        <f t="shared" si="2"/>
        <v>18163232665</v>
      </c>
      <c r="F421" s="5">
        <f>TP*VLOOKUP('Thông tin khách hàng'!$E$10,$X$2:$Z$5,3,FALSE)*OFFSET($S421,0,VLOOKUP('Thông tin khách hàng'!$E$10,$X$2:$Z$5,2,FALSE))</f>
        <v>0</v>
      </c>
      <c r="G421" s="5">
        <f>EP*VLOOKUP('Thông tin khách hàng'!$E$10,$X$2:$Z$5,3,FALSE)*OFFSET($S421,0,VLOOKUP('Thông tin khách hàng'!$E$10,$X$2:$Z$5,2,FALSE))</f>
        <v>0</v>
      </c>
      <c r="H421" s="5">
        <f>F421*HLOOKUP(B421,Assumption!$A$10:$G$12,2,TRUE)+G421*HLOOKUP(B421,Assumption!$A$10:$G$12,3,TRUE)</f>
        <v>0</v>
      </c>
      <c r="I421" s="5">
        <f t="shared" si="3"/>
        <v>0</v>
      </c>
      <c r="J421" s="47">
        <f>VLOOKUP(D421,Assumption!$O$3:$Q$103,IF('Thông tin khách hàng'!$B$3="Nam",2,3),FALSE)/12*P421</f>
        <v>0</v>
      </c>
      <c r="K421" s="5">
        <v>20000.0</v>
      </c>
      <c r="L421" s="46">
        <f t="shared" si="4"/>
        <v>73999177</v>
      </c>
      <c r="M421" s="46">
        <f t="shared" si="5"/>
        <v>18237211842</v>
      </c>
      <c r="N421" s="47">
        <f>HLOOKUP(ROUND(AVERAGE(M409:M420)/10^6,0),Assumption!$B$2:$E$3,2,TRUE)*MAX((AVERAGE(M409:M420)-250*10^6),0)</f>
        <v>101223431</v>
      </c>
      <c r="O421" s="46">
        <f t="shared" si="6"/>
        <v>18338435273</v>
      </c>
      <c r="P421" s="46">
        <f>IF(A421=1,SA,MAX(0,SA-M420))</f>
        <v>0</v>
      </c>
      <c r="S421" s="5">
        <v>0.0</v>
      </c>
      <c r="T421" s="5">
        <v>0.0</v>
      </c>
      <c r="U421" s="5">
        <v>0.0</v>
      </c>
      <c r="V421" s="48">
        <v>1.0</v>
      </c>
    </row>
    <row r="422" ht="15.75" customHeight="1">
      <c r="A422" s="5">
        <v>420.0</v>
      </c>
      <c r="B422" s="5">
        <v>35.0</v>
      </c>
      <c r="C422" s="5">
        <f t="shared" si="1"/>
        <v>12</v>
      </c>
      <c r="D422" s="5">
        <f>'Thông tin khách hàng'!$B$4+B422-1</f>
        <v>35</v>
      </c>
      <c r="E422" s="46">
        <f t="shared" si="2"/>
        <v>18338435273</v>
      </c>
      <c r="F422" s="5">
        <f>TP*VLOOKUP('Thông tin khách hàng'!$E$10,$X$2:$Z$5,3,FALSE)*OFFSET($S422,0,VLOOKUP('Thông tin khách hàng'!$E$10,$X$2:$Z$5,2,FALSE))</f>
        <v>0</v>
      </c>
      <c r="G422" s="5">
        <f>EP*VLOOKUP('Thông tin khách hàng'!$E$10,$X$2:$Z$5,3,FALSE)*OFFSET($S422,0,VLOOKUP('Thông tin khách hàng'!$E$10,$X$2:$Z$5,2,FALSE))</f>
        <v>0</v>
      </c>
      <c r="H422" s="5">
        <f>F422*HLOOKUP(B422,Assumption!$A$10:$G$12,2,TRUE)+G422*HLOOKUP(B422,Assumption!$A$10:$G$12,3,TRUE)</f>
        <v>0</v>
      </c>
      <c r="I422" s="5">
        <f t="shared" si="3"/>
        <v>0</v>
      </c>
      <c r="J422" s="47">
        <f>VLOOKUP(D422,Assumption!$O$3:$Q$103,IF('Thông tin khách hàng'!$B$3="Nam",2,3),FALSE)/12*P422</f>
        <v>0</v>
      </c>
      <c r="K422" s="5">
        <v>20000.0</v>
      </c>
      <c r="L422" s="46">
        <f t="shared" si="4"/>
        <v>74712974</v>
      </c>
      <c r="M422" s="46">
        <f t="shared" si="5"/>
        <v>18413128247</v>
      </c>
      <c r="N422" s="47">
        <f>HLOOKUP(ROUND(AVERAGE(M410:M421)/10^6,0),Assumption!$B$2:$E$3,2,TRUE)*MAX((AVERAGE(M410:M421)-250*10^6),0)</f>
        <v>102242833.1</v>
      </c>
      <c r="O422" s="46">
        <f t="shared" si="6"/>
        <v>18515371081</v>
      </c>
      <c r="P422" s="46">
        <f>IF(A422=1,SA,MAX(0,SA-M421))</f>
        <v>0</v>
      </c>
      <c r="S422" s="5">
        <v>0.0</v>
      </c>
      <c r="T422" s="5">
        <v>0.0</v>
      </c>
      <c r="U422" s="5">
        <v>0.0</v>
      </c>
      <c r="V422" s="48">
        <v>1.0</v>
      </c>
    </row>
    <row r="423" ht="15.75" customHeight="1">
      <c r="A423" s="5">
        <v>421.0</v>
      </c>
      <c r="B423" s="5">
        <v>36.0</v>
      </c>
      <c r="C423" s="5">
        <f t="shared" si="1"/>
        <v>1</v>
      </c>
      <c r="D423" s="5">
        <f>'Thông tin khách hàng'!$B$4+B423-1</f>
        <v>36</v>
      </c>
      <c r="E423" s="46">
        <f t="shared" si="2"/>
        <v>18515371081</v>
      </c>
      <c r="F423" s="5">
        <f>TP*VLOOKUP('Thông tin khách hàng'!$E$10,$X$2:$Z$5,3,FALSE)*OFFSET($S423,0,VLOOKUP('Thông tin khách hàng'!$E$10,$X$2:$Z$5,2,FALSE))</f>
        <v>15000000</v>
      </c>
      <c r="G423" s="5">
        <f>EP*VLOOKUP('Thông tin khách hàng'!$E$10,$X$2:$Z$5,3,FALSE)*OFFSET($S423,0,VLOOKUP('Thông tin khách hàng'!$E$10,$X$2:$Z$5,2,FALSE))</f>
        <v>15000000</v>
      </c>
      <c r="H423" s="5">
        <f>F423*HLOOKUP(B423,Assumption!$A$10:$G$12,2,TRUE)+G423*HLOOKUP(B423,Assumption!$A$10:$G$12,3,TRUE)</f>
        <v>750000</v>
      </c>
      <c r="I423" s="5">
        <f t="shared" si="3"/>
        <v>29250000</v>
      </c>
      <c r="J423" s="47">
        <f>VLOOKUP(D423,Assumption!$O$3:$Q$103,IF('Thông tin khách hàng'!$B$3="Nam",2,3),FALSE)/12*P423</f>
        <v>0</v>
      </c>
      <c r="K423" s="5">
        <v>20000.0</v>
      </c>
      <c r="L423" s="46">
        <f t="shared" si="4"/>
        <v>75553000</v>
      </c>
      <c r="M423" s="46">
        <f t="shared" si="5"/>
        <v>18620154081</v>
      </c>
      <c r="N423" s="47">
        <f>HLOOKUP(ROUND(AVERAGE(M411:M422)/10^6,0),Assumption!$B$2:$E$3,2,TRUE)*MAX((AVERAGE(M411:M422)-250*10^6),0)</f>
        <v>103272158.2</v>
      </c>
      <c r="O423" s="46">
        <f t="shared" si="6"/>
        <v>18723426239</v>
      </c>
      <c r="P423" s="46">
        <f>IF(A423=1,SA,MAX(0,SA-M422))</f>
        <v>0</v>
      </c>
      <c r="S423" s="5">
        <v>1.0</v>
      </c>
      <c r="T423" s="5">
        <v>1.0</v>
      </c>
      <c r="U423" s="5">
        <v>1.0</v>
      </c>
      <c r="V423" s="48">
        <v>1.0</v>
      </c>
    </row>
    <row r="424" ht="15.75" customHeight="1">
      <c r="A424" s="5">
        <v>422.0</v>
      </c>
      <c r="B424" s="5">
        <v>36.0</v>
      </c>
      <c r="C424" s="5">
        <f t="shared" si="1"/>
        <v>2</v>
      </c>
      <c r="D424" s="5">
        <f>'Thông tin khách hàng'!$B$4+B424-1</f>
        <v>36</v>
      </c>
      <c r="E424" s="46">
        <f t="shared" si="2"/>
        <v>18723426239</v>
      </c>
      <c r="F424" s="5">
        <f>TP*VLOOKUP('Thông tin khách hàng'!$E$10,$X$2:$Z$5,3,FALSE)*OFFSET($S424,0,VLOOKUP('Thông tin khách hàng'!$E$10,$X$2:$Z$5,2,FALSE))</f>
        <v>0</v>
      </c>
      <c r="G424" s="5">
        <f>EP*VLOOKUP('Thông tin khách hàng'!$E$10,$X$2:$Z$5,3,FALSE)*OFFSET($S424,0,VLOOKUP('Thông tin khách hàng'!$E$10,$X$2:$Z$5,2,FALSE))</f>
        <v>0</v>
      </c>
      <c r="H424" s="5">
        <f>F424*HLOOKUP(B424,Assumption!$A$10:$G$12,2,TRUE)+G424*HLOOKUP(B424,Assumption!$A$10:$G$12,3,TRUE)</f>
        <v>0</v>
      </c>
      <c r="I424" s="5">
        <f t="shared" si="3"/>
        <v>0</v>
      </c>
      <c r="J424" s="47">
        <f>VLOOKUP(D424,Assumption!$O$3:$Q$103,IF('Thông tin khách hàng'!$B$3="Nam",2,3),FALSE)/12*P424</f>
        <v>0</v>
      </c>
      <c r="K424" s="5">
        <v>20000.0</v>
      </c>
      <c r="L424" s="46">
        <f t="shared" si="4"/>
        <v>76281475</v>
      </c>
      <c r="M424" s="46">
        <f t="shared" si="5"/>
        <v>18799687714</v>
      </c>
      <c r="N424" s="47">
        <f>HLOOKUP(ROUND(AVERAGE(M412:M423)/10^6,0),Assumption!$B$2:$E$3,2,TRUE)*MAX((AVERAGE(M412:M423)-250*10^6),0)</f>
        <v>104311502.8</v>
      </c>
      <c r="O424" s="46">
        <f t="shared" si="6"/>
        <v>18903999217</v>
      </c>
      <c r="P424" s="46">
        <f>IF(A424=1,SA,MAX(0,SA-M423))</f>
        <v>0</v>
      </c>
      <c r="S424" s="5">
        <v>0.0</v>
      </c>
      <c r="T424" s="5">
        <v>0.0</v>
      </c>
      <c r="U424" s="5">
        <v>0.0</v>
      </c>
      <c r="V424" s="48">
        <v>1.0</v>
      </c>
    </row>
    <row r="425" ht="15.75" customHeight="1">
      <c r="A425" s="5">
        <v>423.0</v>
      </c>
      <c r="B425" s="5">
        <v>36.0</v>
      </c>
      <c r="C425" s="5">
        <f t="shared" si="1"/>
        <v>3</v>
      </c>
      <c r="D425" s="5">
        <f>'Thông tin khách hàng'!$B$4+B425-1</f>
        <v>36</v>
      </c>
      <c r="E425" s="46">
        <f t="shared" si="2"/>
        <v>18903999217</v>
      </c>
      <c r="F425" s="5">
        <f>TP*VLOOKUP('Thông tin khách hàng'!$E$10,$X$2:$Z$5,3,FALSE)*OFFSET($S425,0,VLOOKUP('Thông tin khách hàng'!$E$10,$X$2:$Z$5,2,FALSE))</f>
        <v>0</v>
      </c>
      <c r="G425" s="5">
        <f>EP*VLOOKUP('Thông tin khách hàng'!$E$10,$X$2:$Z$5,3,FALSE)*OFFSET($S425,0,VLOOKUP('Thông tin khách hàng'!$E$10,$X$2:$Z$5,2,FALSE))</f>
        <v>0</v>
      </c>
      <c r="H425" s="5">
        <f>F425*HLOOKUP(B425,Assumption!$A$10:$G$12,2,TRUE)+G425*HLOOKUP(B425,Assumption!$A$10:$G$12,3,TRUE)</f>
        <v>0</v>
      </c>
      <c r="I425" s="5">
        <f t="shared" si="3"/>
        <v>0</v>
      </c>
      <c r="J425" s="47">
        <f>VLOOKUP(D425,Assumption!$O$3:$Q$103,IF('Thông tin khách hàng'!$B$3="Nam",2,3),FALSE)/12*P425</f>
        <v>0</v>
      </c>
      <c r="K425" s="5">
        <v>20000.0</v>
      </c>
      <c r="L425" s="46">
        <f t="shared" si="4"/>
        <v>77017151</v>
      </c>
      <c r="M425" s="46">
        <f t="shared" si="5"/>
        <v>18980996368</v>
      </c>
      <c r="N425" s="47">
        <f>HLOOKUP(ROUND(AVERAGE(M413:M424)/10^6,0),Assumption!$B$2:$E$3,2,TRUE)*MAX((AVERAGE(M413:M424)-250*10^6),0)</f>
        <v>105360964.5</v>
      </c>
      <c r="O425" s="46">
        <f t="shared" si="6"/>
        <v>19086357332</v>
      </c>
      <c r="P425" s="46">
        <f>IF(A425=1,SA,MAX(0,SA-M424))</f>
        <v>0</v>
      </c>
      <c r="S425" s="5">
        <v>0.0</v>
      </c>
      <c r="T425" s="5">
        <v>0.0</v>
      </c>
      <c r="U425" s="5">
        <v>0.0</v>
      </c>
      <c r="V425" s="48">
        <v>1.0</v>
      </c>
    </row>
    <row r="426" ht="15.75" customHeight="1">
      <c r="A426" s="5">
        <v>424.0</v>
      </c>
      <c r="B426" s="5">
        <v>36.0</v>
      </c>
      <c r="C426" s="5">
        <f t="shared" si="1"/>
        <v>4</v>
      </c>
      <c r="D426" s="5">
        <f>'Thông tin khách hàng'!$B$4+B426-1</f>
        <v>36</v>
      </c>
      <c r="E426" s="46">
        <f t="shared" si="2"/>
        <v>19086357332</v>
      </c>
      <c r="F426" s="5">
        <f>TP*VLOOKUP('Thông tin khách hàng'!$E$10,$X$2:$Z$5,3,FALSE)*OFFSET($S426,0,VLOOKUP('Thông tin khách hàng'!$E$10,$X$2:$Z$5,2,FALSE))</f>
        <v>0</v>
      </c>
      <c r="G426" s="5">
        <f>EP*VLOOKUP('Thông tin khách hàng'!$E$10,$X$2:$Z$5,3,FALSE)*OFFSET($S426,0,VLOOKUP('Thông tin khách hàng'!$E$10,$X$2:$Z$5,2,FALSE))</f>
        <v>0</v>
      </c>
      <c r="H426" s="5">
        <f>F426*HLOOKUP(B426,Assumption!$A$10:$G$12,2,TRUE)+G426*HLOOKUP(B426,Assumption!$A$10:$G$12,3,TRUE)</f>
        <v>0</v>
      </c>
      <c r="I426" s="5">
        <f t="shared" si="3"/>
        <v>0</v>
      </c>
      <c r="J426" s="47">
        <f>VLOOKUP(D426,Assumption!$O$3:$Q$103,IF('Thông tin khách hàng'!$B$3="Nam",2,3),FALSE)/12*P426</f>
        <v>0</v>
      </c>
      <c r="K426" s="5">
        <v>20000.0</v>
      </c>
      <c r="L426" s="46">
        <f t="shared" si="4"/>
        <v>77760101</v>
      </c>
      <c r="M426" s="46">
        <f t="shared" si="5"/>
        <v>19164097433</v>
      </c>
      <c r="N426" s="47">
        <f>HLOOKUP(ROUND(AVERAGE(M414:M425)/10^6,0),Assumption!$B$2:$E$3,2,TRUE)*MAX((AVERAGE(M414:M425)-250*10^6),0)</f>
        <v>106420641.7</v>
      </c>
      <c r="O426" s="46">
        <f t="shared" si="6"/>
        <v>19270518075</v>
      </c>
      <c r="P426" s="46">
        <f>IF(A426=1,SA,MAX(0,SA-M425))</f>
        <v>0</v>
      </c>
      <c r="S426" s="5">
        <v>0.0</v>
      </c>
      <c r="T426" s="5">
        <v>0.0</v>
      </c>
      <c r="U426" s="5">
        <v>1.0</v>
      </c>
      <c r="V426" s="48">
        <v>1.0</v>
      </c>
    </row>
    <row r="427" ht="15.75" customHeight="1">
      <c r="A427" s="5">
        <v>425.0</v>
      </c>
      <c r="B427" s="5">
        <v>36.0</v>
      </c>
      <c r="C427" s="5">
        <f t="shared" si="1"/>
        <v>5</v>
      </c>
      <c r="D427" s="5">
        <f>'Thông tin khách hàng'!$B$4+B427-1</f>
        <v>36</v>
      </c>
      <c r="E427" s="46">
        <f t="shared" si="2"/>
        <v>19270518075</v>
      </c>
      <c r="F427" s="5">
        <f>TP*VLOOKUP('Thông tin khách hàng'!$E$10,$X$2:$Z$5,3,FALSE)*OFFSET($S427,0,VLOOKUP('Thông tin khách hàng'!$E$10,$X$2:$Z$5,2,FALSE))</f>
        <v>0</v>
      </c>
      <c r="G427" s="5">
        <f>EP*VLOOKUP('Thông tin khách hàng'!$E$10,$X$2:$Z$5,3,FALSE)*OFFSET($S427,0,VLOOKUP('Thông tin khách hàng'!$E$10,$X$2:$Z$5,2,FALSE))</f>
        <v>0</v>
      </c>
      <c r="H427" s="5">
        <f>F427*HLOOKUP(B427,Assumption!$A$10:$G$12,2,TRUE)+G427*HLOOKUP(B427,Assumption!$A$10:$G$12,3,TRUE)</f>
        <v>0</v>
      </c>
      <c r="I427" s="5">
        <f t="shared" si="3"/>
        <v>0</v>
      </c>
      <c r="J427" s="47">
        <f>VLOOKUP(D427,Assumption!$O$3:$Q$103,IF('Thông tin khách hàng'!$B$3="Nam",2,3),FALSE)/12*P427</f>
        <v>0</v>
      </c>
      <c r="K427" s="5">
        <v>20000.0</v>
      </c>
      <c r="L427" s="46">
        <f t="shared" si="4"/>
        <v>78510395</v>
      </c>
      <c r="M427" s="46">
        <f t="shared" si="5"/>
        <v>19349008470</v>
      </c>
      <c r="N427" s="47">
        <f>HLOOKUP(ROUND(AVERAGE(M415:M426)/10^6,0),Assumption!$B$2:$E$3,2,TRUE)*MAX((AVERAGE(M415:M426)-250*10^6),0)</f>
        <v>107490634</v>
      </c>
      <c r="O427" s="46">
        <f t="shared" si="6"/>
        <v>19456499104</v>
      </c>
      <c r="P427" s="46">
        <f>IF(A427=1,SA,MAX(0,SA-M426))</f>
        <v>0</v>
      </c>
      <c r="S427" s="5">
        <v>0.0</v>
      </c>
      <c r="T427" s="5">
        <v>0.0</v>
      </c>
      <c r="U427" s="5">
        <v>0.0</v>
      </c>
      <c r="V427" s="48">
        <v>1.0</v>
      </c>
    </row>
    <row r="428" ht="15.75" customHeight="1">
      <c r="A428" s="5">
        <v>426.0</v>
      </c>
      <c r="B428" s="5">
        <v>36.0</v>
      </c>
      <c r="C428" s="5">
        <f t="shared" si="1"/>
        <v>6</v>
      </c>
      <c r="D428" s="5">
        <f>'Thông tin khách hàng'!$B$4+B428-1</f>
        <v>36</v>
      </c>
      <c r="E428" s="46">
        <f t="shared" si="2"/>
        <v>19456499104</v>
      </c>
      <c r="F428" s="5">
        <f>TP*VLOOKUP('Thông tin khách hàng'!$E$10,$X$2:$Z$5,3,FALSE)*OFFSET($S428,0,VLOOKUP('Thông tin khách hàng'!$E$10,$X$2:$Z$5,2,FALSE))</f>
        <v>0</v>
      </c>
      <c r="G428" s="5">
        <f>EP*VLOOKUP('Thông tin khách hàng'!$E$10,$X$2:$Z$5,3,FALSE)*OFFSET($S428,0,VLOOKUP('Thông tin khách hàng'!$E$10,$X$2:$Z$5,2,FALSE))</f>
        <v>0</v>
      </c>
      <c r="H428" s="5">
        <f>F428*HLOOKUP(B428,Assumption!$A$10:$G$12,2,TRUE)+G428*HLOOKUP(B428,Assumption!$A$10:$G$12,3,TRUE)</f>
        <v>0</v>
      </c>
      <c r="I428" s="5">
        <f t="shared" si="3"/>
        <v>0</v>
      </c>
      <c r="J428" s="47">
        <f>VLOOKUP(D428,Assumption!$O$3:$Q$103,IF('Thông tin khách hàng'!$B$3="Nam",2,3),FALSE)/12*P428</f>
        <v>0</v>
      </c>
      <c r="K428" s="5">
        <v>20000.0</v>
      </c>
      <c r="L428" s="46">
        <f t="shared" si="4"/>
        <v>79268104</v>
      </c>
      <c r="M428" s="46">
        <f t="shared" si="5"/>
        <v>19535747208</v>
      </c>
      <c r="N428" s="47">
        <f>HLOOKUP(ROUND(AVERAGE(M416:M427)/10^6,0),Assumption!$B$2:$E$3,2,TRUE)*MAX((AVERAGE(M416:M427)-250*10^6),0)</f>
        <v>108571041.7</v>
      </c>
      <c r="O428" s="46">
        <f t="shared" si="6"/>
        <v>19644318249</v>
      </c>
      <c r="P428" s="46">
        <f>IF(A428=1,SA,MAX(0,SA-M427))</f>
        <v>0</v>
      </c>
      <c r="S428" s="5">
        <v>0.0</v>
      </c>
      <c r="T428" s="5">
        <v>0.0</v>
      </c>
      <c r="U428" s="5">
        <v>0.0</v>
      </c>
      <c r="V428" s="48">
        <v>1.0</v>
      </c>
    </row>
    <row r="429" ht="15.75" customHeight="1">
      <c r="A429" s="5">
        <v>427.0</v>
      </c>
      <c r="B429" s="5">
        <v>36.0</v>
      </c>
      <c r="C429" s="5">
        <f t="shared" si="1"/>
        <v>7</v>
      </c>
      <c r="D429" s="5">
        <f>'Thông tin khách hàng'!$B$4+B429-1</f>
        <v>36</v>
      </c>
      <c r="E429" s="46">
        <f t="shared" si="2"/>
        <v>19644318249</v>
      </c>
      <c r="F429" s="5">
        <f>TP*VLOOKUP('Thông tin khách hàng'!$E$10,$X$2:$Z$5,3,FALSE)*OFFSET($S429,0,VLOOKUP('Thông tin khách hàng'!$E$10,$X$2:$Z$5,2,FALSE))</f>
        <v>15000000</v>
      </c>
      <c r="G429" s="5">
        <f>EP*VLOOKUP('Thông tin khách hàng'!$E$10,$X$2:$Z$5,3,FALSE)*OFFSET($S429,0,VLOOKUP('Thông tin khách hàng'!$E$10,$X$2:$Z$5,2,FALSE))</f>
        <v>15000000</v>
      </c>
      <c r="H429" s="5">
        <f>F429*HLOOKUP(B429,Assumption!$A$10:$G$12,2,TRUE)+G429*HLOOKUP(B429,Assumption!$A$10:$G$12,3,TRUE)</f>
        <v>750000</v>
      </c>
      <c r="I429" s="5">
        <f t="shared" si="3"/>
        <v>29250000</v>
      </c>
      <c r="J429" s="47">
        <f>VLOOKUP(D429,Assumption!$O$3:$Q$103,IF('Thông tin khách hàng'!$B$3="Nam",2,3),FALSE)/12*P429</f>
        <v>0</v>
      </c>
      <c r="K429" s="5">
        <v>20000.0</v>
      </c>
      <c r="L429" s="46">
        <f t="shared" si="4"/>
        <v>80152471</v>
      </c>
      <c r="M429" s="46">
        <f t="shared" si="5"/>
        <v>19753700720</v>
      </c>
      <c r="N429" s="47">
        <f>HLOOKUP(ROUND(AVERAGE(M417:M428)/10^6,0),Assumption!$B$2:$E$3,2,TRUE)*MAX((AVERAGE(M417:M428)-250*10^6),0)</f>
        <v>109661966.1</v>
      </c>
      <c r="O429" s="46">
        <f t="shared" si="6"/>
        <v>19863362686</v>
      </c>
      <c r="P429" s="46">
        <f>IF(A429=1,SA,MAX(0,SA-M428))</f>
        <v>0</v>
      </c>
      <c r="S429" s="5">
        <v>0.0</v>
      </c>
      <c r="T429" s="5">
        <v>1.0</v>
      </c>
      <c r="U429" s="5">
        <v>1.0</v>
      </c>
      <c r="V429" s="48">
        <v>1.0</v>
      </c>
    </row>
    <row r="430" ht="15.75" customHeight="1">
      <c r="A430" s="5">
        <v>428.0</v>
      </c>
      <c r="B430" s="5">
        <v>36.0</v>
      </c>
      <c r="C430" s="5">
        <f t="shared" si="1"/>
        <v>8</v>
      </c>
      <c r="D430" s="5">
        <f>'Thông tin khách hàng'!$B$4+B430-1</f>
        <v>36</v>
      </c>
      <c r="E430" s="46">
        <f t="shared" si="2"/>
        <v>19863362686</v>
      </c>
      <c r="F430" s="5">
        <f>TP*VLOOKUP('Thông tin khách hàng'!$E$10,$X$2:$Z$5,3,FALSE)*OFFSET($S430,0,VLOOKUP('Thông tin khách hàng'!$E$10,$X$2:$Z$5,2,FALSE))</f>
        <v>0</v>
      </c>
      <c r="G430" s="5">
        <f>EP*VLOOKUP('Thông tin khách hàng'!$E$10,$X$2:$Z$5,3,FALSE)*OFFSET($S430,0,VLOOKUP('Thông tin khách hàng'!$E$10,$X$2:$Z$5,2,FALSE))</f>
        <v>0</v>
      </c>
      <c r="H430" s="5">
        <f>F430*HLOOKUP(B430,Assumption!$A$10:$G$12,2,TRUE)+G430*HLOOKUP(B430,Assumption!$A$10:$G$12,3,TRUE)</f>
        <v>0</v>
      </c>
      <c r="I430" s="5">
        <f t="shared" si="3"/>
        <v>0</v>
      </c>
      <c r="J430" s="47">
        <f>VLOOKUP(D430,Assumption!$O$3:$Q$103,IF('Thông tin khách hàng'!$B$3="Nam",2,3),FALSE)/12*P430</f>
        <v>0</v>
      </c>
      <c r="K430" s="5">
        <v>20000.0</v>
      </c>
      <c r="L430" s="46">
        <f t="shared" si="4"/>
        <v>80925717</v>
      </c>
      <c r="M430" s="46">
        <f t="shared" si="5"/>
        <v>19944268403</v>
      </c>
      <c r="N430" s="47">
        <f>HLOOKUP(ROUND(AVERAGE(M418:M429)/10^6,0),Assumption!$B$2:$E$3,2,TRUE)*MAX((AVERAGE(M418:M429)-250*10^6),0)</f>
        <v>110763509.7</v>
      </c>
      <c r="O430" s="46">
        <f t="shared" si="6"/>
        <v>20055031913</v>
      </c>
      <c r="P430" s="46">
        <f>IF(A430=1,SA,MAX(0,SA-M429))</f>
        <v>0</v>
      </c>
      <c r="S430" s="5">
        <v>0.0</v>
      </c>
      <c r="T430" s="5">
        <v>0.0</v>
      </c>
      <c r="U430" s="5">
        <v>0.0</v>
      </c>
      <c r="V430" s="48">
        <v>1.0</v>
      </c>
    </row>
    <row r="431" ht="15.75" customHeight="1">
      <c r="A431" s="5">
        <v>429.0</v>
      </c>
      <c r="B431" s="5">
        <v>36.0</v>
      </c>
      <c r="C431" s="5">
        <f t="shared" si="1"/>
        <v>9</v>
      </c>
      <c r="D431" s="5">
        <f>'Thông tin khách hàng'!$B$4+B431-1</f>
        <v>36</v>
      </c>
      <c r="E431" s="46">
        <f t="shared" si="2"/>
        <v>20055031913</v>
      </c>
      <c r="F431" s="5">
        <f>TP*VLOOKUP('Thông tin khách hàng'!$E$10,$X$2:$Z$5,3,FALSE)*OFFSET($S431,0,VLOOKUP('Thông tin khách hàng'!$E$10,$X$2:$Z$5,2,FALSE))</f>
        <v>0</v>
      </c>
      <c r="G431" s="5">
        <f>EP*VLOOKUP('Thông tin khách hàng'!$E$10,$X$2:$Z$5,3,FALSE)*OFFSET($S431,0,VLOOKUP('Thông tin khách hàng'!$E$10,$X$2:$Z$5,2,FALSE))</f>
        <v>0</v>
      </c>
      <c r="H431" s="5">
        <f>F431*HLOOKUP(B431,Assumption!$A$10:$G$12,2,TRUE)+G431*HLOOKUP(B431,Assumption!$A$10:$G$12,3,TRUE)</f>
        <v>0</v>
      </c>
      <c r="I431" s="5">
        <f t="shared" si="3"/>
        <v>0</v>
      </c>
      <c r="J431" s="47">
        <f>VLOOKUP(D431,Assumption!$O$3:$Q$103,IF('Thông tin khách hàng'!$B$3="Nam",2,3),FALSE)/12*P431</f>
        <v>0</v>
      </c>
      <c r="K431" s="5">
        <v>20000.0</v>
      </c>
      <c r="L431" s="46">
        <f t="shared" si="4"/>
        <v>81706601</v>
      </c>
      <c r="M431" s="46">
        <f t="shared" si="5"/>
        <v>20136718514</v>
      </c>
      <c r="N431" s="47">
        <f>HLOOKUP(ROUND(AVERAGE(M419:M430)/10^6,0),Assumption!$B$2:$E$3,2,TRUE)*MAX((AVERAGE(M419:M430)-250*10^6),0)</f>
        <v>111875775.9</v>
      </c>
      <c r="O431" s="46">
        <f t="shared" si="6"/>
        <v>20248594290</v>
      </c>
      <c r="P431" s="46">
        <f>IF(A431=1,SA,MAX(0,SA-M430))</f>
        <v>0</v>
      </c>
      <c r="S431" s="5">
        <v>0.0</v>
      </c>
      <c r="T431" s="5">
        <v>0.0</v>
      </c>
      <c r="U431" s="5">
        <v>0.0</v>
      </c>
      <c r="V431" s="48">
        <v>1.0</v>
      </c>
    </row>
    <row r="432" ht="15.75" customHeight="1">
      <c r="A432" s="5">
        <v>430.0</v>
      </c>
      <c r="B432" s="5">
        <v>36.0</v>
      </c>
      <c r="C432" s="5">
        <f t="shared" si="1"/>
        <v>10</v>
      </c>
      <c r="D432" s="5">
        <f>'Thông tin khách hàng'!$B$4+B432-1</f>
        <v>36</v>
      </c>
      <c r="E432" s="46">
        <f t="shared" si="2"/>
        <v>20248594290</v>
      </c>
      <c r="F432" s="5">
        <f>TP*VLOOKUP('Thông tin khách hàng'!$E$10,$X$2:$Z$5,3,FALSE)*OFFSET($S432,0,VLOOKUP('Thông tin khách hàng'!$E$10,$X$2:$Z$5,2,FALSE))</f>
        <v>0</v>
      </c>
      <c r="G432" s="5">
        <f>EP*VLOOKUP('Thông tin khách hàng'!$E$10,$X$2:$Z$5,3,FALSE)*OFFSET($S432,0,VLOOKUP('Thông tin khách hàng'!$E$10,$X$2:$Z$5,2,FALSE))</f>
        <v>0</v>
      </c>
      <c r="H432" s="5">
        <f>F432*HLOOKUP(B432,Assumption!$A$10:$G$12,2,TRUE)+G432*HLOOKUP(B432,Assumption!$A$10:$G$12,3,TRUE)</f>
        <v>0</v>
      </c>
      <c r="I432" s="5">
        <f t="shared" si="3"/>
        <v>0</v>
      </c>
      <c r="J432" s="47">
        <f>VLOOKUP(D432,Assumption!$O$3:$Q$103,IF('Thông tin khách hàng'!$B$3="Nam",2,3),FALSE)/12*P432</f>
        <v>0</v>
      </c>
      <c r="K432" s="5">
        <v>20000.0</v>
      </c>
      <c r="L432" s="46">
        <f t="shared" si="4"/>
        <v>82495198</v>
      </c>
      <c r="M432" s="46">
        <f t="shared" si="5"/>
        <v>20331069488</v>
      </c>
      <c r="N432" s="47">
        <f>HLOOKUP(ROUND(AVERAGE(M420:M431)/10^6,0),Assumption!$B$2:$E$3,2,TRUE)*MAX((AVERAGE(M420:M431)-250*10^6),0)</f>
        <v>112998868.9</v>
      </c>
      <c r="O432" s="46">
        <f t="shared" si="6"/>
        <v>20444068357</v>
      </c>
      <c r="P432" s="46">
        <f>IF(A432=1,SA,MAX(0,SA-M431))</f>
        <v>0</v>
      </c>
      <c r="S432" s="5">
        <v>0.0</v>
      </c>
      <c r="T432" s="5">
        <v>0.0</v>
      </c>
      <c r="U432" s="5">
        <v>1.0</v>
      </c>
      <c r="V432" s="48">
        <v>1.0</v>
      </c>
    </row>
    <row r="433" ht="15.75" customHeight="1">
      <c r="A433" s="5">
        <v>431.0</v>
      </c>
      <c r="B433" s="5">
        <v>36.0</v>
      </c>
      <c r="C433" s="5">
        <f t="shared" si="1"/>
        <v>11</v>
      </c>
      <c r="D433" s="5">
        <f>'Thông tin khách hàng'!$B$4+B433-1</f>
        <v>36</v>
      </c>
      <c r="E433" s="46">
        <f t="shared" si="2"/>
        <v>20444068357</v>
      </c>
      <c r="F433" s="5">
        <f>TP*VLOOKUP('Thông tin khách hàng'!$E$10,$X$2:$Z$5,3,FALSE)*OFFSET($S433,0,VLOOKUP('Thông tin khách hàng'!$E$10,$X$2:$Z$5,2,FALSE))</f>
        <v>0</v>
      </c>
      <c r="G433" s="5">
        <f>EP*VLOOKUP('Thông tin khách hàng'!$E$10,$X$2:$Z$5,3,FALSE)*OFFSET($S433,0,VLOOKUP('Thông tin khách hàng'!$E$10,$X$2:$Z$5,2,FALSE))</f>
        <v>0</v>
      </c>
      <c r="H433" s="5">
        <f>F433*HLOOKUP(B433,Assumption!$A$10:$G$12,2,TRUE)+G433*HLOOKUP(B433,Assumption!$A$10:$G$12,3,TRUE)</f>
        <v>0</v>
      </c>
      <c r="I433" s="5">
        <f t="shared" si="3"/>
        <v>0</v>
      </c>
      <c r="J433" s="47">
        <f>VLOOKUP(D433,Assumption!$O$3:$Q$103,IF('Thông tin khách hàng'!$B$3="Nam",2,3),FALSE)/12*P433</f>
        <v>0</v>
      </c>
      <c r="K433" s="5">
        <v>20000.0</v>
      </c>
      <c r="L433" s="46">
        <f t="shared" si="4"/>
        <v>83291584</v>
      </c>
      <c r="M433" s="46">
        <f t="shared" si="5"/>
        <v>20527339941</v>
      </c>
      <c r="N433" s="47">
        <f>HLOOKUP(ROUND(AVERAGE(M421:M432)/10^6,0),Assumption!$B$2:$E$3,2,TRUE)*MAX((AVERAGE(M421:M432)-250*10^6),0)</f>
        <v>114132894.2</v>
      </c>
      <c r="O433" s="46">
        <f t="shared" si="6"/>
        <v>20641472835</v>
      </c>
      <c r="P433" s="46">
        <f>IF(A433=1,SA,MAX(0,SA-M432))</f>
        <v>0</v>
      </c>
      <c r="S433" s="5">
        <v>0.0</v>
      </c>
      <c r="T433" s="5">
        <v>0.0</v>
      </c>
      <c r="U433" s="5">
        <v>0.0</v>
      </c>
      <c r="V433" s="48">
        <v>1.0</v>
      </c>
    </row>
    <row r="434" ht="15.75" customHeight="1">
      <c r="A434" s="5">
        <v>432.0</v>
      </c>
      <c r="B434" s="5">
        <v>36.0</v>
      </c>
      <c r="C434" s="5">
        <f t="shared" si="1"/>
        <v>12</v>
      </c>
      <c r="D434" s="5">
        <f>'Thông tin khách hàng'!$B$4+B434-1</f>
        <v>36</v>
      </c>
      <c r="E434" s="46">
        <f t="shared" si="2"/>
        <v>20641472835</v>
      </c>
      <c r="F434" s="5">
        <f>TP*VLOOKUP('Thông tin khách hàng'!$E$10,$X$2:$Z$5,3,FALSE)*OFFSET($S434,0,VLOOKUP('Thông tin khách hàng'!$E$10,$X$2:$Z$5,2,FALSE))</f>
        <v>0</v>
      </c>
      <c r="G434" s="5">
        <f>EP*VLOOKUP('Thông tin khách hàng'!$E$10,$X$2:$Z$5,3,FALSE)*OFFSET($S434,0,VLOOKUP('Thông tin khách hàng'!$E$10,$X$2:$Z$5,2,FALSE))</f>
        <v>0</v>
      </c>
      <c r="H434" s="5">
        <f>F434*HLOOKUP(B434,Assumption!$A$10:$G$12,2,TRUE)+G434*HLOOKUP(B434,Assumption!$A$10:$G$12,3,TRUE)</f>
        <v>0</v>
      </c>
      <c r="I434" s="5">
        <f t="shared" si="3"/>
        <v>0</v>
      </c>
      <c r="J434" s="47">
        <f>VLOOKUP(D434,Assumption!$O$3:$Q$103,IF('Thông tin khách hàng'!$B$3="Nam",2,3),FALSE)/12*P434</f>
        <v>0</v>
      </c>
      <c r="K434" s="5">
        <v>20000.0</v>
      </c>
      <c r="L434" s="46">
        <f t="shared" si="4"/>
        <v>84095834</v>
      </c>
      <c r="M434" s="46">
        <f t="shared" si="5"/>
        <v>20725548669</v>
      </c>
      <c r="N434" s="47">
        <f>HLOOKUP(ROUND(AVERAGE(M422:M433)/10^6,0),Assumption!$B$2:$E$3,2,TRUE)*MAX((AVERAGE(M422:M433)-250*10^6),0)</f>
        <v>115277958.3</v>
      </c>
      <c r="O434" s="46">
        <f t="shared" si="6"/>
        <v>20840826628</v>
      </c>
      <c r="P434" s="46">
        <f>IF(A434=1,SA,MAX(0,SA-M433))</f>
        <v>0</v>
      </c>
      <c r="S434" s="5">
        <v>0.0</v>
      </c>
      <c r="T434" s="5">
        <v>0.0</v>
      </c>
      <c r="U434" s="5">
        <v>0.0</v>
      </c>
      <c r="V434" s="48">
        <v>1.0</v>
      </c>
    </row>
    <row r="435" ht="15.75" customHeight="1">
      <c r="A435" s="5">
        <v>433.0</v>
      </c>
      <c r="B435" s="5">
        <v>37.0</v>
      </c>
      <c r="C435" s="5">
        <f t="shared" si="1"/>
        <v>1</v>
      </c>
      <c r="D435" s="5">
        <f>'Thông tin khách hàng'!$B$4+B435-1</f>
        <v>37</v>
      </c>
      <c r="E435" s="46">
        <f t="shared" si="2"/>
        <v>20840826628</v>
      </c>
      <c r="F435" s="5">
        <f>TP*VLOOKUP('Thông tin khách hàng'!$E$10,$X$2:$Z$5,3,FALSE)*OFFSET($S435,0,VLOOKUP('Thông tin khách hàng'!$E$10,$X$2:$Z$5,2,FALSE))</f>
        <v>15000000</v>
      </c>
      <c r="G435" s="5">
        <f>EP*VLOOKUP('Thông tin khách hàng'!$E$10,$X$2:$Z$5,3,FALSE)*OFFSET($S435,0,VLOOKUP('Thông tin khách hàng'!$E$10,$X$2:$Z$5,2,FALSE))</f>
        <v>15000000</v>
      </c>
      <c r="H435" s="5">
        <f>F435*HLOOKUP(B435,Assumption!$A$10:$G$12,2,TRUE)+G435*HLOOKUP(B435,Assumption!$A$10:$G$12,3,TRUE)</f>
        <v>750000</v>
      </c>
      <c r="I435" s="5">
        <f t="shared" si="3"/>
        <v>29250000</v>
      </c>
      <c r="J435" s="47">
        <f>VLOOKUP(D435,Assumption!$O$3:$Q$103,IF('Thông tin khách hàng'!$B$3="Nam",2,3),FALSE)/12*P435</f>
        <v>0</v>
      </c>
      <c r="K435" s="5">
        <v>20000.0</v>
      </c>
      <c r="L435" s="46">
        <f t="shared" si="4"/>
        <v>85027194</v>
      </c>
      <c r="M435" s="46">
        <f t="shared" si="5"/>
        <v>20955083822</v>
      </c>
      <c r="N435" s="47">
        <f>HLOOKUP(ROUND(AVERAGE(M423:M434)/10^6,0),Assumption!$B$2:$E$3,2,TRUE)*MAX((AVERAGE(M423:M434)-250*10^6),0)</f>
        <v>116434168.5</v>
      </c>
      <c r="O435" s="46">
        <f t="shared" si="6"/>
        <v>21071517990</v>
      </c>
      <c r="P435" s="46">
        <f>IF(A435=1,SA,MAX(0,SA-M434))</f>
        <v>0</v>
      </c>
      <c r="S435" s="5">
        <v>1.0</v>
      </c>
      <c r="T435" s="5">
        <v>1.0</v>
      </c>
      <c r="U435" s="5">
        <v>1.0</v>
      </c>
      <c r="V435" s="48">
        <v>1.0</v>
      </c>
    </row>
    <row r="436" ht="15.75" customHeight="1">
      <c r="A436" s="5">
        <v>434.0</v>
      </c>
      <c r="B436" s="5">
        <v>37.0</v>
      </c>
      <c r="C436" s="5">
        <f t="shared" si="1"/>
        <v>2</v>
      </c>
      <c r="D436" s="5">
        <f>'Thông tin khách hàng'!$B$4+B436-1</f>
        <v>37</v>
      </c>
      <c r="E436" s="46">
        <f t="shared" si="2"/>
        <v>21071517990</v>
      </c>
      <c r="F436" s="5">
        <f>TP*VLOOKUP('Thông tin khách hàng'!$E$10,$X$2:$Z$5,3,FALSE)*OFFSET($S436,0,VLOOKUP('Thông tin khách hàng'!$E$10,$X$2:$Z$5,2,FALSE))</f>
        <v>0</v>
      </c>
      <c r="G436" s="5">
        <f>EP*VLOOKUP('Thông tin khách hàng'!$E$10,$X$2:$Z$5,3,FALSE)*OFFSET($S436,0,VLOOKUP('Thông tin khách hàng'!$E$10,$X$2:$Z$5,2,FALSE))</f>
        <v>0</v>
      </c>
      <c r="H436" s="5">
        <f>F436*HLOOKUP(B436,Assumption!$A$10:$G$12,2,TRUE)+G436*HLOOKUP(B436,Assumption!$A$10:$G$12,3,TRUE)</f>
        <v>0</v>
      </c>
      <c r="I436" s="5">
        <f t="shared" si="3"/>
        <v>0</v>
      </c>
      <c r="J436" s="47">
        <f>VLOOKUP(D436,Assumption!$O$3:$Q$103,IF('Thông tin khách hàng'!$B$3="Nam",2,3),FALSE)/12*P436</f>
        <v>0</v>
      </c>
      <c r="K436" s="5">
        <v>20000.0</v>
      </c>
      <c r="L436" s="46">
        <f t="shared" si="4"/>
        <v>85847891</v>
      </c>
      <c r="M436" s="46">
        <f t="shared" si="5"/>
        <v>21157345881</v>
      </c>
      <c r="N436" s="47">
        <f>HLOOKUP(ROUND(AVERAGE(M424:M435)/10^6,0),Assumption!$B$2:$E$3,2,TRUE)*MAX((AVERAGE(M424:M435)-250*10^6),0)</f>
        <v>117601633.4</v>
      </c>
      <c r="O436" s="46">
        <f t="shared" si="6"/>
        <v>21274947514</v>
      </c>
      <c r="P436" s="46">
        <f>IF(A436=1,SA,MAX(0,SA-M435))</f>
        <v>0</v>
      </c>
      <c r="S436" s="5">
        <v>0.0</v>
      </c>
      <c r="T436" s="5">
        <v>0.0</v>
      </c>
      <c r="U436" s="5">
        <v>0.0</v>
      </c>
      <c r="V436" s="48">
        <v>1.0</v>
      </c>
    </row>
    <row r="437" ht="15.75" customHeight="1">
      <c r="A437" s="5">
        <v>435.0</v>
      </c>
      <c r="B437" s="5">
        <v>37.0</v>
      </c>
      <c r="C437" s="5">
        <f t="shared" si="1"/>
        <v>3</v>
      </c>
      <c r="D437" s="5">
        <f>'Thông tin khách hàng'!$B$4+B437-1</f>
        <v>37</v>
      </c>
      <c r="E437" s="46">
        <f t="shared" si="2"/>
        <v>21274947514</v>
      </c>
      <c r="F437" s="5">
        <f>TP*VLOOKUP('Thông tin khách hàng'!$E$10,$X$2:$Z$5,3,FALSE)*OFFSET($S437,0,VLOOKUP('Thông tin khách hàng'!$E$10,$X$2:$Z$5,2,FALSE))</f>
        <v>0</v>
      </c>
      <c r="G437" s="5">
        <f>EP*VLOOKUP('Thông tin khách hàng'!$E$10,$X$2:$Z$5,3,FALSE)*OFFSET($S437,0,VLOOKUP('Thông tin khách hàng'!$E$10,$X$2:$Z$5,2,FALSE))</f>
        <v>0</v>
      </c>
      <c r="H437" s="5">
        <f>F437*HLOOKUP(B437,Assumption!$A$10:$G$12,2,TRUE)+G437*HLOOKUP(B437,Assumption!$A$10:$G$12,3,TRUE)</f>
        <v>0</v>
      </c>
      <c r="I437" s="5">
        <f t="shared" si="3"/>
        <v>0</v>
      </c>
      <c r="J437" s="47">
        <f>VLOOKUP(D437,Assumption!$O$3:$Q$103,IF('Thông tin khách hàng'!$B$3="Nam",2,3),FALSE)/12*P437</f>
        <v>0</v>
      </c>
      <c r="K437" s="5">
        <v>20000.0</v>
      </c>
      <c r="L437" s="46">
        <f t="shared" si="4"/>
        <v>86676688</v>
      </c>
      <c r="M437" s="46">
        <f t="shared" si="5"/>
        <v>21361604202</v>
      </c>
      <c r="N437" s="47">
        <f>HLOOKUP(ROUND(AVERAGE(M425:M436)/10^6,0),Assumption!$B$2:$E$3,2,TRUE)*MAX((AVERAGE(M425:M436)-250*10^6),0)</f>
        <v>118780462.5</v>
      </c>
      <c r="O437" s="46">
        <f t="shared" si="6"/>
        <v>21480384665</v>
      </c>
      <c r="P437" s="46">
        <f>IF(A437=1,SA,MAX(0,SA-M436))</f>
        <v>0</v>
      </c>
      <c r="S437" s="5">
        <v>0.0</v>
      </c>
      <c r="T437" s="5">
        <v>0.0</v>
      </c>
      <c r="U437" s="5">
        <v>0.0</v>
      </c>
      <c r="V437" s="48">
        <v>1.0</v>
      </c>
    </row>
    <row r="438" ht="15.75" customHeight="1">
      <c r="A438" s="5">
        <v>436.0</v>
      </c>
      <c r="B438" s="5">
        <v>37.0</v>
      </c>
      <c r="C438" s="5">
        <f t="shared" si="1"/>
        <v>4</v>
      </c>
      <c r="D438" s="5">
        <f>'Thông tin khách hàng'!$B$4+B438-1</f>
        <v>37</v>
      </c>
      <c r="E438" s="46">
        <f t="shared" si="2"/>
        <v>21480384665</v>
      </c>
      <c r="F438" s="5">
        <f>TP*VLOOKUP('Thông tin khách hàng'!$E$10,$X$2:$Z$5,3,FALSE)*OFFSET($S438,0,VLOOKUP('Thông tin khách hàng'!$E$10,$X$2:$Z$5,2,FALSE))</f>
        <v>0</v>
      </c>
      <c r="G438" s="5">
        <f>EP*VLOOKUP('Thông tin khách hàng'!$E$10,$X$2:$Z$5,3,FALSE)*OFFSET($S438,0,VLOOKUP('Thông tin khách hàng'!$E$10,$X$2:$Z$5,2,FALSE))</f>
        <v>0</v>
      </c>
      <c r="H438" s="5">
        <f>F438*HLOOKUP(B438,Assumption!$A$10:$G$12,2,TRUE)+G438*HLOOKUP(B438,Assumption!$A$10:$G$12,3,TRUE)</f>
        <v>0</v>
      </c>
      <c r="I438" s="5">
        <f t="shared" si="3"/>
        <v>0</v>
      </c>
      <c r="J438" s="47">
        <f>VLOOKUP(D438,Assumption!$O$3:$Q$103,IF('Thông tin khách hàng'!$B$3="Nam",2,3),FALSE)/12*P438</f>
        <v>0</v>
      </c>
      <c r="K438" s="5">
        <v>20000.0</v>
      </c>
      <c r="L438" s="46">
        <f t="shared" si="4"/>
        <v>87513665</v>
      </c>
      <c r="M438" s="46">
        <f t="shared" si="5"/>
        <v>21567878330</v>
      </c>
      <c r="N438" s="47">
        <f>HLOOKUP(ROUND(AVERAGE(M426:M437)/10^6,0),Assumption!$B$2:$E$3,2,TRUE)*MAX((AVERAGE(M426:M437)-250*10^6),0)</f>
        <v>119970766.4</v>
      </c>
      <c r="O438" s="46">
        <f t="shared" si="6"/>
        <v>21687849096</v>
      </c>
      <c r="P438" s="46">
        <f>IF(A438=1,SA,MAX(0,SA-M437))</f>
        <v>0</v>
      </c>
      <c r="S438" s="5">
        <v>0.0</v>
      </c>
      <c r="T438" s="5">
        <v>0.0</v>
      </c>
      <c r="U438" s="5">
        <v>1.0</v>
      </c>
      <c r="V438" s="48">
        <v>1.0</v>
      </c>
    </row>
    <row r="439" ht="15.75" customHeight="1">
      <c r="A439" s="5">
        <v>437.0</v>
      </c>
      <c r="B439" s="5">
        <v>37.0</v>
      </c>
      <c r="C439" s="5">
        <f t="shared" si="1"/>
        <v>5</v>
      </c>
      <c r="D439" s="5">
        <f>'Thông tin khách hàng'!$B$4+B439-1</f>
        <v>37</v>
      </c>
      <c r="E439" s="46">
        <f t="shared" si="2"/>
        <v>21687849096</v>
      </c>
      <c r="F439" s="5">
        <f>TP*VLOOKUP('Thông tin khách hàng'!$E$10,$X$2:$Z$5,3,FALSE)*OFFSET($S439,0,VLOOKUP('Thông tin khách hàng'!$E$10,$X$2:$Z$5,2,FALSE))</f>
        <v>0</v>
      </c>
      <c r="G439" s="5">
        <f>EP*VLOOKUP('Thông tin khách hàng'!$E$10,$X$2:$Z$5,3,FALSE)*OFFSET($S439,0,VLOOKUP('Thông tin khách hàng'!$E$10,$X$2:$Z$5,2,FALSE))</f>
        <v>0</v>
      </c>
      <c r="H439" s="5">
        <f>F439*HLOOKUP(B439,Assumption!$A$10:$G$12,2,TRUE)+G439*HLOOKUP(B439,Assumption!$A$10:$G$12,3,TRUE)</f>
        <v>0</v>
      </c>
      <c r="I439" s="5">
        <f t="shared" si="3"/>
        <v>0</v>
      </c>
      <c r="J439" s="47">
        <f>VLOOKUP(D439,Assumption!$O$3:$Q$103,IF('Thông tin khách hàng'!$B$3="Nam",2,3),FALSE)/12*P439</f>
        <v>0</v>
      </c>
      <c r="K439" s="5">
        <v>20000.0</v>
      </c>
      <c r="L439" s="46">
        <f t="shared" si="4"/>
        <v>88358900</v>
      </c>
      <c r="M439" s="46">
        <f t="shared" si="5"/>
        <v>21776187996</v>
      </c>
      <c r="N439" s="47">
        <f>HLOOKUP(ROUND(AVERAGE(M427:M438)/10^6,0),Assumption!$B$2:$E$3,2,TRUE)*MAX((AVERAGE(M427:M438)-250*10^6),0)</f>
        <v>121172656.8</v>
      </c>
      <c r="O439" s="46">
        <f t="shared" si="6"/>
        <v>21897360653</v>
      </c>
      <c r="P439" s="46">
        <f>IF(A439=1,SA,MAX(0,SA-M438))</f>
        <v>0</v>
      </c>
      <c r="S439" s="5">
        <v>0.0</v>
      </c>
      <c r="T439" s="5">
        <v>0.0</v>
      </c>
      <c r="U439" s="5">
        <v>0.0</v>
      </c>
      <c r="V439" s="48">
        <v>1.0</v>
      </c>
    </row>
    <row r="440" ht="15.75" customHeight="1">
      <c r="A440" s="5">
        <v>438.0</v>
      </c>
      <c r="B440" s="5">
        <v>37.0</v>
      </c>
      <c r="C440" s="5">
        <f t="shared" si="1"/>
        <v>6</v>
      </c>
      <c r="D440" s="5">
        <f>'Thông tin khách hàng'!$B$4+B440-1</f>
        <v>37</v>
      </c>
      <c r="E440" s="46">
        <f t="shared" si="2"/>
        <v>21897360653</v>
      </c>
      <c r="F440" s="5">
        <f>TP*VLOOKUP('Thông tin khách hàng'!$E$10,$X$2:$Z$5,3,FALSE)*OFFSET($S440,0,VLOOKUP('Thông tin khách hàng'!$E$10,$X$2:$Z$5,2,FALSE))</f>
        <v>0</v>
      </c>
      <c r="G440" s="5">
        <f>EP*VLOOKUP('Thông tin khách hàng'!$E$10,$X$2:$Z$5,3,FALSE)*OFFSET($S440,0,VLOOKUP('Thông tin khách hàng'!$E$10,$X$2:$Z$5,2,FALSE))</f>
        <v>0</v>
      </c>
      <c r="H440" s="5">
        <f>F440*HLOOKUP(B440,Assumption!$A$10:$G$12,2,TRUE)+G440*HLOOKUP(B440,Assumption!$A$10:$G$12,3,TRUE)</f>
        <v>0</v>
      </c>
      <c r="I440" s="5">
        <f t="shared" si="3"/>
        <v>0</v>
      </c>
      <c r="J440" s="47">
        <f>VLOOKUP(D440,Assumption!$O$3:$Q$103,IF('Thông tin khách hàng'!$B$3="Nam",2,3),FALSE)/12*P440</f>
        <v>0</v>
      </c>
      <c r="K440" s="5">
        <v>20000.0</v>
      </c>
      <c r="L440" s="46">
        <f t="shared" si="4"/>
        <v>89212476</v>
      </c>
      <c r="M440" s="46">
        <f t="shared" si="5"/>
        <v>21986553129</v>
      </c>
      <c r="N440" s="47">
        <f>HLOOKUP(ROUND(AVERAGE(M428:M439)/10^6,0),Assumption!$B$2:$E$3,2,TRUE)*MAX((AVERAGE(M428:M439)-250*10^6),0)</f>
        <v>122386246.6</v>
      </c>
      <c r="O440" s="46">
        <f t="shared" si="6"/>
        <v>22108939376</v>
      </c>
      <c r="P440" s="46">
        <f>IF(A440=1,SA,MAX(0,SA-M439))</f>
        <v>0</v>
      </c>
      <c r="S440" s="5">
        <v>0.0</v>
      </c>
      <c r="T440" s="5">
        <v>0.0</v>
      </c>
      <c r="U440" s="5">
        <v>0.0</v>
      </c>
      <c r="V440" s="48">
        <v>1.0</v>
      </c>
    </row>
    <row r="441" ht="15.75" customHeight="1">
      <c r="A441" s="5">
        <v>439.0</v>
      </c>
      <c r="B441" s="5">
        <v>37.0</v>
      </c>
      <c r="C441" s="5">
        <f t="shared" si="1"/>
        <v>7</v>
      </c>
      <c r="D441" s="5">
        <f>'Thông tin khách hàng'!$B$4+B441-1</f>
        <v>37</v>
      </c>
      <c r="E441" s="46">
        <f t="shared" si="2"/>
        <v>22108939376</v>
      </c>
      <c r="F441" s="5">
        <f>TP*VLOOKUP('Thông tin khách hàng'!$E$10,$X$2:$Z$5,3,FALSE)*OFFSET($S441,0,VLOOKUP('Thông tin khách hàng'!$E$10,$X$2:$Z$5,2,FALSE))</f>
        <v>15000000</v>
      </c>
      <c r="G441" s="5">
        <f>EP*VLOOKUP('Thông tin khách hàng'!$E$10,$X$2:$Z$5,3,FALSE)*OFFSET($S441,0,VLOOKUP('Thông tin khách hàng'!$E$10,$X$2:$Z$5,2,FALSE))</f>
        <v>15000000</v>
      </c>
      <c r="H441" s="5">
        <f>F441*HLOOKUP(B441,Assumption!$A$10:$G$12,2,TRUE)+G441*HLOOKUP(B441,Assumption!$A$10:$G$12,3,TRUE)</f>
        <v>750000</v>
      </c>
      <c r="I441" s="5">
        <f t="shared" si="3"/>
        <v>29250000</v>
      </c>
      <c r="J441" s="47">
        <f>VLOOKUP(D441,Assumption!$O$3:$Q$103,IF('Thông tin khách hàng'!$B$3="Nam",2,3),FALSE)/12*P441</f>
        <v>0</v>
      </c>
      <c r="K441" s="5">
        <v>20000.0</v>
      </c>
      <c r="L441" s="46">
        <f t="shared" si="4"/>
        <v>90193642</v>
      </c>
      <c r="M441" s="46">
        <f t="shared" si="5"/>
        <v>22228363018</v>
      </c>
      <c r="N441" s="47">
        <f>HLOOKUP(ROUND(AVERAGE(M429:M440)/10^6,0),Assumption!$B$2:$E$3,2,TRUE)*MAX((AVERAGE(M429:M440)-250*10^6),0)</f>
        <v>123611649.5</v>
      </c>
      <c r="O441" s="46">
        <f t="shared" si="6"/>
        <v>22351974667</v>
      </c>
      <c r="P441" s="46">
        <f>IF(A441=1,SA,MAX(0,SA-M440))</f>
        <v>0</v>
      </c>
      <c r="S441" s="5">
        <v>0.0</v>
      </c>
      <c r="T441" s="5">
        <v>1.0</v>
      </c>
      <c r="U441" s="5">
        <v>1.0</v>
      </c>
      <c r="V441" s="48">
        <v>1.0</v>
      </c>
    </row>
    <row r="442" ht="15.75" customHeight="1">
      <c r="A442" s="5">
        <v>440.0</v>
      </c>
      <c r="B442" s="5">
        <v>37.0</v>
      </c>
      <c r="C442" s="5">
        <f t="shared" si="1"/>
        <v>8</v>
      </c>
      <c r="D442" s="5">
        <f>'Thông tin khách hàng'!$B$4+B442-1</f>
        <v>37</v>
      </c>
      <c r="E442" s="46">
        <f t="shared" si="2"/>
        <v>22351974667</v>
      </c>
      <c r="F442" s="5">
        <f>TP*VLOOKUP('Thông tin khách hàng'!$E$10,$X$2:$Z$5,3,FALSE)*OFFSET($S442,0,VLOOKUP('Thông tin khách hàng'!$E$10,$X$2:$Z$5,2,FALSE))</f>
        <v>0</v>
      </c>
      <c r="G442" s="5">
        <f>EP*VLOOKUP('Thông tin khách hàng'!$E$10,$X$2:$Z$5,3,FALSE)*OFFSET($S442,0,VLOOKUP('Thông tin khách hàng'!$E$10,$X$2:$Z$5,2,FALSE))</f>
        <v>0</v>
      </c>
      <c r="H442" s="5">
        <f>F442*HLOOKUP(B442,Assumption!$A$10:$G$12,2,TRUE)+G442*HLOOKUP(B442,Assumption!$A$10:$G$12,3,TRUE)</f>
        <v>0</v>
      </c>
      <c r="I442" s="5">
        <f t="shared" si="3"/>
        <v>0</v>
      </c>
      <c r="J442" s="47">
        <f>VLOOKUP(D442,Assumption!$O$3:$Q$103,IF('Thông tin khách hàng'!$B$3="Nam",2,3),FALSE)/12*P442</f>
        <v>0</v>
      </c>
      <c r="K442" s="5">
        <v>20000.0</v>
      </c>
      <c r="L442" s="46">
        <f t="shared" si="4"/>
        <v>91064630</v>
      </c>
      <c r="M442" s="46">
        <f t="shared" si="5"/>
        <v>22443019297</v>
      </c>
      <c r="N442" s="47">
        <f>HLOOKUP(ROUND(AVERAGE(M430:M441)/10^6,0),Assumption!$B$2:$E$3,2,TRUE)*MAX((AVERAGE(M430:M441)-250*10^6),0)</f>
        <v>124848980.7</v>
      </c>
      <c r="O442" s="46">
        <f t="shared" si="6"/>
        <v>22567868278</v>
      </c>
      <c r="P442" s="46">
        <f>IF(A442=1,SA,MAX(0,SA-M441))</f>
        <v>0</v>
      </c>
      <c r="S442" s="5">
        <v>0.0</v>
      </c>
      <c r="T442" s="5">
        <v>0.0</v>
      </c>
      <c r="U442" s="5">
        <v>0.0</v>
      </c>
      <c r="V442" s="48">
        <v>1.0</v>
      </c>
    </row>
    <row r="443" ht="15.75" customHeight="1">
      <c r="A443" s="5">
        <v>441.0</v>
      </c>
      <c r="B443" s="5">
        <v>37.0</v>
      </c>
      <c r="C443" s="5">
        <f t="shared" si="1"/>
        <v>9</v>
      </c>
      <c r="D443" s="5">
        <f>'Thông tin khách hàng'!$B$4+B443-1</f>
        <v>37</v>
      </c>
      <c r="E443" s="46">
        <f t="shared" si="2"/>
        <v>22567868278</v>
      </c>
      <c r="F443" s="5">
        <f>TP*VLOOKUP('Thông tin khách hàng'!$E$10,$X$2:$Z$5,3,FALSE)*OFFSET($S443,0,VLOOKUP('Thông tin khách hàng'!$E$10,$X$2:$Z$5,2,FALSE))</f>
        <v>0</v>
      </c>
      <c r="G443" s="5">
        <f>EP*VLOOKUP('Thông tin khách hàng'!$E$10,$X$2:$Z$5,3,FALSE)*OFFSET($S443,0,VLOOKUP('Thông tin khách hàng'!$E$10,$X$2:$Z$5,2,FALSE))</f>
        <v>0</v>
      </c>
      <c r="H443" s="5">
        <f>F443*HLOOKUP(B443,Assumption!$A$10:$G$12,2,TRUE)+G443*HLOOKUP(B443,Assumption!$A$10:$G$12,3,TRUE)</f>
        <v>0</v>
      </c>
      <c r="I443" s="5">
        <f t="shared" si="3"/>
        <v>0</v>
      </c>
      <c r="J443" s="47">
        <f>VLOOKUP(D443,Assumption!$O$3:$Q$103,IF('Thông tin khách hàng'!$B$3="Nam",2,3),FALSE)/12*P443</f>
        <v>0</v>
      </c>
      <c r="K443" s="5">
        <v>20000.0</v>
      </c>
      <c r="L443" s="46">
        <f t="shared" si="4"/>
        <v>91944207</v>
      </c>
      <c r="M443" s="46">
        <f t="shared" si="5"/>
        <v>22659792485</v>
      </c>
      <c r="N443" s="47">
        <f>HLOOKUP(ROUND(AVERAGE(M431:M442)/10^6,0),Assumption!$B$2:$E$3,2,TRUE)*MAX((AVERAGE(M431:M442)-250*10^6),0)</f>
        <v>126098356.1</v>
      </c>
      <c r="O443" s="46">
        <f t="shared" si="6"/>
        <v>22785890841</v>
      </c>
      <c r="P443" s="46">
        <f>IF(A443=1,SA,MAX(0,SA-M442))</f>
        <v>0</v>
      </c>
      <c r="S443" s="5">
        <v>0.0</v>
      </c>
      <c r="T443" s="5">
        <v>0.0</v>
      </c>
      <c r="U443" s="5">
        <v>0.0</v>
      </c>
      <c r="V443" s="48">
        <v>1.0</v>
      </c>
    </row>
    <row r="444" ht="15.75" customHeight="1">
      <c r="A444" s="5">
        <v>442.0</v>
      </c>
      <c r="B444" s="5">
        <v>37.0</v>
      </c>
      <c r="C444" s="5">
        <f t="shared" si="1"/>
        <v>10</v>
      </c>
      <c r="D444" s="5">
        <f>'Thông tin khách hàng'!$B$4+B444-1</f>
        <v>37</v>
      </c>
      <c r="E444" s="46">
        <f t="shared" si="2"/>
        <v>22785890841</v>
      </c>
      <c r="F444" s="5">
        <f>TP*VLOOKUP('Thông tin khách hàng'!$E$10,$X$2:$Z$5,3,FALSE)*OFFSET($S444,0,VLOOKUP('Thông tin khách hàng'!$E$10,$X$2:$Z$5,2,FALSE))</f>
        <v>0</v>
      </c>
      <c r="G444" s="5">
        <f>EP*VLOOKUP('Thông tin khách hàng'!$E$10,$X$2:$Z$5,3,FALSE)*OFFSET($S444,0,VLOOKUP('Thông tin khách hàng'!$E$10,$X$2:$Z$5,2,FALSE))</f>
        <v>0</v>
      </c>
      <c r="H444" s="5">
        <f>F444*HLOOKUP(B444,Assumption!$A$10:$G$12,2,TRUE)+G444*HLOOKUP(B444,Assumption!$A$10:$G$12,3,TRUE)</f>
        <v>0</v>
      </c>
      <c r="I444" s="5">
        <f t="shared" si="3"/>
        <v>0</v>
      </c>
      <c r="J444" s="47">
        <f>VLOOKUP(D444,Assumption!$O$3:$Q$103,IF('Thông tin khách hàng'!$B$3="Nam",2,3),FALSE)/12*P444</f>
        <v>0</v>
      </c>
      <c r="K444" s="5">
        <v>20000.0</v>
      </c>
      <c r="L444" s="46">
        <f t="shared" si="4"/>
        <v>92832458</v>
      </c>
      <c r="M444" s="46">
        <f t="shared" si="5"/>
        <v>22878703299</v>
      </c>
      <c r="N444" s="47">
        <f>HLOOKUP(ROUND(AVERAGE(M432:M443)/10^6,0),Assumption!$B$2:$E$3,2,TRUE)*MAX((AVERAGE(M432:M443)-250*10^6),0)</f>
        <v>127359893.1</v>
      </c>
      <c r="O444" s="46">
        <f t="shared" si="6"/>
        <v>23006063192</v>
      </c>
      <c r="P444" s="46">
        <f>IF(A444=1,SA,MAX(0,SA-M443))</f>
        <v>0</v>
      </c>
      <c r="S444" s="5">
        <v>0.0</v>
      </c>
      <c r="T444" s="5">
        <v>0.0</v>
      </c>
      <c r="U444" s="5">
        <v>1.0</v>
      </c>
      <c r="V444" s="48">
        <v>1.0</v>
      </c>
    </row>
    <row r="445" ht="15.75" customHeight="1">
      <c r="A445" s="5">
        <v>443.0</v>
      </c>
      <c r="B445" s="5">
        <v>37.0</v>
      </c>
      <c r="C445" s="5">
        <f t="shared" si="1"/>
        <v>11</v>
      </c>
      <c r="D445" s="5">
        <f>'Thông tin khách hàng'!$B$4+B445-1</f>
        <v>37</v>
      </c>
      <c r="E445" s="46">
        <f t="shared" si="2"/>
        <v>23006063192</v>
      </c>
      <c r="F445" s="5">
        <f>TP*VLOOKUP('Thông tin khách hàng'!$E$10,$X$2:$Z$5,3,FALSE)*OFFSET($S445,0,VLOOKUP('Thông tin khách hàng'!$E$10,$X$2:$Z$5,2,FALSE))</f>
        <v>0</v>
      </c>
      <c r="G445" s="5">
        <f>EP*VLOOKUP('Thông tin khách hàng'!$E$10,$X$2:$Z$5,3,FALSE)*OFFSET($S445,0,VLOOKUP('Thông tin khách hàng'!$E$10,$X$2:$Z$5,2,FALSE))</f>
        <v>0</v>
      </c>
      <c r="H445" s="5">
        <f>F445*HLOOKUP(B445,Assumption!$A$10:$G$12,2,TRUE)+G445*HLOOKUP(B445,Assumption!$A$10:$G$12,3,TRUE)</f>
        <v>0</v>
      </c>
      <c r="I445" s="5">
        <f t="shared" si="3"/>
        <v>0</v>
      </c>
      <c r="J445" s="47">
        <f>VLOOKUP(D445,Assumption!$O$3:$Q$103,IF('Thông tin khách hàng'!$B$3="Nam",2,3),FALSE)/12*P445</f>
        <v>0</v>
      </c>
      <c r="K445" s="5">
        <v>20000.0</v>
      </c>
      <c r="L445" s="46">
        <f t="shared" si="4"/>
        <v>93729468</v>
      </c>
      <c r="M445" s="46">
        <f t="shared" si="5"/>
        <v>23099772660</v>
      </c>
      <c r="N445" s="47">
        <f>HLOOKUP(ROUND(AVERAGE(M433:M444)/10^6,0),Assumption!$B$2:$E$3,2,TRUE)*MAX((AVERAGE(M433:M444)-250*10^6),0)</f>
        <v>128633710</v>
      </c>
      <c r="O445" s="46">
        <f t="shared" si="6"/>
        <v>23228406370</v>
      </c>
      <c r="P445" s="46">
        <f>IF(A445=1,SA,MAX(0,SA-M444))</f>
        <v>0</v>
      </c>
      <c r="S445" s="5">
        <v>0.0</v>
      </c>
      <c r="T445" s="5">
        <v>0.0</v>
      </c>
      <c r="U445" s="5">
        <v>0.0</v>
      </c>
      <c r="V445" s="48">
        <v>1.0</v>
      </c>
    </row>
    <row r="446" ht="15.75" customHeight="1">
      <c r="A446" s="5">
        <v>444.0</v>
      </c>
      <c r="B446" s="5">
        <v>37.0</v>
      </c>
      <c r="C446" s="5">
        <f t="shared" si="1"/>
        <v>12</v>
      </c>
      <c r="D446" s="5">
        <f>'Thông tin khách hàng'!$B$4+B446-1</f>
        <v>37</v>
      </c>
      <c r="E446" s="46">
        <f t="shared" si="2"/>
        <v>23228406370</v>
      </c>
      <c r="F446" s="5">
        <f>TP*VLOOKUP('Thông tin khách hàng'!$E$10,$X$2:$Z$5,3,FALSE)*OFFSET($S446,0,VLOOKUP('Thông tin khách hàng'!$E$10,$X$2:$Z$5,2,FALSE))</f>
        <v>0</v>
      </c>
      <c r="G446" s="5">
        <f>EP*VLOOKUP('Thông tin khách hàng'!$E$10,$X$2:$Z$5,3,FALSE)*OFFSET($S446,0,VLOOKUP('Thông tin khách hàng'!$E$10,$X$2:$Z$5,2,FALSE))</f>
        <v>0</v>
      </c>
      <c r="H446" s="5">
        <f>F446*HLOOKUP(B446,Assumption!$A$10:$G$12,2,TRUE)+G446*HLOOKUP(B446,Assumption!$A$10:$G$12,3,TRUE)</f>
        <v>0</v>
      </c>
      <c r="I446" s="5">
        <f t="shared" si="3"/>
        <v>0</v>
      </c>
      <c r="J446" s="47">
        <f>VLOOKUP(D446,Assumption!$O$3:$Q$103,IF('Thông tin khách hàng'!$B$3="Nam",2,3),FALSE)/12*P446</f>
        <v>0</v>
      </c>
      <c r="K446" s="5">
        <v>20000.0</v>
      </c>
      <c r="L446" s="46">
        <f t="shared" si="4"/>
        <v>94635321</v>
      </c>
      <c r="M446" s="46">
        <f t="shared" si="5"/>
        <v>23323021691</v>
      </c>
      <c r="N446" s="47">
        <f>HLOOKUP(ROUND(AVERAGE(M434:M445)/10^6,0),Assumption!$B$2:$E$3,2,TRUE)*MAX((AVERAGE(M434:M445)-250*10^6),0)</f>
        <v>129919926.4</v>
      </c>
      <c r="O446" s="46">
        <f t="shared" si="6"/>
        <v>23452941618</v>
      </c>
      <c r="P446" s="46">
        <f>IF(A446=1,SA,MAX(0,SA-M445))</f>
        <v>0</v>
      </c>
      <c r="S446" s="5">
        <v>0.0</v>
      </c>
      <c r="T446" s="5">
        <v>0.0</v>
      </c>
      <c r="U446" s="5">
        <v>0.0</v>
      </c>
      <c r="V446" s="48">
        <v>1.0</v>
      </c>
    </row>
    <row r="447" ht="15.75" customHeight="1">
      <c r="A447" s="5">
        <v>445.0</v>
      </c>
      <c r="B447" s="5">
        <v>38.0</v>
      </c>
      <c r="C447" s="5">
        <f t="shared" si="1"/>
        <v>1</v>
      </c>
      <c r="D447" s="5">
        <f>'Thông tin khách hàng'!$B$4+B447-1</f>
        <v>38</v>
      </c>
      <c r="E447" s="46">
        <f t="shared" si="2"/>
        <v>23452941618</v>
      </c>
      <c r="F447" s="5">
        <f>TP*VLOOKUP('Thông tin khách hàng'!$E$10,$X$2:$Z$5,3,FALSE)*OFFSET($S447,0,VLOOKUP('Thông tin khách hàng'!$E$10,$X$2:$Z$5,2,FALSE))</f>
        <v>15000000</v>
      </c>
      <c r="G447" s="5">
        <f>EP*VLOOKUP('Thông tin khách hàng'!$E$10,$X$2:$Z$5,3,FALSE)*OFFSET($S447,0,VLOOKUP('Thông tin khách hàng'!$E$10,$X$2:$Z$5,2,FALSE))</f>
        <v>15000000</v>
      </c>
      <c r="H447" s="5">
        <f>F447*HLOOKUP(B447,Assumption!$A$10:$G$12,2,TRUE)+G447*HLOOKUP(B447,Assumption!$A$10:$G$12,3,TRUE)</f>
        <v>750000</v>
      </c>
      <c r="I447" s="5">
        <f t="shared" si="3"/>
        <v>29250000</v>
      </c>
      <c r="J447" s="47">
        <f>VLOOKUP(D447,Assumption!$O$3:$Q$103,IF('Thông tin khách hàng'!$B$3="Nam",2,3),FALSE)/12*P447</f>
        <v>0</v>
      </c>
      <c r="K447" s="5">
        <v>20000.0</v>
      </c>
      <c r="L447" s="46">
        <f t="shared" si="4"/>
        <v>95669274</v>
      </c>
      <c r="M447" s="46">
        <f t="shared" si="5"/>
        <v>23577840892</v>
      </c>
      <c r="N447" s="47">
        <f>HLOOKUP(ROUND(AVERAGE(M435:M446)/10^6,0),Assumption!$B$2:$E$3,2,TRUE)*MAX((AVERAGE(M435:M446)-250*10^6),0)</f>
        <v>131218662.9</v>
      </c>
      <c r="O447" s="46">
        <f t="shared" si="6"/>
        <v>23709059554</v>
      </c>
      <c r="P447" s="46">
        <f>IF(A447=1,SA,MAX(0,SA-M446))</f>
        <v>0</v>
      </c>
      <c r="S447" s="5">
        <v>1.0</v>
      </c>
      <c r="T447" s="5">
        <v>1.0</v>
      </c>
      <c r="U447" s="5">
        <v>1.0</v>
      </c>
      <c r="V447" s="48">
        <v>1.0</v>
      </c>
    </row>
    <row r="448" ht="15.75" customHeight="1">
      <c r="A448" s="5">
        <v>446.0</v>
      </c>
      <c r="B448" s="5">
        <v>38.0</v>
      </c>
      <c r="C448" s="5">
        <f t="shared" si="1"/>
        <v>2</v>
      </c>
      <c r="D448" s="5">
        <f>'Thông tin khách hàng'!$B$4+B448-1</f>
        <v>38</v>
      </c>
      <c r="E448" s="46">
        <f t="shared" si="2"/>
        <v>23709059554</v>
      </c>
      <c r="F448" s="5">
        <f>TP*VLOOKUP('Thông tin khách hàng'!$E$10,$X$2:$Z$5,3,FALSE)*OFFSET($S448,0,VLOOKUP('Thông tin khách hàng'!$E$10,$X$2:$Z$5,2,FALSE))</f>
        <v>0</v>
      </c>
      <c r="G448" s="5">
        <f>EP*VLOOKUP('Thông tin khách hàng'!$E$10,$X$2:$Z$5,3,FALSE)*OFFSET($S448,0,VLOOKUP('Thông tin khách hàng'!$E$10,$X$2:$Z$5,2,FALSE))</f>
        <v>0</v>
      </c>
      <c r="H448" s="5">
        <f>F448*HLOOKUP(B448,Assumption!$A$10:$G$12,2,TRUE)+G448*HLOOKUP(B448,Assumption!$A$10:$G$12,3,TRUE)</f>
        <v>0</v>
      </c>
      <c r="I448" s="5">
        <f t="shared" si="3"/>
        <v>0</v>
      </c>
      <c r="J448" s="47">
        <f>VLOOKUP(D448,Assumption!$O$3:$Q$103,IF('Thông tin khách hàng'!$B$3="Nam",2,3),FALSE)/12*P448</f>
        <v>0</v>
      </c>
      <c r="K448" s="5">
        <v>20000.0</v>
      </c>
      <c r="L448" s="46">
        <f t="shared" si="4"/>
        <v>96593562</v>
      </c>
      <c r="M448" s="46">
        <f t="shared" si="5"/>
        <v>23805633116</v>
      </c>
      <c r="N448" s="47">
        <f>HLOOKUP(ROUND(AVERAGE(M436:M447)/10^6,0),Assumption!$B$2:$E$3,2,TRUE)*MAX((AVERAGE(M436:M447)-250*10^6),0)</f>
        <v>132530041.4</v>
      </c>
      <c r="O448" s="46">
        <f t="shared" si="6"/>
        <v>23938163158</v>
      </c>
      <c r="P448" s="46">
        <f>IF(A448=1,SA,MAX(0,SA-M447))</f>
        <v>0</v>
      </c>
      <c r="S448" s="5">
        <v>0.0</v>
      </c>
      <c r="T448" s="5">
        <v>0.0</v>
      </c>
      <c r="U448" s="5">
        <v>0.0</v>
      </c>
      <c r="V448" s="48">
        <v>1.0</v>
      </c>
    </row>
    <row r="449" ht="15.75" customHeight="1">
      <c r="A449" s="5">
        <v>447.0</v>
      </c>
      <c r="B449" s="5">
        <v>38.0</v>
      </c>
      <c r="C449" s="5">
        <f t="shared" si="1"/>
        <v>3</v>
      </c>
      <c r="D449" s="5">
        <f>'Thông tin khách hàng'!$B$4+B449-1</f>
        <v>38</v>
      </c>
      <c r="E449" s="46">
        <f t="shared" si="2"/>
        <v>23938163158</v>
      </c>
      <c r="F449" s="5">
        <f>TP*VLOOKUP('Thông tin khách hàng'!$E$10,$X$2:$Z$5,3,FALSE)*OFFSET($S449,0,VLOOKUP('Thông tin khách hàng'!$E$10,$X$2:$Z$5,2,FALSE))</f>
        <v>0</v>
      </c>
      <c r="G449" s="5">
        <f>EP*VLOOKUP('Thông tin khách hàng'!$E$10,$X$2:$Z$5,3,FALSE)*OFFSET($S449,0,VLOOKUP('Thông tin khách hàng'!$E$10,$X$2:$Z$5,2,FALSE))</f>
        <v>0</v>
      </c>
      <c r="H449" s="5">
        <f>F449*HLOOKUP(B449,Assumption!$A$10:$G$12,2,TRUE)+G449*HLOOKUP(B449,Assumption!$A$10:$G$12,3,TRUE)</f>
        <v>0</v>
      </c>
      <c r="I449" s="5">
        <f t="shared" si="3"/>
        <v>0</v>
      </c>
      <c r="J449" s="47">
        <f>VLOOKUP(D449,Assumption!$O$3:$Q$103,IF('Thông tin khách hàng'!$B$3="Nam",2,3),FALSE)/12*P449</f>
        <v>0</v>
      </c>
      <c r="K449" s="5">
        <v>20000.0</v>
      </c>
      <c r="L449" s="46">
        <f t="shared" si="4"/>
        <v>97526958</v>
      </c>
      <c r="M449" s="46">
        <f t="shared" si="5"/>
        <v>24035670116</v>
      </c>
      <c r="N449" s="47">
        <f>HLOOKUP(ROUND(AVERAGE(M437:M448)/10^6,0),Assumption!$B$2:$E$3,2,TRUE)*MAX((AVERAGE(M437:M448)-250*10^6),0)</f>
        <v>133854185.1</v>
      </c>
      <c r="O449" s="46">
        <f t="shared" si="6"/>
        <v>24169524301</v>
      </c>
      <c r="P449" s="46">
        <f>IF(A449=1,SA,MAX(0,SA-M448))</f>
        <v>0</v>
      </c>
      <c r="S449" s="5">
        <v>0.0</v>
      </c>
      <c r="T449" s="5">
        <v>0.0</v>
      </c>
      <c r="U449" s="5">
        <v>0.0</v>
      </c>
      <c r="V449" s="48">
        <v>1.0</v>
      </c>
    </row>
    <row r="450" ht="15.75" customHeight="1">
      <c r="A450" s="5">
        <v>448.0</v>
      </c>
      <c r="B450" s="5">
        <v>38.0</v>
      </c>
      <c r="C450" s="5">
        <f t="shared" si="1"/>
        <v>4</v>
      </c>
      <c r="D450" s="5">
        <f>'Thông tin khách hàng'!$B$4+B450-1</f>
        <v>38</v>
      </c>
      <c r="E450" s="46">
        <f t="shared" si="2"/>
        <v>24169524301</v>
      </c>
      <c r="F450" s="5">
        <f>TP*VLOOKUP('Thông tin khách hàng'!$E$10,$X$2:$Z$5,3,FALSE)*OFFSET($S450,0,VLOOKUP('Thông tin khách hàng'!$E$10,$X$2:$Z$5,2,FALSE))</f>
        <v>0</v>
      </c>
      <c r="G450" s="5">
        <f>EP*VLOOKUP('Thông tin khách hàng'!$E$10,$X$2:$Z$5,3,FALSE)*OFFSET($S450,0,VLOOKUP('Thông tin khách hàng'!$E$10,$X$2:$Z$5,2,FALSE))</f>
        <v>0</v>
      </c>
      <c r="H450" s="5">
        <f>F450*HLOOKUP(B450,Assumption!$A$10:$G$12,2,TRUE)+G450*HLOOKUP(B450,Assumption!$A$10:$G$12,3,TRUE)</f>
        <v>0</v>
      </c>
      <c r="I450" s="5">
        <f t="shared" si="3"/>
        <v>0</v>
      </c>
      <c r="J450" s="47">
        <f>VLOOKUP(D450,Assumption!$O$3:$Q$103,IF('Thông tin khách hàng'!$B$3="Nam",2,3),FALSE)/12*P450</f>
        <v>0</v>
      </c>
      <c r="K450" s="5">
        <v>20000.0</v>
      </c>
      <c r="L450" s="46">
        <f t="shared" si="4"/>
        <v>98469552</v>
      </c>
      <c r="M450" s="46">
        <f t="shared" si="5"/>
        <v>24267973853</v>
      </c>
      <c r="N450" s="47">
        <f>HLOOKUP(ROUND(AVERAGE(M438:M449)/10^6,0),Assumption!$B$2:$E$3,2,TRUE)*MAX((AVERAGE(M438:M449)-250*10^6),0)</f>
        <v>135191218</v>
      </c>
      <c r="O450" s="46">
        <f t="shared" si="6"/>
        <v>24403165071</v>
      </c>
      <c r="P450" s="46">
        <f>IF(A450=1,SA,MAX(0,SA-M449))</f>
        <v>0</v>
      </c>
      <c r="S450" s="5">
        <v>0.0</v>
      </c>
      <c r="T450" s="5">
        <v>0.0</v>
      </c>
      <c r="U450" s="5">
        <v>1.0</v>
      </c>
      <c r="V450" s="48">
        <v>1.0</v>
      </c>
    </row>
    <row r="451" ht="15.75" customHeight="1">
      <c r="A451" s="5">
        <v>449.0</v>
      </c>
      <c r="B451" s="5">
        <v>38.0</v>
      </c>
      <c r="C451" s="5">
        <f t="shared" si="1"/>
        <v>5</v>
      </c>
      <c r="D451" s="5">
        <f>'Thông tin khách hàng'!$B$4+B451-1</f>
        <v>38</v>
      </c>
      <c r="E451" s="46">
        <f t="shared" si="2"/>
        <v>24403165071</v>
      </c>
      <c r="F451" s="5">
        <f>TP*VLOOKUP('Thông tin khách hàng'!$E$10,$X$2:$Z$5,3,FALSE)*OFFSET($S451,0,VLOOKUP('Thông tin khách hàng'!$E$10,$X$2:$Z$5,2,FALSE))</f>
        <v>0</v>
      </c>
      <c r="G451" s="5">
        <f>EP*VLOOKUP('Thông tin khách hàng'!$E$10,$X$2:$Z$5,3,FALSE)*OFFSET($S451,0,VLOOKUP('Thông tin khách hàng'!$E$10,$X$2:$Z$5,2,FALSE))</f>
        <v>0</v>
      </c>
      <c r="H451" s="5">
        <f>F451*HLOOKUP(B451,Assumption!$A$10:$G$12,2,TRUE)+G451*HLOOKUP(B451,Assumption!$A$10:$G$12,3,TRUE)</f>
        <v>0</v>
      </c>
      <c r="I451" s="5">
        <f t="shared" si="3"/>
        <v>0</v>
      </c>
      <c r="J451" s="47">
        <f>VLOOKUP(D451,Assumption!$O$3:$Q$103,IF('Thông tin khách hàng'!$B$3="Nam",2,3),FALSE)/12*P451</f>
        <v>0</v>
      </c>
      <c r="K451" s="5">
        <v>20000.0</v>
      </c>
      <c r="L451" s="46">
        <f t="shared" si="4"/>
        <v>99421434</v>
      </c>
      <c r="M451" s="46">
        <f t="shared" si="5"/>
        <v>24502566505</v>
      </c>
      <c r="N451" s="47">
        <f>HLOOKUP(ROUND(AVERAGE(M439:M450)/10^6,0),Assumption!$B$2:$E$3,2,TRUE)*MAX((AVERAGE(M439:M450)-250*10^6),0)</f>
        <v>136541265.8</v>
      </c>
      <c r="O451" s="46">
        <f t="shared" si="6"/>
        <v>24639107771</v>
      </c>
      <c r="P451" s="46">
        <f>IF(A451=1,SA,MAX(0,SA-M450))</f>
        <v>0</v>
      </c>
      <c r="S451" s="5">
        <v>0.0</v>
      </c>
      <c r="T451" s="5">
        <v>0.0</v>
      </c>
      <c r="U451" s="5">
        <v>0.0</v>
      </c>
      <c r="V451" s="48">
        <v>1.0</v>
      </c>
    </row>
    <row r="452" ht="15.75" customHeight="1">
      <c r="A452" s="5">
        <v>450.0</v>
      </c>
      <c r="B452" s="5">
        <v>38.0</v>
      </c>
      <c r="C452" s="5">
        <f t="shared" si="1"/>
        <v>6</v>
      </c>
      <c r="D452" s="5">
        <f>'Thông tin khách hàng'!$B$4+B452-1</f>
        <v>38</v>
      </c>
      <c r="E452" s="46">
        <f t="shared" si="2"/>
        <v>24639107771</v>
      </c>
      <c r="F452" s="5">
        <f>TP*VLOOKUP('Thông tin khách hàng'!$E$10,$X$2:$Z$5,3,FALSE)*OFFSET($S452,0,VLOOKUP('Thông tin khách hàng'!$E$10,$X$2:$Z$5,2,FALSE))</f>
        <v>0</v>
      </c>
      <c r="G452" s="5">
        <f>EP*VLOOKUP('Thông tin khách hàng'!$E$10,$X$2:$Z$5,3,FALSE)*OFFSET($S452,0,VLOOKUP('Thông tin khách hàng'!$E$10,$X$2:$Z$5,2,FALSE))</f>
        <v>0</v>
      </c>
      <c r="H452" s="5">
        <f>F452*HLOOKUP(B452,Assumption!$A$10:$G$12,2,TRUE)+G452*HLOOKUP(B452,Assumption!$A$10:$G$12,3,TRUE)</f>
        <v>0</v>
      </c>
      <c r="I452" s="5">
        <f t="shared" si="3"/>
        <v>0</v>
      </c>
      <c r="J452" s="47">
        <f>VLOOKUP(D452,Assumption!$O$3:$Q$103,IF('Thông tin khách hàng'!$B$3="Nam",2,3),FALSE)/12*P452</f>
        <v>0</v>
      </c>
      <c r="K452" s="5">
        <v>20000.0</v>
      </c>
      <c r="L452" s="46">
        <f t="shared" si="4"/>
        <v>100382693</v>
      </c>
      <c r="M452" s="46">
        <f t="shared" si="5"/>
        <v>24739470464</v>
      </c>
      <c r="N452" s="47">
        <f>HLOOKUP(ROUND(AVERAGE(M440:M451)/10^6,0),Assumption!$B$2:$E$3,2,TRUE)*MAX((AVERAGE(M440:M451)-250*10^6),0)</f>
        <v>137904455</v>
      </c>
      <c r="O452" s="46">
        <f t="shared" si="6"/>
        <v>24877374919</v>
      </c>
      <c r="P452" s="46">
        <f>IF(A452=1,SA,MAX(0,SA-M451))</f>
        <v>0</v>
      </c>
      <c r="S452" s="5">
        <v>0.0</v>
      </c>
      <c r="T452" s="5">
        <v>0.0</v>
      </c>
      <c r="U452" s="5">
        <v>0.0</v>
      </c>
      <c r="V452" s="48">
        <v>1.0</v>
      </c>
    </row>
    <row r="453" ht="15.75" customHeight="1">
      <c r="A453" s="5">
        <v>451.0</v>
      </c>
      <c r="B453" s="5">
        <v>38.0</v>
      </c>
      <c r="C453" s="5">
        <f t="shared" si="1"/>
        <v>7</v>
      </c>
      <c r="D453" s="5">
        <f>'Thông tin khách hàng'!$B$4+B453-1</f>
        <v>38</v>
      </c>
      <c r="E453" s="46">
        <f t="shared" si="2"/>
        <v>24877374919</v>
      </c>
      <c r="F453" s="5">
        <f>TP*VLOOKUP('Thông tin khách hàng'!$E$10,$X$2:$Z$5,3,FALSE)*OFFSET($S453,0,VLOOKUP('Thông tin khách hàng'!$E$10,$X$2:$Z$5,2,FALSE))</f>
        <v>15000000</v>
      </c>
      <c r="G453" s="5">
        <f>EP*VLOOKUP('Thông tin khách hàng'!$E$10,$X$2:$Z$5,3,FALSE)*OFFSET($S453,0,VLOOKUP('Thông tin khách hàng'!$E$10,$X$2:$Z$5,2,FALSE))</f>
        <v>15000000</v>
      </c>
      <c r="H453" s="5">
        <f>F453*HLOOKUP(B453,Assumption!$A$10:$G$12,2,TRUE)+G453*HLOOKUP(B453,Assumption!$A$10:$G$12,3,TRUE)</f>
        <v>750000</v>
      </c>
      <c r="I453" s="5">
        <f t="shared" si="3"/>
        <v>29250000</v>
      </c>
      <c r="J453" s="47">
        <f>VLOOKUP(D453,Assumption!$O$3:$Q$103,IF('Thông tin khách hàng'!$B$3="Nam",2,3),FALSE)/12*P453</f>
        <v>0</v>
      </c>
      <c r="K453" s="5">
        <v>20000.0</v>
      </c>
      <c r="L453" s="46">
        <f t="shared" si="4"/>
        <v>101472591</v>
      </c>
      <c r="M453" s="46">
        <f t="shared" si="5"/>
        <v>25008077510</v>
      </c>
      <c r="N453" s="47">
        <f>HLOOKUP(ROUND(AVERAGE(M441:M452)/10^6,0),Assumption!$B$2:$E$3,2,TRUE)*MAX((AVERAGE(M441:M452)-250*10^6),0)</f>
        <v>139280913.7</v>
      </c>
      <c r="O453" s="46">
        <f t="shared" si="6"/>
        <v>25147358424</v>
      </c>
      <c r="P453" s="46">
        <f>IF(A453=1,SA,MAX(0,SA-M452))</f>
        <v>0</v>
      </c>
      <c r="S453" s="5">
        <v>0.0</v>
      </c>
      <c r="T453" s="5">
        <v>1.0</v>
      </c>
      <c r="U453" s="5">
        <v>1.0</v>
      </c>
      <c r="V453" s="48">
        <v>1.0</v>
      </c>
    </row>
    <row r="454" ht="15.75" customHeight="1">
      <c r="A454" s="5">
        <v>452.0</v>
      </c>
      <c r="B454" s="5">
        <v>38.0</v>
      </c>
      <c r="C454" s="5">
        <f t="shared" si="1"/>
        <v>8</v>
      </c>
      <c r="D454" s="5">
        <f>'Thông tin khách hàng'!$B$4+B454-1</f>
        <v>38</v>
      </c>
      <c r="E454" s="46">
        <f t="shared" si="2"/>
        <v>25147358424</v>
      </c>
      <c r="F454" s="5">
        <f>TP*VLOOKUP('Thông tin khách hàng'!$E$10,$X$2:$Z$5,3,FALSE)*OFFSET($S454,0,VLOOKUP('Thông tin khách hàng'!$E$10,$X$2:$Z$5,2,FALSE))</f>
        <v>0</v>
      </c>
      <c r="G454" s="5">
        <f>EP*VLOOKUP('Thông tin khách hàng'!$E$10,$X$2:$Z$5,3,FALSE)*OFFSET($S454,0,VLOOKUP('Thông tin khách hàng'!$E$10,$X$2:$Z$5,2,FALSE))</f>
        <v>0</v>
      </c>
      <c r="H454" s="5">
        <f>F454*HLOOKUP(B454,Assumption!$A$10:$G$12,2,TRUE)+G454*HLOOKUP(B454,Assumption!$A$10:$G$12,3,TRUE)</f>
        <v>0</v>
      </c>
      <c r="I454" s="5">
        <f t="shared" si="3"/>
        <v>0</v>
      </c>
      <c r="J454" s="47">
        <f>VLOOKUP(D454,Assumption!$O$3:$Q$103,IF('Thông tin khách hàng'!$B$3="Nam",2,3),FALSE)/12*P454</f>
        <v>0</v>
      </c>
      <c r="K454" s="5">
        <v>20000.0</v>
      </c>
      <c r="L454" s="46">
        <f t="shared" si="4"/>
        <v>102453370</v>
      </c>
      <c r="M454" s="46">
        <f t="shared" si="5"/>
        <v>25249791794</v>
      </c>
      <c r="N454" s="47">
        <f>HLOOKUP(ROUND(AVERAGE(M442:M453)/10^6,0),Assumption!$B$2:$E$3,2,TRUE)*MAX((AVERAGE(M442:M453)-250*10^6),0)</f>
        <v>140670770.9</v>
      </c>
      <c r="O454" s="46">
        <f t="shared" si="6"/>
        <v>25390462564</v>
      </c>
      <c r="P454" s="46">
        <f>IF(A454=1,SA,MAX(0,SA-M453))</f>
        <v>0</v>
      </c>
      <c r="S454" s="5">
        <v>0.0</v>
      </c>
      <c r="T454" s="5">
        <v>0.0</v>
      </c>
      <c r="U454" s="5">
        <v>0.0</v>
      </c>
      <c r="V454" s="48">
        <v>1.0</v>
      </c>
    </row>
    <row r="455" ht="15.75" customHeight="1">
      <c r="A455" s="5">
        <v>453.0</v>
      </c>
      <c r="B455" s="5">
        <v>38.0</v>
      </c>
      <c r="C455" s="5">
        <f t="shared" si="1"/>
        <v>9</v>
      </c>
      <c r="D455" s="5">
        <f>'Thông tin khách hàng'!$B$4+B455-1</f>
        <v>38</v>
      </c>
      <c r="E455" s="46">
        <f t="shared" si="2"/>
        <v>25390462564</v>
      </c>
      <c r="F455" s="5">
        <f>TP*VLOOKUP('Thông tin khách hàng'!$E$10,$X$2:$Z$5,3,FALSE)*OFFSET($S455,0,VLOOKUP('Thông tin khách hàng'!$E$10,$X$2:$Z$5,2,FALSE))</f>
        <v>0</v>
      </c>
      <c r="G455" s="5">
        <f>EP*VLOOKUP('Thông tin khách hàng'!$E$10,$X$2:$Z$5,3,FALSE)*OFFSET($S455,0,VLOOKUP('Thông tin khách hàng'!$E$10,$X$2:$Z$5,2,FALSE))</f>
        <v>0</v>
      </c>
      <c r="H455" s="5">
        <f>F455*HLOOKUP(B455,Assumption!$A$10:$G$12,2,TRUE)+G455*HLOOKUP(B455,Assumption!$A$10:$G$12,3,TRUE)</f>
        <v>0</v>
      </c>
      <c r="I455" s="5">
        <f t="shared" si="3"/>
        <v>0</v>
      </c>
      <c r="J455" s="47">
        <f>VLOOKUP(D455,Assumption!$O$3:$Q$103,IF('Thông tin khách hàng'!$B$3="Nam",2,3),FALSE)/12*P455</f>
        <v>0</v>
      </c>
      <c r="K455" s="5">
        <v>20000.0</v>
      </c>
      <c r="L455" s="46">
        <f t="shared" si="4"/>
        <v>103443806</v>
      </c>
      <c r="M455" s="46">
        <f t="shared" si="5"/>
        <v>25493886370</v>
      </c>
      <c r="N455" s="47">
        <f>HLOOKUP(ROUND(AVERAGE(M443:M454)/10^6,0),Assumption!$B$2:$E$3,2,TRUE)*MAX((AVERAGE(M443:M454)-250*10^6),0)</f>
        <v>142074157.2</v>
      </c>
      <c r="O455" s="46">
        <f t="shared" si="6"/>
        <v>25635960528</v>
      </c>
      <c r="P455" s="46">
        <f>IF(A455=1,SA,MAX(0,SA-M454))</f>
        <v>0</v>
      </c>
      <c r="S455" s="5">
        <v>0.0</v>
      </c>
      <c r="T455" s="5">
        <v>0.0</v>
      </c>
      <c r="U455" s="5">
        <v>0.0</v>
      </c>
      <c r="V455" s="48">
        <v>1.0</v>
      </c>
    </row>
    <row r="456" ht="15.75" customHeight="1">
      <c r="A456" s="5">
        <v>454.0</v>
      </c>
      <c r="B456" s="5">
        <v>38.0</v>
      </c>
      <c r="C456" s="5">
        <f t="shared" si="1"/>
        <v>10</v>
      </c>
      <c r="D456" s="5">
        <f>'Thông tin khách hàng'!$B$4+B456-1</f>
        <v>38</v>
      </c>
      <c r="E456" s="46">
        <f t="shared" si="2"/>
        <v>25635960528</v>
      </c>
      <c r="F456" s="5">
        <f>TP*VLOOKUP('Thông tin khách hàng'!$E$10,$X$2:$Z$5,3,FALSE)*OFFSET($S456,0,VLOOKUP('Thông tin khách hàng'!$E$10,$X$2:$Z$5,2,FALSE))</f>
        <v>0</v>
      </c>
      <c r="G456" s="5">
        <f>EP*VLOOKUP('Thông tin khách hàng'!$E$10,$X$2:$Z$5,3,FALSE)*OFFSET($S456,0,VLOOKUP('Thông tin khách hàng'!$E$10,$X$2:$Z$5,2,FALSE))</f>
        <v>0</v>
      </c>
      <c r="H456" s="5">
        <f>F456*HLOOKUP(B456,Assumption!$A$10:$G$12,2,TRUE)+G456*HLOOKUP(B456,Assumption!$A$10:$G$12,3,TRUE)</f>
        <v>0</v>
      </c>
      <c r="I456" s="5">
        <f t="shared" si="3"/>
        <v>0</v>
      </c>
      <c r="J456" s="47">
        <f>VLOOKUP(D456,Assumption!$O$3:$Q$103,IF('Thông tin khách hàng'!$B$3="Nam",2,3),FALSE)/12*P456</f>
        <v>0</v>
      </c>
      <c r="K456" s="5">
        <v>20000.0</v>
      </c>
      <c r="L456" s="46">
        <f t="shared" si="4"/>
        <v>104443995</v>
      </c>
      <c r="M456" s="46">
        <f t="shared" si="5"/>
        <v>25740384523</v>
      </c>
      <c r="N456" s="47">
        <f>HLOOKUP(ROUND(AVERAGE(M444:M455)/10^6,0),Assumption!$B$2:$E$3,2,TRUE)*MAX((AVERAGE(M444:M455)-250*10^6),0)</f>
        <v>143491204.1</v>
      </c>
      <c r="O456" s="46">
        <f t="shared" si="6"/>
        <v>25883875727</v>
      </c>
      <c r="P456" s="46">
        <f>IF(A456=1,SA,MAX(0,SA-M455))</f>
        <v>0</v>
      </c>
      <c r="S456" s="5">
        <v>0.0</v>
      </c>
      <c r="T456" s="5">
        <v>0.0</v>
      </c>
      <c r="U456" s="5">
        <v>1.0</v>
      </c>
      <c r="V456" s="48">
        <v>1.0</v>
      </c>
    </row>
    <row r="457" ht="15.75" customHeight="1">
      <c r="A457" s="5">
        <v>455.0</v>
      </c>
      <c r="B457" s="5">
        <v>38.0</v>
      </c>
      <c r="C457" s="5">
        <f t="shared" si="1"/>
        <v>11</v>
      </c>
      <c r="D457" s="5">
        <f>'Thông tin khách hàng'!$B$4+B457-1</f>
        <v>38</v>
      </c>
      <c r="E457" s="46">
        <f t="shared" si="2"/>
        <v>25883875727</v>
      </c>
      <c r="F457" s="5">
        <f>TP*VLOOKUP('Thông tin khách hàng'!$E$10,$X$2:$Z$5,3,FALSE)*OFFSET($S457,0,VLOOKUP('Thông tin khách hàng'!$E$10,$X$2:$Z$5,2,FALSE))</f>
        <v>0</v>
      </c>
      <c r="G457" s="5">
        <f>EP*VLOOKUP('Thông tin khách hàng'!$E$10,$X$2:$Z$5,3,FALSE)*OFFSET($S457,0,VLOOKUP('Thông tin khách hàng'!$E$10,$X$2:$Z$5,2,FALSE))</f>
        <v>0</v>
      </c>
      <c r="H457" s="5">
        <f>F457*HLOOKUP(B457,Assumption!$A$10:$G$12,2,TRUE)+G457*HLOOKUP(B457,Assumption!$A$10:$G$12,3,TRUE)</f>
        <v>0</v>
      </c>
      <c r="I457" s="5">
        <f t="shared" si="3"/>
        <v>0</v>
      </c>
      <c r="J457" s="47">
        <f>VLOOKUP(D457,Assumption!$O$3:$Q$103,IF('Thông tin khách hàng'!$B$3="Nam",2,3),FALSE)/12*P457</f>
        <v>0</v>
      </c>
      <c r="K457" s="5">
        <v>20000.0</v>
      </c>
      <c r="L457" s="46">
        <f t="shared" si="4"/>
        <v>105454032</v>
      </c>
      <c r="M457" s="46">
        <f t="shared" si="5"/>
        <v>25989309759</v>
      </c>
      <c r="N457" s="47">
        <f>HLOOKUP(ROUND(AVERAGE(M445:M456)/10^6,0),Assumption!$B$2:$E$3,2,TRUE)*MAX((AVERAGE(M445:M456)-250*10^6),0)</f>
        <v>144922044.7</v>
      </c>
      <c r="O457" s="46">
        <f t="shared" si="6"/>
        <v>26134231804</v>
      </c>
      <c r="P457" s="46">
        <f>IF(A457=1,SA,MAX(0,SA-M456))</f>
        <v>0</v>
      </c>
      <c r="S457" s="5">
        <v>0.0</v>
      </c>
      <c r="T457" s="5">
        <v>0.0</v>
      </c>
      <c r="U457" s="5">
        <v>0.0</v>
      </c>
      <c r="V457" s="48">
        <v>1.0</v>
      </c>
    </row>
    <row r="458" ht="15.75" customHeight="1">
      <c r="A458" s="5">
        <v>456.0</v>
      </c>
      <c r="B458" s="5">
        <v>38.0</v>
      </c>
      <c r="C458" s="5">
        <f t="shared" si="1"/>
        <v>12</v>
      </c>
      <c r="D458" s="5">
        <f>'Thông tin khách hàng'!$B$4+B458-1</f>
        <v>38</v>
      </c>
      <c r="E458" s="46">
        <f t="shared" si="2"/>
        <v>26134231804</v>
      </c>
      <c r="F458" s="5">
        <f>TP*VLOOKUP('Thông tin khách hàng'!$E$10,$X$2:$Z$5,3,FALSE)*OFFSET($S458,0,VLOOKUP('Thông tin khách hàng'!$E$10,$X$2:$Z$5,2,FALSE))</f>
        <v>0</v>
      </c>
      <c r="G458" s="5">
        <f>EP*VLOOKUP('Thông tin khách hàng'!$E$10,$X$2:$Z$5,3,FALSE)*OFFSET($S458,0,VLOOKUP('Thông tin khách hàng'!$E$10,$X$2:$Z$5,2,FALSE))</f>
        <v>0</v>
      </c>
      <c r="H458" s="5">
        <f>F458*HLOOKUP(B458,Assumption!$A$10:$G$12,2,TRUE)+G458*HLOOKUP(B458,Assumption!$A$10:$G$12,3,TRUE)</f>
        <v>0</v>
      </c>
      <c r="I458" s="5">
        <f t="shared" si="3"/>
        <v>0</v>
      </c>
      <c r="J458" s="47">
        <f>VLOOKUP(D458,Assumption!$O$3:$Q$103,IF('Thông tin khách hàng'!$B$3="Nam",2,3),FALSE)/12*P458</f>
        <v>0</v>
      </c>
      <c r="K458" s="5">
        <v>20000.0</v>
      </c>
      <c r="L458" s="46">
        <f t="shared" si="4"/>
        <v>106474014</v>
      </c>
      <c r="M458" s="46">
        <f t="shared" si="5"/>
        <v>26240685818</v>
      </c>
      <c r="N458" s="47">
        <f>HLOOKUP(ROUND(AVERAGE(M446:M457)/10^6,0),Assumption!$B$2:$E$3,2,TRUE)*MAX((AVERAGE(M446:M457)-250*10^6),0)</f>
        <v>146366813.3</v>
      </c>
      <c r="O458" s="46">
        <f t="shared" si="6"/>
        <v>26387052631</v>
      </c>
      <c r="P458" s="46">
        <f>IF(A458=1,SA,MAX(0,SA-M457))</f>
        <v>0</v>
      </c>
      <c r="S458" s="5">
        <v>0.0</v>
      </c>
      <c r="T458" s="5">
        <v>0.0</v>
      </c>
      <c r="U458" s="5">
        <v>0.0</v>
      </c>
      <c r="V458" s="48">
        <v>1.0</v>
      </c>
    </row>
    <row r="459" ht="15.75" customHeight="1">
      <c r="A459" s="5">
        <v>457.0</v>
      </c>
      <c r="B459" s="5">
        <v>39.0</v>
      </c>
      <c r="C459" s="5">
        <f t="shared" si="1"/>
        <v>1</v>
      </c>
      <c r="D459" s="5">
        <f>'Thông tin khách hàng'!$B$4+B459-1</f>
        <v>39</v>
      </c>
      <c r="E459" s="46">
        <f t="shared" si="2"/>
        <v>26387052631</v>
      </c>
      <c r="F459" s="5">
        <f>TP*VLOOKUP('Thông tin khách hàng'!$E$10,$X$2:$Z$5,3,FALSE)*OFFSET($S459,0,VLOOKUP('Thông tin khách hàng'!$E$10,$X$2:$Z$5,2,FALSE))</f>
        <v>15000000</v>
      </c>
      <c r="G459" s="5">
        <f>EP*VLOOKUP('Thông tin khách hàng'!$E$10,$X$2:$Z$5,3,FALSE)*OFFSET($S459,0,VLOOKUP('Thông tin khách hàng'!$E$10,$X$2:$Z$5,2,FALSE))</f>
        <v>15000000</v>
      </c>
      <c r="H459" s="5">
        <f>F459*HLOOKUP(B459,Assumption!$A$10:$G$12,2,TRUE)+G459*HLOOKUP(B459,Assumption!$A$10:$G$12,3,TRUE)</f>
        <v>750000</v>
      </c>
      <c r="I459" s="5">
        <f t="shared" si="3"/>
        <v>29250000</v>
      </c>
      <c r="J459" s="47">
        <f>VLOOKUP(D459,Assumption!$O$3:$Q$103,IF('Thông tin khách hàng'!$B$3="Nam",2,3),FALSE)/12*P459</f>
        <v>0</v>
      </c>
      <c r="K459" s="5">
        <v>20000.0</v>
      </c>
      <c r="L459" s="46">
        <f t="shared" si="4"/>
        <v>107623205</v>
      </c>
      <c r="M459" s="46">
        <f t="shared" si="5"/>
        <v>26523905836</v>
      </c>
      <c r="N459" s="47">
        <f>HLOOKUP(ROUND(AVERAGE(M447:M458)/10^6,0),Assumption!$B$2:$E$3,2,TRUE)*MAX((AVERAGE(M447:M458)-250*10^6),0)</f>
        <v>147825645.4</v>
      </c>
      <c r="O459" s="46">
        <f t="shared" si="6"/>
        <v>26671731481</v>
      </c>
      <c r="P459" s="46">
        <f>IF(A459=1,SA,MAX(0,SA-M458))</f>
        <v>0</v>
      </c>
      <c r="S459" s="5">
        <v>1.0</v>
      </c>
      <c r="T459" s="5">
        <v>1.0</v>
      </c>
      <c r="U459" s="5">
        <v>1.0</v>
      </c>
      <c r="V459" s="48">
        <v>1.0</v>
      </c>
    </row>
    <row r="460" ht="15.75" customHeight="1">
      <c r="A460" s="5">
        <v>458.0</v>
      </c>
      <c r="B460" s="5">
        <v>39.0</v>
      </c>
      <c r="C460" s="5">
        <f t="shared" si="1"/>
        <v>2</v>
      </c>
      <c r="D460" s="5">
        <f>'Thông tin khách hàng'!$B$4+B460-1</f>
        <v>39</v>
      </c>
      <c r="E460" s="46">
        <f t="shared" si="2"/>
        <v>26671731481</v>
      </c>
      <c r="F460" s="5">
        <f>TP*VLOOKUP('Thông tin khách hàng'!$E$10,$X$2:$Z$5,3,FALSE)*OFFSET($S460,0,VLOOKUP('Thông tin khách hàng'!$E$10,$X$2:$Z$5,2,FALSE))</f>
        <v>0</v>
      </c>
      <c r="G460" s="5">
        <f>EP*VLOOKUP('Thông tin khách hàng'!$E$10,$X$2:$Z$5,3,FALSE)*OFFSET($S460,0,VLOOKUP('Thông tin khách hàng'!$E$10,$X$2:$Z$5,2,FALSE))</f>
        <v>0</v>
      </c>
      <c r="H460" s="5">
        <f>F460*HLOOKUP(B460,Assumption!$A$10:$G$12,2,TRUE)+G460*HLOOKUP(B460,Assumption!$A$10:$G$12,3,TRUE)</f>
        <v>0</v>
      </c>
      <c r="I460" s="5">
        <f t="shared" si="3"/>
        <v>0</v>
      </c>
      <c r="J460" s="47">
        <f>VLOOKUP(D460,Assumption!$O$3:$Q$103,IF('Thông tin khách hàng'!$B$3="Nam",2,3),FALSE)/12*P460</f>
        <v>0</v>
      </c>
      <c r="K460" s="5">
        <v>20000.0</v>
      </c>
      <c r="L460" s="46">
        <f t="shared" si="4"/>
        <v>108663854</v>
      </c>
      <c r="M460" s="46">
        <f t="shared" si="5"/>
        <v>26780375335</v>
      </c>
      <c r="N460" s="47">
        <f>HLOOKUP(ROUND(AVERAGE(M448:M459)/10^6,0),Assumption!$B$2:$E$3,2,TRUE)*MAX((AVERAGE(M448:M459)-250*10^6),0)</f>
        <v>149298677.8</v>
      </c>
      <c r="O460" s="46">
        <f t="shared" si="6"/>
        <v>26929674013</v>
      </c>
      <c r="P460" s="46">
        <f>IF(A460=1,SA,MAX(0,SA-M459))</f>
        <v>0</v>
      </c>
      <c r="S460" s="5">
        <v>0.0</v>
      </c>
      <c r="T460" s="5">
        <v>0.0</v>
      </c>
      <c r="U460" s="5">
        <v>0.0</v>
      </c>
      <c r="V460" s="48">
        <v>1.0</v>
      </c>
    </row>
    <row r="461" ht="15.75" customHeight="1">
      <c r="A461" s="5">
        <v>459.0</v>
      </c>
      <c r="B461" s="5">
        <v>39.0</v>
      </c>
      <c r="C461" s="5">
        <f t="shared" si="1"/>
        <v>3</v>
      </c>
      <c r="D461" s="5">
        <f>'Thông tin khách hàng'!$B$4+B461-1</f>
        <v>39</v>
      </c>
      <c r="E461" s="46">
        <f t="shared" si="2"/>
        <v>26929674013</v>
      </c>
      <c r="F461" s="5">
        <f>TP*VLOOKUP('Thông tin khách hàng'!$E$10,$X$2:$Z$5,3,FALSE)*OFFSET($S461,0,VLOOKUP('Thông tin khách hàng'!$E$10,$X$2:$Z$5,2,FALSE))</f>
        <v>0</v>
      </c>
      <c r="G461" s="5">
        <f>EP*VLOOKUP('Thông tin khách hàng'!$E$10,$X$2:$Z$5,3,FALSE)*OFFSET($S461,0,VLOOKUP('Thông tin khách hàng'!$E$10,$X$2:$Z$5,2,FALSE))</f>
        <v>0</v>
      </c>
      <c r="H461" s="5">
        <f>F461*HLOOKUP(B461,Assumption!$A$10:$G$12,2,TRUE)+G461*HLOOKUP(B461,Assumption!$A$10:$G$12,3,TRUE)</f>
        <v>0</v>
      </c>
      <c r="I461" s="5">
        <f t="shared" si="3"/>
        <v>0</v>
      </c>
      <c r="J461" s="47">
        <f>VLOOKUP(D461,Assumption!$O$3:$Q$103,IF('Thông tin khách hàng'!$B$3="Nam",2,3),FALSE)/12*P461</f>
        <v>0</v>
      </c>
      <c r="K461" s="5">
        <v>20000.0</v>
      </c>
      <c r="L461" s="46">
        <f t="shared" si="4"/>
        <v>109714744</v>
      </c>
      <c r="M461" s="46">
        <f t="shared" si="5"/>
        <v>27039368757</v>
      </c>
      <c r="N461" s="47">
        <f>HLOOKUP(ROUND(AVERAGE(M449:M460)/10^6,0),Assumption!$B$2:$E$3,2,TRUE)*MAX((AVERAGE(M449:M460)-250*10^6),0)</f>
        <v>150786048.9</v>
      </c>
      <c r="O461" s="46">
        <f t="shared" si="6"/>
        <v>27190154806</v>
      </c>
      <c r="P461" s="46">
        <f>IF(A461=1,SA,MAX(0,SA-M460))</f>
        <v>0</v>
      </c>
      <c r="S461" s="5">
        <v>0.0</v>
      </c>
      <c r="T461" s="5">
        <v>0.0</v>
      </c>
      <c r="U461" s="5">
        <v>0.0</v>
      </c>
      <c r="V461" s="48">
        <v>1.0</v>
      </c>
    </row>
    <row r="462" ht="15.75" customHeight="1">
      <c r="A462" s="5">
        <v>460.0</v>
      </c>
      <c r="B462" s="5">
        <v>39.0</v>
      </c>
      <c r="C462" s="5">
        <f t="shared" si="1"/>
        <v>4</v>
      </c>
      <c r="D462" s="5">
        <f>'Thông tin khách hàng'!$B$4+B462-1</f>
        <v>39</v>
      </c>
      <c r="E462" s="46">
        <f t="shared" si="2"/>
        <v>27190154806</v>
      </c>
      <c r="F462" s="5">
        <f>TP*VLOOKUP('Thông tin khách hàng'!$E$10,$X$2:$Z$5,3,FALSE)*OFFSET($S462,0,VLOOKUP('Thông tin khách hàng'!$E$10,$X$2:$Z$5,2,FALSE))</f>
        <v>0</v>
      </c>
      <c r="G462" s="5">
        <f>EP*VLOOKUP('Thông tin khách hàng'!$E$10,$X$2:$Z$5,3,FALSE)*OFFSET($S462,0,VLOOKUP('Thông tin khách hàng'!$E$10,$X$2:$Z$5,2,FALSE))</f>
        <v>0</v>
      </c>
      <c r="H462" s="5">
        <f>F462*HLOOKUP(B462,Assumption!$A$10:$G$12,2,TRUE)+G462*HLOOKUP(B462,Assumption!$A$10:$G$12,3,TRUE)</f>
        <v>0</v>
      </c>
      <c r="I462" s="5">
        <f t="shared" si="3"/>
        <v>0</v>
      </c>
      <c r="J462" s="47">
        <f>VLOOKUP(D462,Assumption!$O$3:$Q$103,IF('Thông tin khách hàng'!$B$3="Nam",2,3),FALSE)/12*P462</f>
        <v>0</v>
      </c>
      <c r="K462" s="5">
        <v>20000.0</v>
      </c>
      <c r="L462" s="46">
        <f t="shared" si="4"/>
        <v>110775975</v>
      </c>
      <c r="M462" s="46">
        <f t="shared" si="5"/>
        <v>27300910781</v>
      </c>
      <c r="N462" s="47">
        <f>HLOOKUP(ROUND(AVERAGE(M450:M461)/10^6,0),Assumption!$B$2:$E$3,2,TRUE)*MAX((AVERAGE(M450:M461)-250*10^6),0)</f>
        <v>152287898.3</v>
      </c>
      <c r="O462" s="46">
        <f t="shared" si="6"/>
        <v>27453198679</v>
      </c>
      <c r="P462" s="46">
        <f>IF(A462=1,SA,MAX(0,SA-M461))</f>
        <v>0</v>
      </c>
      <c r="S462" s="5">
        <v>0.0</v>
      </c>
      <c r="T462" s="5">
        <v>0.0</v>
      </c>
      <c r="U462" s="5">
        <v>1.0</v>
      </c>
      <c r="V462" s="48">
        <v>1.0</v>
      </c>
    </row>
    <row r="463" ht="15.75" customHeight="1">
      <c r="A463" s="5">
        <v>461.0</v>
      </c>
      <c r="B463" s="5">
        <v>39.0</v>
      </c>
      <c r="C463" s="5">
        <f t="shared" si="1"/>
        <v>5</v>
      </c>
      <c r="D463" s="5">
        <f>'Thông tin khách hàng'!$B$4+B463-1</f>
        <v>39</v>
      </c>
      <c r="E463" s="46">
        <f t="shared" si="2"/>
        <v>27453198679</v>
      </c>
      <c r="F463" s="5">
        <f>TP*VLOOKUP('Thông tin khách hàng'!$E$10,$X$2:$Z$5,3,FALSE)*OFFSET($S463,0,VLOOKUP('Thông tin khách hàng'!$E$10,$X$2:$Z$5,2,FALSE))</f>
        <v>0</v>
      </c>
      <c r="G463" s="5">
        <f>EP*VLOOKUP('Thông tin khách hàng'!$E$10,$X$2:$Z$5,3,FALSE)*OFFSET($S463,0,VLOOKUP('Thông tin khách hàng'!$E$10,$X$2:$Z$5,2,FALSE))</f>
        <v>0</v>
      </c>
      <c r="H463" s="5">
        <f>F463*HLOOKUP(B463,Assumption!$A$10:$G$12,2,TRUE)+G463*HLOOKUP(B463,Assumption!$A$10:$G$12,3,TRUE)</f>
        <v>0</v>
      </c>
      <c r="I463" s="5">
        <f t="shared" si="3"/>
        <v>0</v>
      </c>
      <c r="J463" s="47">
        <f>VLOOKUP(D463,Assumption!$O$3:$Q$103,IF('Thông tin khách hàng'!$B$3="Nam",2,3),FALSE)/12*P463</f>
        <v>0</v>
      </c>
      <c r="K463" s="5">
        <v>20000.0</v>
      </c>
      <c r="L463" s="46">
        <f t="shared" si="4"/>
        <v>111847648</v>
      </c>
      <c r="M463" s="46">
        <f t="shared" si="5"/>
        <v>27565026327</v>
      </c>
      <c r="N463" s="47">
        <f>HLOOKUP(ROUND(AVERAGE(M451:M462)/10^6,0),Assumption!$B$2:$E$3,2,TRUE)*MAX((AVERAGE(M451:M462)-250*10^6),0)</f>
        <v>153804366.7</v>
      </c>
      <c r="O463" s="46">
        <f t="shared" si="6"/>
        <v>27718830694</v>
      </c>
      <c r="P463" s="46">
        <f>IF(A463=1,SA,MAX(0,SA-M462))</f>
        <v>0</v>
      </c>
      <c r="S463" s="5">
        <v>0.0</v>
      </c>
      <c r="T463" s="5">
        <v>0.0</v>
      </c>
      <c r="U463" s="5">
        <v>0.0</v>
      </c>
      <c r="V463" s="48">
        <v>1.0</v>
      </c>
    </row>
    <row r="464" ht="15.75" customHeight="1">
      <c r="A464" s="5">
        <v>462.0</v>
      </c>
      <c r="B464" s="5">
        <v>39.0</v>
      </c>
      <c r="C464" s="5">
        <f t="shared" si="1"/>
        <v>6</v>
      </c>
      <c r="D464" s="5">
        <f>'Thông tin khách hàng'!$B$4+B464-1</f>
        <v>39</v>
      </c>
      <c r="E464" s="46">
        <f t="shared" si="2"/>
        <v>27718830694</v>
      </c>
      <c r="F464" s="5">
        <f>TP*VLOOKUP('Thông tin khách hàng'!$E$10,$X$2:$Z$5,3,FALSE)*OFFSET($S464,0,VLOOKUP('Thông tin khách hàng'!$E$10,$X$2:$Z$5,2,FALSE))</f>
        <v>0</v>
      </c>
      <c r="G464" s="5">
        <f>EP*VLOOKUP('Thông tin khách hàng'!$E$10,$X$2:$Z$5,3,FALSE)*OFFSET($S464,0,VLOOKUP('Thông tin khách hàng'!$E$10,$X$2:$Z$5,2,FALSE))</f>
        <v>0</v>
      </c>
      <c r="H464" s="5">
        <f>F464*HLOOKUP(B464,Assumption!$A$10:$G$12,2,TRUE)+G464*HLOOKUP(B464,Assumption!$A$10:$G$12,3,TRUE)</f>
        <v>0</v>
      </c>
      <c r="I464" s="5">
        <f t="shared" si="3"/>
        <v>0</v>
      </c>
      <c r="J464" s="47">
        <f>VLOOKUP(D464,Assumption!$O$3:$Q$103,IF('Thông tin khách hàng'!$B$3="Nam",2,3),FALSE)/12*P464</f>
        <v>0</v>
      </c>
      <c r="K464" s="5">
        <v>20000.0</v>
      </c>
      <c r="L464" s="46">
        <f t="shared" si="4"/>
        <v>112929866</v>
      </c>
      <c r="M464" s="46">
        <f t="shared" si="5"/>
        <v>27831740560</v>
      </c>
      <c r="N464" s="47">
        <f>HLOOKUP(ROUND(AVERAGE(M452:M463)/10^6,0),Assumption!$B$2:$E$3,2,TRUE)*MAX((AVERAGE(M452:M463)-250*10^6),0)</f>
        <v>155335596.6</v>
      </c>
      <c r="O464" s="46">
        <f t="shared" si="6"/>
        <v>27987076157</v>
      </c>
      <c r="P464" s="46">
        <f>IF(A464=1,SA,MAX(0,SA-M463))</f>
        <v>0</v>
      </c>
      <c r="S464" s="5">
        <v>0.0</v>
      </c>
      <c r="T464" s="5">
        <v>0.0</v>
      </c>
      <c r="U464" s="5">
        <v>0.0</v>
      </c>
      <c r="V464" s="48">
        <v>1.0</v>
      </c>
    </row>
    <row r="465" ht="15.75" customHeight="1">
      <c r="A465" s="5">
        <v>463.0</v>
      </c>
      <c r="B465" s="5">
        <v>39.0</v>
      </c>
      <c r="C465" s="5">
        <f t="shared" si="1"/>
        <v>7</v>
      </c>
      <c r="D465" s="5">
        <f>'Thông tin khách hàng'!$B$4+B465-1</f>
        <v>39</v>
      </c>
      <c r="E465" s="46">
        <f t="shared" si="2"/>
        <v>27987076157</v>
      </c>
      <c r="F465" s="5">
        <f>TP*VLOOKUP('Thông tin khách hàng'!$E$10,$X$2:$Z$5,3,FALSE)*OFFSET($S465,0,VLOOKUP('Thông tin khách hàng'!$E$10,$X$2:$Z$5,2,FALSE))</f>
        <v>15000000</v>
      </c>
      <c r="G465" s="5">
        <f>EP*VLOOKUP('Thông tin khách hàng'!$E$10,$X$2:$Z$5,3,FALSE)*OFFSET($S465,0,VLOOKUP('Thông tin khách hàng'!$E$10,$X$2:$Z$5,2,FALSE))</f>
        <v>15000000</v>
      </c>
      <c r="H465" s="5">
        <f>F465*HLOOKUP(B465,Assumption!$A$10:$G$12,2,TRUE)+G465*HLOOKUP(B465,Assumption!$A$10:$G$12,3,TRUE)</f>
        <v>750000</v>
      </c>
      <c r="I465" s="5">
        <f t="shared" si="3"/>
        <v>29250000</v>
      </c>
      <c r="J465" s="47">
        <f>VLOOKUP(D465,Assumption!$O$3:$Q$103,IF('Thông tin khách hàng'!$B$3="Nam",2,3),FALSE)/12*P465</f>
        <v>0</v>
      </c>
      <c r="K465" s="5">
        <v>20000.0</v>
      </c>
      <c r="L465" s="46">
        <f t="shared" si="4"/>
        <v>114141899</v>
      </c>
      <c r="M465" s="46">
        <f t="shared" si="5"/>
        <v>28130448056</v>
      </c>
      <c r="N465" s="47">
        <f>HLOOKUP(ROUND(AVERAGE(M453:M464)/10^6,0),Assumption!$B$2:$E$3,2,TRUE)*MAX((AVERAGE(M453:M464)-250*10^6),0)</f>
        <v>156881731.7</v>
      </c>
      <c r="O465" s="46">
        <f t="shared" si="6"/>
        <v>28287329787</v>
      </c>
      <c r="P465" s="46">
        <f>IF(A465=1,SA,MAX(0,SA-M464))</f>
        <v>0</v>
      </c>
      <c r="S465" s="5">
        <v>0.0</v>
      </c>
      <c r="T465" s="5">
        <v>1.0</v>
      </c>
      <c r="U465" s="5">
        <v>1.0</v>
      </c>
      <c r="V465" s="48">
        <v>1.0</v>
      </c>
    </row>
    <row r="466" ht="15.75" customHeight="1">
      <c r="A466" s="5">
        <v>464.0</v>
      </c>
      <c r="B466" s="5">
        <v>39.0</v>
      </c>
      <c r="C466" s="5">
        <f t="shared" si="1"/>
        <v>8</v>
      </c>
      <c r="D466" s="5">
        <f>'Thông tin khách hàng'!$B$4+B466-1</f>
        <v>39</v>
      </c>
      <c r="E466" s="46">
        <f t="shared" si="2"/>
        <v>28287329787</v>
      </c>
      <c r="F466" s="5">
        <f>TP*VLOOKUP('Thông tin khách hàng'!$E$10,$X$2:$Z$5,3,FALSE)*OFFSET($S466,0,VLOOKUP('Thông tin khách hàng'!$E$10,$X$2:$Z$5,2,FALSE))</f>
        <v>0</v>
      </c>
      <c r="G466" s="5">
        <f>EP*VLOOKUP('Thông tin khách hàng'!$E$10,$X$2:$Z$5,3,FALSE)*OFFSET($S466,0,VLOOKUP('Thông tin khách hàng'!$E$10,$X$2:$Z$5,2,FALSE))</f>
        <v>0</v>
      </c>
      <c r="H466" s="5">
        <f>F466*HLOOKUP(B466,Assumption!$A$10:$G$12,2,TRUE)+G466*HLOOKUP(B466,Assumption!$A$10:$G$12,3,TRUE)</f>
        <v>0</v>
      </c>
      <c r="I466" s="5">
        <f t="shared" si="3"/>
        <v>0</v>
      </c>
      <c r="J466" s="47">
        <f>VLOOKUP(D466,Assumption!$O$3:$Q$103,IF('Thông tin khách hàng'!$B$3="Nam",2,3),FALSE)/12*P466</f>
        <v>0</v>
      </c>
      <c r="K466" s="5">
        <v>20000.0</v>
      </c>
      <c r="L466" s="46">
        <f t="shared" si="4"/>
        <v>115246002</v>
      </c>
      <c r="M466" s="46">
        <f t="shared" si="5"/>
        <v>28402555789</v>
      </c>
      <c r="N466" s="47">
        <f>HLOOKUP(ROUND(AVERAGE(M454:M465)/10^6,0),Assumption!$B$2:$E$3,2,TRUE)*MAX((AVERAGE(M454:M465)-250*10^6),0)</f>
        <v>158442917</v>
      </c>
      <c r="O466" s="46">
        <f t="shared" si="6"/>
        <v>28560998706</v>
      </c>
      <c r="P466" s="46">
        <f>IF(A466=1,SA,MAX(0,SA-M465))</f>
        <v>0</v>
      </c>
      <c r="S466" s="5">
        <v>0.0</v>
      </c>
      <c r="T466" s="5">
        <v>0.0</v>
      </c>
      <c r="U466" s="5">
        <v>0.0</v>
      </c>
      <c r="V466" s="48">
        <v>1.0</v>
      </c>
    </row>
    <row r="467" ht="15.75" customHeight="1">
      <c r="A467" s="5">
        <v>465.0</v>
      </c>
      <c r="B467" s="5">
        <v>39.0</v>
      </c>
      <c r="C467" s="5">
        <f t="shared" si="1"/>
        <v>9</v>
      </c>
      <c r="D467" s="5">
        <f>'Thông tin khách hàng'!$B$4+B467-1</f>
        <v>39</v>
      </c>
      <c r="E467" s="46">
        <f t="shared" si="2"/>
        <v>28560998706</v>
      </c>
      <c r="F467" s="5">
        <f>TP*VLOOKUP('Thông tin khách hàng'!$E$10,$X$2:$Z$5,3,FALSE)*OFFSET($S467,0,VLOOKUP('Thông tin khách hàng'!$E$10,$X$2:$Z$5,2,FALSE))</f>
        <v>0</v>
      </c>
      <c r="G467" s="5">
        <f>EP*VLOOKUP('Thông tin khách hàng'!$E$10,$X$2:$Z$5,3,FALSE)*OFFSET($S467,0,VLOOKUP('Thông tin khách hàng'!$E$10,$X$2:$Z$5,2,FALSE))</f>
        <v>0</v>
      </c>
      <c r="H467" s="5">
        <f>F467*HLOOKUP(B467,Assumption!$A$10:$G$12,2,TRUE)+G467*HLOOKUP(B467,Assumption!$A$10:$G$12,3,TRUE)</f>
        <v>0</v>
      </c>
      <c r="I467" s="5">
        <f t="shared" si="3"/>
        <v>0</v>
      </c>
      <c r="J467" s="47">
        <f>VLOOKUP(D467,Assumption!$O$3:$Q$103,IF('Thông tin khách hàng'!$B$3="Nam",2,3),FALSE)/12*P467</f>
        <v>0</v>
      </c>
      <c r="K467" s="5">
        <v>20000.0</v>
      </c>
      <c r="L467" s="46">
        <f t="shared" si="4"/>
        <v>116360963</v>
      </c>
      <c r="M467" s="46">
        <f t="shared" si="5"/>
        <v>28677339669</v>
      </c>
      <c r="N467" s="47">
        <f>HLOOKUP(ROUND(AVERAGE(M455:M466)/10^6,0),Assumption!$B$2:$E$3,2,TRUE)*MAX((AVERAGE(M455:M466)-250*10^6),0)</f>
        <v>160019299</v>
      </c>
      <c r="O467" s="46">
        <f t="shared" si="6"/>
        <v>28837358968</v>
      </c>
      <c r="P467" s="46">
        <f>IF(A467=1,SA,MAX(0,SA-M466))</f>
        <v>0</v>
      </c>
      <c r="S467" s="5">
        <v>0.0</v>
      </c>
      <c r="T467" s="5">
        <v>0.0</v>
      </c>
      <c r="U467" s="5">
        <v>0.0</v>
      </c>
      <c r="V467" s="48">
        <v>1.0</v>
      </c>
    </row>
    <row r="468" ht="15.75" customHeight="1">
      <c r="A468" s="5">
        <v>466.0</v>
      </c>
      <c r="B468" s="5">
        <v>39.0</v>
      </c>
      <c r="C468" s="5">
        <f t="shared" si="1"/>
        <v>10</v>
      </c>
      <c r="D468" s="5">
        <f>'Thông tin khách hàng'!$B$4+B468-1</f>
        <v>39</v>
      </c>
      <c r="E468" s="46">
        <f t="shared" si="2"/>
        <v>28837358968</v>
      </c>
      <c r="F468" s="5">
        <f>TP*VLOOKUP('Thông tin khách hàng'!$E$10,$X$2:$Z$5,3,FALSE)*OFFSET($S468,0,VLOOKUP('Thông tin khách hàng'!$E$10,$X$2:$Z$5,2,FALSE))</f>
        <v>0</v>
      </c>
      <c r="G468" s="5">
        <f>EP*VLOOKUP('Thông tin khách hàng'!$E$10,$X$2:$Z$5,3,FALSE)*OFFSET($S468,0,VLOOKUP('Thông tin khách hàng'!$E$10,$X$2:$Z$5,2,FALSE))</f>
        <v>0</v>
      </c>
      <c r="H468" s="5">
        <f>F468*HLOOKUP(B468,Assumption!$A$10:$G$12,2,TRUE)+G468*HLOOKUP(B468,Assumption!$A$10:$G$12,3,TRUE)</f>
        <v>0</v>
      </c>
      <c r="I468" s="5">
        <f t="shared" si="3"/>
        <v>0</v>
      </c>
      <c r="J468" s="47">
        <f>VLOOKUP(D468,Assumption!$O$3:$Q$103,IF('Thông tin khách hàng'!$B$3="Nam",2,3),FALSE)/12*P468</f>
        <v>0</v>
      </c>
      <c r="K468" s="5">
        <v>20000.0</v>
      </c>
      <c r="L468" s="46">
        <f t="shared" si="4"/>
        <v>117486889</v>
      </c>
      <c r="M468" s="46">
        <f t="shared" si="5"/>
        <v>28954825857</v>
      </c>
      <c r="N468" s="47">
        <f>HLOOKUP(ROUND(AVERAGE(M456:M467)/10^6,0),Assumption!$B$2:$E$3,2,TRUE)*MAX((AVERAGE(M456:M467)-250*10^6),0)</f>
        <v>161611025.6</v>
      </c>
      <c r="O468" s="46">
        <f t="shared" si="6"/>
        <v>29116436883</v>
      </c>
      <c r="P468" s="46">
        <f>IF(A468=1,SA,MAX(0,SA-M467))</f>
        <v>0</v>
      </c>
      <c r="S468" s="5">
        <v>0.0</v>
      </c>
      <c r="T468" s="5">
        <v>0.0</v>
      </c>
      <c r="U468" s="5">
        <v>1.0</v>
      </c>
      <c r="V468" s="48">
        <v>1.0</v>
      </c>
    </row>
    <row r="469" ht="15.75" customHeight="1">
      <c r="A469" s="5">
        <v>467.0</v>
      </c>
      <c r="B469" s="5">
        <v>39.0</v>
      </c>
      <c r="C469" s="5">
        <f t="shared" si="1"/>
        <v>11</v>
      </c>
      <c r="D469" s="5">
        <f>'Thông tin khách hàng'!$B$4+B469-1</f>
        <v>39</v>
      </c>
      <c r="E469" s="46">
        <f t="shared" si="2"/>
        <v>29116436883</v>
      </c>
      <c r="F469" s="5">
        <f>TP*VLOOKUP('Thông tin khách hàng'!$E$10,$X$2:$Z$5,3,FALSE)*OFFSET($S469,0,VLOOKUP('Thông tin khách hàng'!$E$10,$X$2:$Z$5,2,FALSE))</f>
        <v>0</v>
      </c>
      <c r="G469" s="5">
        <f>EP*VLOOKUP('Thông tin khách hàng'!$E$10,$X$2:$Z$5,3,FALSE)*OFFSET($S469,0,VLOOKUP('Thông tin khách hàng'!$E$10,$X$2:$Z$5,2,FALSE))</f>
        <v>0</v>
      </c>
      <c r="H469" s="5">
        <f>F469*HLOOKUP(B469,Assumption!$A$10:$G$12,2,TRUE)+G469*HLOOKUP(B469,Assumption!$A$10:$G$12,3,TRUE)</f>
        <v>0</v>
      </c>
      <c r="I469" s="5">
        <f t="shared" si="3"/>
        <v>0</v>
      </c>
      <c r="J469" s="47">
        <f>VLOOKUP(D469,Assumption!$O$3:$Q$103,IF('Thông tin khách hàng'!$B$3="Nam",2,3),FALSE)/12*P469</f>
        <v>0</v>
      </c>
      <c r="K469" s="5">
        <v>20000.0</v>
      </c>
      <c r="L469" s="46">
        <f t="shared" si="4"/>
        <v>118623887</v>
      </c>
      <c r="M469" s="46">
        <f t="shared" si="5"/>
        <v>29235040770</v>
      </c>
      <c r="N469" s="47">
        <f>HLOOKUP(ROUND(AVERAGE(M457:M468)/10^6,0),Assumption!$B$2:$E$3,2,TRUE)*MAX((AVERAGE(M457:M468)-250*10^6),0)</f>
        <v>163218246.3</v>
      </c>
      <c r="O469" s="46">
        <f t="shared" si="6"/>
        <v>29398259016</v>
      </c>
      <c r="P469" s="46">
        <f>IF(A469=1,SA,MAX(0,SA-M468))</f>
        <v>0</v>
      </c>
      <c r="S469" s="5">
        <v>0.0</v>
      </c>
      <c r="T469" s="5">
        <v>0.0</v>
      </c>
      <c r="U469" s="5">
        <v>0.0</v>
      </c>
      <c r="V469" s="48">
        <v>1.0</v>
      </c>
    </row>
    <row r="470" ht="15.75" customHeight="1">
      <c r="A470" s="5">
        <v>468.0</v>
      </c>
      <c r="B470" s="5">
        <v>39.0</v>
      </c>
      <c r="C470" s="5">
        <f t="shared" si="1"/>
        <v>12</v>
      </c>
      <c r="D470" s="5">
        <f>'Thông tin khách hàng'!$B$4+B470-1</f>
        <v>39</v>
      </c>
      <c r="E470" s="46">
        <f t="shared" si="2"/>
        <v>29398259016</v>
      </c>
      <c r="F470" s="5">
        <f>TP*VLOOKUP('Thông tin khách hàng'!$E$10,$X$2:$Z$5,3,FALSE)*OFFSET($S470,0,VLOOKUP('Thông tin khách hàng'!$E$10,$X$2:$Z$5,2,FALSE))</f>
        <v>0</v>
      </c>
      <c r="G470" s="5">
        <f>EP*VLOOKUP('Thông tin khách hàng'!$E$10,$X$2:$Z$5,3,FALSE)*OFFSET($S470,0,VLOOKUP('Thông tin khách hàng'!$E$10,$X$2:$Z$5,2,FALSE))</f>
        <v>0</v>
      </c>
      <c r="H470" s="5">
        <f>F470*HLOOKUP(B470,Assumption!$A$10:$G$12,2,TRUE)+G470*HLOOKUP(B470,Assumption!$A$10:$G$12,3,TRUE)</f>
        <v>0</v>
      </c>
      <c r="I470" s="5">
        <f t="shared" si="3"/>
        <v>0</v>
      </c>
      <c r="J470" s="47">
        <f>VLOOKUP(D470,Assumption!$O$3:$Q$103,IF('Thông tin khách hàng'!$B$3="Nam",2,3),FALSE)/12*P470</f>
        <v>0</v>
      </c>
      <c r="K470" s="5">
        <v>20000.0</v>
      </c>
      <c r="L470" s="46">
        <f t="shared" si="4"/>
        <v>119772065</v>
      </c>
      <c r="M470" s="46">
        <f t="shared" si="5"/>
        <v>29518011081</v>
      </c>
      <c r="N470" s="47">
        <f>HLOOKUP(ROUND(AVERAGE(M458:M469)/10^6,0),Assumption!$B$2:$E$3,2,TRUE)*MAX((AVERAGE(M458:M469)-250*10^6),0)</f>
        <v>164841111.8</v>
      </c>
      <c r="O470" s="46">
        <f t="shared" si="6"/>
        <v>29682852193</v>
      </c>
      <c r="P470" s="46">
        <f>IF(A470=1,SA,MAX(0,SA-M469))</f>
        <v>0</v>
      </c>
      <c r="S470" s="5">
        <v>0.0</v>
      </c>
      <c r="T470" s="5">
        <v>0.0</v>
      </c>
      <c r="U470" s="5">
        <v>0.0</v>
      </c>
      <c r="V470" s="48">
        <v>1.0</v>
      </c>
    </row>
    <row r="471" ht="15.75" customHeight="1">
      <c r="A471" s="5">
        <v>469.0</v>
      </c>
      <c r="B471" s="5">
        <v>40.0</v>
      </c>
      <c r="C471" s="5">
        <f t="shared" si="1"/>
        <v>1</v>
      </c>
      <c r="D471" s="5">
        <f>'Thông tin khách hàng'!$B$4+B471-1</f>
        <v>40</v>
      </c>
      <c r="E471" s="46">
        <f t="shared" si="2"/>
        <v>29682852193</v>
      </c>
      <c r="F471" s="5">
        <f>TP*VLOOKUP('Thông tin khách hàng'!$E$10,$X$2:$Z$5,3,FALSE)*OFFSET($S471,0,VLOOKUP('Thông tin khách hàng'!$E$10,$X$2:$Z$5,2,FALSE))</f>
        <v>15000000</v>
      </c>
      <c r="G471" s="5">
        <f>EP*VLOOKUP('Thông tin khách hàng'!$E$10,$X$2:$Z$5,3,FALSE)*OFFSET($S471,0,VLOOKUP('Thông tin khách hàng'!$E$10,$X$2:$Z$5,2,FALSE))</f>
        <v>15000000</v>
      </c>
      <c r="H471" s="5">
        <f>F471*HLOOKUP(B471,Assumption!$A$10:$G$12,2,TRUE)+G471*HLOOKUP(B471,Assumption!$A$10:$G$12,3,TRUE)</f>
        <v>750000</v>
      </c>
      <c r="I471" s="5">
        <f t="shared" si="3"/>
        <v>29250000</v>
      </c>
      <c r="J471" s="47">
        <f>VLOOKUP(D471,Assumption!$O$3:$Q$103,IF('Thông tin khách hàng'!$B$3="Nam",2,3),FALSE)/12*P471</f>
        <v>0</v>
      </c>
      <c r="K471" s="5">
        <v>20000.0</v>
      </c>
      <c r="L471" s="46">
        <f t="shared" si="4"/>
        <v>121050701</v>
      </c>
      <c r="M471" s="46">
        <f t="shared" si="5"/>
        <v>29833132894</v>
      </c>
      <c r="N471" s="47">
        <f>HLOOKUP(ROUND(AVERAGE(M459:M470)/10^6,0),Assumption!$B$2:$E$3,2,TRUE)*MAX((AVERAGE(M459:M470)-250*10^6),0)</f>
        <v>166479774.4</v>
      </c>
      <c r="O471" s="46">
        <f t="shared" si="6"/>
        <v>29999612668</v>
      </c>
      <c r="P471" s="46">
        <f>IF(A471=1,SA,MAX(0,SA-M470))</f>
        <v>0</v>
      </c>
      <c r="S471" s="5">
        <v>1.0</v>
      </c>
      <c r="T471" s="5">
        <v>1.0</v>
      </c>
      <c r="U471" s="5">
        <v>1.0</v>
      </c>
      <c r="V471" s="48">
        <v>1.0</v>
      </c>
    </row>
    <row r="472" ht="15.75" customHeight="1">
      <c r="A472" s="5">
        <v>470.0</v>
      </c>
      <c r="B472" s="5">
        <v>40.0</v>
      </c>
      <c r="C472" s="5">
        <f t="shared" si="1"/>
        <v>2</v>
      </c>
      <c r="D472" s="5">
        <f>'Thông tin khách hàng'!$B$4+B472-1</f>
        <v>40</v>
      </c>
      <c r="E472" s="46">
        <f t="shared" si="2"/>
        <v>29999612668</v>
      </c>
      <c r="F472" s="5">
        <f>TP*VLOOKUP('Thông tin khách hàng'!$E$10,$X$2:$Z$5,3,FALSE)*OFFSET($S472,0,VLOOKUP('Thông tin khách hàng'!$E$10,$X$2:$Z$5,2,FALSE))</f>
        <v>0</v>
      </c>
      <c r="G472" s="5">
        <f>EP*VLOOKUP('Thông tin khách hàng'!$E$10,$X$2:$Z$5,3,FALSE)*OFFSET($S472,0,VLOOKUP('Thông tin khách hàng'!$E$10,$X$2:$Z$5,2,FALSE))</f>
        <v>0</v>
      </c>
      <c r="H472" s="5">
        <f>F472*HLOOKUP(B472,Assumption!$A$10:$G$12,2,TRUE)+G472*HLOOKUP(B472,Assumption!$A$10:$G$12,3,TRUE)</f>
        <v>0</v>
      </c>
      <c r="I472" s="5">
        <f t="shared" si="3"/>
        <v>0</v>
      </c>
      <c r="J472" s="47">
        <f>VLOOKUP(D472,Assumption!$O$3:$Q$103,IF('Thông tin khách hàng'!$B$3="Nam",2,3),FALSE)/12*P472</f>
        <v>0</v>
      </c>
      <c r="K472" s="5">
        <v>20000.0</v>
      </c>
      <c r="L472" s="46">
        <f t="shared" si="4"/>
        <v>122222054</v>
      </c>
      <c r="M472" s="46">
        <f t="shared" si="5"/>
        <v>30121814722</v>
      </c>
      <c r="N472" s="47">
        <f>HLOOKUP(ROUND(AVERAGE(M460:M471)/10^6,0),Assumption!$B$2:$E$3,2,TRUE)*MAX((AVERAGE(M460:M471)-250*10^6),0)</f>
        <v>168134387.9</v>
      </c>
      <c r="O472" s="46">
        <f t="shared" si="6"/>
        <v>30289949110</v>
      </c>
      <c r="P472" s="46">
        <f>IF(A472=1,SA,MAX(0,SA-M471))</f>
        <v>0</v>
      </c>
      <c r="S472" s="5">
        <v>0.0</v>
      </c>
      <c r="T472" s="5">
        <v>0.0</v>
      </c>
      <c r="U472" s="5">
        <v>0.0</v>
      </c>
      <c r="V472" s="48">
        <v>1.0</v>
      </c>
    </row>
    <row r="473" ht="15.75" customHeight="1">
      <c r="A473" s="5">
        <v>471.0</v>
      </c>
      <c r="B473" s="5">
        <v>40.0</v>
      </c>
      <c r="C473" s="5">
        <f t="shared" si="1"/>
        <v>3</v>
      </c>
      <c r="D473" s="5">
        <f>'Thông tin khách hàng'!$B$4+B473-1</f>
        <v>40</v>
      </c>
      <c r="E473" s="46">
        <f t="shared" si="2"/>
        <v>30289949110</v>
      </c>
      <c r="F473" s="5">
        <f>TP*VLOOKUP('Thông tin khách hàng'!$E$10,$X$2:$Z$5,3,FALSE)*OFFSET($S473,0,VLOOKUP('Thông tin khách hàng'!$E$10,$X$2:$Z$5,2,FALSE))</f>
        <v>0</v>
      </c>
      <c r="G473" s="5">
        <f>EP*VLOOKUP('Thông tin khách hàng'!$E$10,$X$2:$Z$5,3,FALSE)*OFFSET($S473,0,VLOOKUP('Thông tin khách hàng'!$E$10,$X$2:$Z$5,2,FALSE))</f>
        <v>0</v>
      </c>
      <c r="H473" s="5">
        <f>F473*HLOOKUP(B473,Assumption!$A$10:$G$12,2,TRUE)+G473*HLOOKUP(B473,Assumption!$A$10:$G$12,3,TRUE)</f>
        <v>0</v>
      </c>
      <c r="I473" s="5">
        <f t="shared" si="3"/>
        <v>0</v>
      </c>
      <c r="J473" s="47">
        <f>VLOOKUP(D473,Assumption!$O$3:$Q$103,IF('Thông tin khách hàng'!$B$3="Nam",2,3),FALSE)/12*P473</f>
        <v>0</v>
      </c>
      <c r="K473" s="5">
        <v>20000.0</v>
      </c>
      <c r="L473" s="46">
        <f t="shared" si="4"/>
        <v>123404921</v>
      </c>
      <c r="M473" s="46">
        <f t="shared" si="5"/>
        <v>30413334031</v>
      </c>
      <c r="N473" s="47">
        <f>HLOOKUP(ROUND(AVERAGE(M461:M472)/10^6,0),Assumption!$B$2:$E$3,2,TRUE)*MAX((AVERAGE(M461:M472)-250*10^6),0)</f>
        <v>169805107.6</v>
      </c>
      <c r="O473" s="46">
        <f t="shared" si="6"/>
        <v>30583139139</v>
      </c>
      <c r="P473" s="46">
        <f>IF(A473=1,SA,MAX(0,SA-M472))</f>
        <v>0</v>
      </c>
      <c r="S473" s="5">
        <v>0.0</v>
      </c>
      <c r="T473" s="5">
        <v>0.0</v>
      </c>
      <c r="U473" s="5">
        <v>0.0</v>
      </c>
      <c r="V473" s="48">
        <v>1.0</v>
      </c>
    </row>
    <row r="474" ht="15.75" customHeight="1">
      <c r="A474" s="5">
        <v>472.0</v>
      </c>
      <c r="B474" s="5">
        <v>40.0</v>
      </c>
      <c r="C474" s="5">
        <f t="shared" si="1"/>
        <v>4</v>
      </c>
      <c r="D474" s="5">
        <f>'Thông tin khách hàng'!$B$4+B474-1</f>
        <v>40</v>
      </c>
      <c r="E474" s="46">
        <f t="shared" si="2"/>
        <v>30583139139</v>
      </c>
      <c r="F474" s="5">
        <f>TP*VLOOKUP('Thông tin khách hàng'!$E$10,$X$2:$Z$5,3,FALSE)*OFFSET($S474,0,VLOOKUP('Thông tin khách hàng'!$E$10,$X$2:$Z$5,2,FALSE))</f>
        <v>0</v>
      </c>
      <c r="G474" s="5">
        <f>EP*VLOOKUP('Thông tin khách hàng'!$E$10,$X$2:$Z$5,3,FALSE)*OFFSET($S474,0,VLOOKUP('Thông tin khách hàng'!$E$10,$X$2:$Z$5,2,FALSE))</f>
        <v>0</v>
      </c>
      <c r="H474" s="5">
        <f>F474*HLOOKUP(B474,Assumption!$A$10:$G$12,2,TRUE)+G474*HLOOKUP(B474,Assumption!$A$10:$G$12,3,TRUE)</f>
        <v>0</v>
      </c>
      <c r="I474" s="5">
        <f t="shared" si="3"/>
        <v>0</v>
      </c>
      <c r="J474" s="47">
        <f>VLOOKUP(D474,Assumption!$O$3:$Q$103,IF('Thông tin khách hàng'!$B$3="Nam",2,3),FALSE)/12*P474</f>
        <v>0</v>
      </c>
      <c r="K474" s="5">
        <v>20000.0</v>
      </c>
      <c r="L474" s="46">
        <f t="shared" si="4"/>
        <v>124599413</v>
      </c>
      <c r="M474" s="46">
        <f t="shared" si="5"/>
        <v>30707718552</v>
      </c>
      <c r="N474" s="47">
        <f>HLOOKUP(ROUND(AVERAGE(M462:M473)/10^6,0),Assumption!$B$2:$E$3,2,TRUE)*MAX((AVERAGE(M462:M473)-250*10^6),0)</f>
        <v>171492090.3</v>
      </c>
      <c r="O474" s="46">
        <f t="shared" si="6"/>
        <v>30879210642</v>
      </c>
      <c r="P474" s="46">
        <f>IF(A474=1,SA,MAX(0,SA-M473))</f>
        <v>0</v>
      </c>
      <c r="S474" s="5">
        <v>0.0</v>
      </c>
      <c r="T474" s="5">
        <v>0.0</v>
      </c>
      <c r="U474" s="5">
        <v>1.0</v>
      </c>
      <c r="V474" s="48">
        <v>1.0</v>
      </c>
    </row>
    <row r="475" ht="15.75" customHeight="1">
      <c r="A475" s="5">
        <v>473.0</v>
      </c>
      <c r="B475" s="5">
        <v>40.0</v>
      </c>
      <c r="C475" s="5">
        <f t="shared" si="1"/>
        <v>5</v>
      </c>
      <c r="D475" s="5">
        <f>'Thông tin khách hàng'!$B$4+B475-1</f>
        <v>40</v>
      </c>
      <c r="E475" s="46">
        <f t="shared" si="2"/>
        <v>30879210642</v>
      </c>
      <c r="F475" s="5">
        <f>TP*VLOOKUP('Thông tin khách hàng'!$E$10,$X$2:$Z$5,3,FALSE)*OFFSET($S475,0,VLOOKUP('Thông tin khách hàng'!$E$10,$X$2:$Z$5,2,FALSE))</f>
        <v>0</v>
      </c>
      <c r="G475" s="5">
        <f>EP*VLOOKUP('Thông tin khách hàng'!$E$10,$X$2:$Z$5,3,FALSE)*OFFSET($S475,0,VLOOKUP('Thông tin khách hàng'!$E$10,$X$2:$Z$5,2,FALSE))</f>
        <v>0</v>
      </c>
      <c r="H475" s="5">
        <f>F475*HLOOKUP(B475,Assumption!$A$10:$G$12,2,TRUE)+G475*HLOOKUP(B475,Assumption!$A$10:$G$12,3,TRUE)</f>
        <v>0</v>
      </c>
      <c r="I475" s="5">
        <f t="shared" si="3"/>
        <v>0</v>
      </c>
      <c r="J475" s="47">
        <f>VLOOKUP(D475,Assumption!$O$3:$Q$103,IF('Thông tin khách hàng'!$B$3="Nam",2,3),FALSE)/12*P475</f>
        <v>0</v>
      </c>
      <c r="K475" s="5">
        <v>20000.0</v>
      </c>
      <c r="L475" s="46">
        <f t="shared" si="4"/>
        <v>125805645</v>
      </c>
      <c r="M475" s="46">
        <f t="shared" si="5"/>
        <v>31004996287</v>
      </c>
      <c r="N475" s="47">
        <f>HLOOKUP(ROUND(AVERAGE(M463:M474)/10^6,0),Assumption!$B$2:$E$3,2,TRUE)*MAX((AVERAGE(M463:M474)-250*10^6),0)</f>
        <v>173195494.2</v>
      </c>
      <c r="O475" s="46">
        <f t="shared" si="6"/>
        <v>31178191781</v>
      </c>
      <c r="P475" s="46">
        <f>IF(A475=1,SA,MAX(0,SA-M474))</f>
        <v>0</v>
      </c>
      <c r="S475" s="5">
        <v>0.0</v>
      </c>
      <c r="T475" s="5">
        <v>0.0</v>
      </c>
      <c r="U475" s="5">
        <v>0.0</v>
      </c>
      <c r="V475" s="48">
        <v>1.0</v>
      </c>
    </row>
    <row r="476" ht="15.75" customHeight="1">
      <c r="A476" s="5">
        <v>474.0</v>
      </c>
      <c r="B476" s="5">
        <v>40.0</v>
      </c>
      <c r="C476" s="5">
        <f t="shared" si="1"/>
        <v>6</v>
      </c>
      <c r="D476" s="5">
        <f>'Thông tin khách hàng'!$B$4+B476-1</f>
        <v>40</v>
      </c>
      <c r="E476" s="46">
        <f t="shared" si="2"/>
        <v>31178191781</v>
      </c>
      <c r="F476" s="5">
        <f>TP*VLOOKUP('Thông tin khách hàng'!$E$10,$X$2:$Z$5,3,FALSE)*OFFSET($S476,0,VLOOKUP('Thông tin khách hàng'!$E$10,$X$2:$Z$5,2,FALSE))</f>
        <v>0</v>
      </c>
      <c r="G476" s="5">
        <f>EP*VLOOKUP('Thông tin khách hàng'!$E$10,$X$2:$Z$5,3,FALSE)*OFFSET($S476,0,VLOOKUP('Thông tin khách hàng'!$E$10,$X$2:$Z$5,2,FALSE))</f>
        <v>0</v>
      </c>
      <c r="H476" s="5">
        <f>F476*HLOOKUP(B476,Assumption!$A$10:$G$12,2,TRUE)+G476*HLOOKUP(B476,Assumption!$A$10:$G$12,3,TRUE)</f>
        <v>0</v>
      </c>
      <c r="I476" s="5">
        <f t="shared" si="3"/>
        <v>0</v>
      </c>
      <c r="J476" s="47">
        <f>VLOOKUP(D476,Assumption!$O$3:$Q$103,IF('Thông tin khách hàng'!$B$3="Nam",2,3),FALSE)/12*P476</f>
        <v>0</v>
      </c>
      <c r="K476" s="5">
        <v>20000.0</v>
      </c>
      <c r="L476" s="46">
        <f t="shared" si="4"/>
        <v>127023731</v>
      </c>
      <c r="M476" s="46">
        <f t="shared" si="5"/>
        <v>31305195512</v>
      </c>
      <c r="N476" s="47">
        <f>HLOOKUP(ROUND(AVERAGE(M464:M475)/10^6,0),Assumption!$B$2:$E$3,2,TRUE)*MAX((AVERAGE(M464:M475)-250*10^6),0)</f>
        <v>174915479.1</v>
      </c>
      <c r="O476" s="46">
        <f t="shared" si="6"/>
        <v>31480110991</v>
      </c>
      <c r="P476" s="46">
        <f>IF(A476=1,SA,MAX(0,SA-M475))</f>
        <v>0</v>
      </c>
      <c r="S476" s="5">
        <v>0.0</v>
      </c>
      <c r="T476" s="5">
        <v>0.0</v>
      </c>
      <c r="U476" s="5">
        <v>0.0</v>
      </c>
      <c r="V476" s="48">
        <v>1.0</v>
      </c>
    </row>
    <row r="477" ht="15.75" customHeight="1">
      <c r="A477" s="5">
        <v>475.0</v>
      </c>
      <c r="B477" s="5">
        <v>40.0</v>
      </c>
      <c r="C477" s="5">
        <f t="shared" si="1"/>
        <v>7</v>
      </c>
      <c r="D477" s="5">
        <f>'Thông tin khách hàng'!$B$4+B477-1</f>
        <v>40</v>
      </c>
      <c r="E477" s="46">
        <f t="shared" si="2"/>
        <v>31480110991</v>
      </c>
      <c r="F477" s="5">
        <f>TP*VLOOKUP('Thông tin khách hàng'!$E$10,$X$2:$Z$5,3,FALSE)*OFFSET($S477,0,VLOOKUP('Thông tin khách hàng'!$E$10,$X$2:$Z$5,2,FALSE))</f>
        <v>15000000</v>
      </c>
      <c r="G477" s="5">
        <f>EP*VLOOKUP('Thông tin khách hàng'!$E$10,$X$2:$Z$5,3,FALSE)*OFFSET($S477,0,VLOOKUP('Thông tin khách hàng'!$E$10,$X$2:$Z$5,2,FALSE))</f>
        <v>15000000</v>
      </c>
      <c r="H477" s="5">
        <f>F477*HLOOKUP(B477,Assumption!$A$10:$G$12,2,TRUE)+G477*HLOOKUP(B477,Assumption!$A$10:$G$12,3,TRUE)</f>
        <v>750000</v>
      </c>
      <c r="I477" s="5">
        <f t="shared" si="3"/>
        <v>29250000</v>
      </c>
      <c r="J477" s="47">
        <f>VLOOKUP(D477,Assumption!$O$3:$Q$103,IF('Thông tin khách hàng'!$B$3="Nam",2,3),FALSE)/12*P477</f>
        <v>0</v>
      </c>
      <c r="K477" s="5">
        <v>20000.0</v>
      </c>
      <c r="L477" s="46">
        <f t="shared" si="4"/>
        <v>128372956</v>
      </c>
      <c r="M477" s="46">
        <f t="shared" si="5"/>
        <v>31637713947</v>
      </c>
      <c r="N477" s="47">
        <f>HLOOKUP(ROUND(AVERAGE(M465:M476)/10^6,0),Assumption!$B$2:$E$3,2,TRUE)*MAX((AVERAGE(M465:M476)-250*10^6),0)</f>
        <v>176652206.6</v>
      </c>
      <c r="O477" s="46">
        <f t="shared" si="6"/>
        <v>31814366154</v>
      </c>
      <c r="P477" s="46">
        <f>IF(A477=1,SA,MAX(0,SA-M476))</f>
        <v>0</v>
      </c>
      <c r="S477" s="5">
        <v>0.0</v>
      </c>
      <c r="T477" s="5">
        <v>1.0</v>
      </c>
      <c r="U477" s="5">
        <v>1.0</v>
      </c>
      <c r="V477" s="48">
        <v>1.0</v>
      </c>
    </row>
    <row r="478" ht="15.75" customHeight="1">
      <c r="A478" s="5">
        <v>476.0</v>
      </c>
      <c r="B478" s="5">
        <v>40.0</v>
      </c>
      <c r="C478" s="5">
        <f t="shared" si="1"/>
        <v>8</v>
      </c>
      <c r="D478" s="5">
        <f>'Thông tin khách hàng'!$B$4+B478-1</f>
        <v>40</v>
      </c>
      <c r="E478" s="46">
        <f t="shared" si="2"/>
        <v>31814366154</v>
      </c>
      <c r="F478" s="5">
        <f>TP*VLOOKUP('Thông tin khách hàng'!$E$10,$X$2:$Z$5,3,FALSE)*OFFSET($S478,0,VLOOKUP('Thông tin khách hàng'!$E$10,$X$2:$Z$5,2,FALSE))</f>
        <v>0</v>
      </c>
      <c r="G478" s="5">
        <f>EP*VLOOKUP('Thông tin khách hàng'!$E$10,$X$2:$Z$5,3,FALSE)*OFFSET($S478,0,VLOOKUP('Thông tin khách hàng'!$E$10,$X$2:$Z$5,2,FALSE))</f>
        <v>0</v>
      </c>
      <c r="H478" s="5">
        <f>F478*HLOOKUP(B478,Assumption!$A$10:$G$12,2,TRUE)+G478*HLOOKUP(B478,Assumption!$A$10:$G$12,3,TRUE)</f>
        <v>0</v>
      </c>
      <c r="I478" s="5">
        <f t="shared" si="3"/>
        <v>0</v>
      </c>
      <c r="J478" s="47">
        <f>VLOOKUP(D478,Assumption!$O$3:$Q$103,IF('Thông tin khách hàng'!$B$3="Nam",2,3),FALSE)/12*P478</f>
        <v>0</v>
      </c>
      <c r="K478" s="5">
        <v>20000.0</v>
      </c>
      <c r="L478" s="46">
        <f t="shared" si="4"/>
        <v>129615584</v>
      </c>
      <c r="M478" s="46">
        <f t="shared" si="5"/>
        <v>31943961738</v>
      </c>
      <c r="N478" s="47">
        <f>HLOOKUP(ROUND(AVERAGE(M466:M477)/10^6,0),Assumption!$B$2:$E$3,2,TRUE)*MAX((AVERAGE(M466:M477)-250*10^6),0)</f>
        <v>178405839.6</v>
      </c>
      <c r="O478" s="46">
        <f t="shared" si="6"/>
        <v>32122367578</v>
      </c>
      <c r="P478" s="46">
        <f>IF(A478=1,SA,MAX(0,SA-M477))</f>
        <v>0</v>
      </c>
      <c r="S478" s="5">
        <v>0.0</v>
      </c>
      <c r="T478" s="5">
        <v>0.0</v>
      </c>
      <c r="U478" s="5">
        <v>0.0</v>
      </c>
      <c r="V478" s="48">
        <v>1.0</v>
      </c>
    </row>
    <row r="479" ht="15.75" customHeight="1">
      <c r="A479" s="5">
        <v>477.0</v>
      </c>
      <c r="B479" s="5">
        <v>40.0</v>
      </c>
      <c r="C479" s="5">
        <f t="shared" si="1"/>
        <v>9</v>
      </c>
      <c r="D479" s="5">
        <f>'Thông tin khách hàng'!$B$4+B479-1</f>
        <v>40</v>
      </c>
      <c r="E479" s="46">
        <f t="shared" si="2"/>
        <v>32122367578</v>
      </c>
      <c r="F479" s="5">
        <f>TP*VLOOKUP('Thông tin khách hàng'!$E$10,$X$2:$Z$5,3,FALSE)*OFFSET($S479,0,VLOOKUP('Thông tin khách hàng'!$E$10,$X$2:$Z$5,2,FALSE))</f>
        <v>0</v>
      </c>
      <c r="G479" s="5">
        <f>EP*VLOOKUP('Thông tin khách hàng'!$E$10,$X$2:$Z$5,3,FALSE)*OFFSET($S479,0,VLOOKUP('Thông tin khách hàng'!$E$10,$X$2:$Z$5,2,FALSE))</f>
        <v>0</v>
      </c>
      <c r="H479" s="5">
        <f>F479*HLOOKUP(B479,Assumption!$A$10:$G$12,2,TRUE)+G479*HLOOKUP(B479,Assumption!$A$10:$G$12,3,TRUE)</f>
        <v>0</v>
      </c>
      <c r="I479" s="5">
        <f t="shared" si="3"/>
        <v>0</v>
      </c>
      <c r="J479" s="47">
        <f>VLOOKUP(D479,Assumption!$O$3:$Q$103,IF('Thông tin khách hàng'!$B$3="Nam",2,3),FALSE)/12*P479</f>
        <v>0</v>
      </c>
      <c r="K479" s="5">
        <v>20000.0</v>
      </c>
      <c r="L479" s="46">
        <f t="shared" si="4"/>
        <v>130870420</v>
      </c>
      <c r="M479" s="46">
        <f t="shared" si="5"/>
        <v>32253217998</v>
      </c>
      <c r="N479" s="47">
        <f>HLOOKUP(ROUND(AVERAGE(M467:M478)/10^6,0),Assumption!$B$2:$E$3,2,TRUE)*MAX((AVERAGE(M467:M478)-250*10^6),0)</f>
        <v>180176542.5</v>
      </c>
      <c r="O479" s="46">
        <f t="shared" si="6"/>
        <v>32433394540</v>
      </c>
      <c r="P479" s="46">
        <f>IF(A479=1,SA,MAX(0,SA-M478))</f>
        <v>0</v>
      </c>
      <c r="S479" s="5">
        <v>0.0</v>
      </c>
      <c r="T479" s="5">
        <v>0.0</v>
      </c>
      <c r="U479" s="5">
        <v>0.0</v>
      </c>
      <c r="V479" s="48">
        <v>1.0</v>
      </c>
    </row>
    <row r="480" ht="15.75" customHeight="1">
      <c r="A480" s="5">
        <v>478.0</v>
      </c>
      <c r="B480" s="5">
        <v>40.0</v>
      </c>
      <c r="C480" s="5">
        <f t="shared" si="1"/>
        <v>10</v>
      </c>
      <c r="D480" s="5">
        <f>'Thông tin khách hàng'!$B$4+B480-1</f>
        <v>40</v>
      </c>
      <c r="E480" s="46">
        <f t="shared" si="2"/>
        <v>32433394540</v>
      </c>
      <c r="F480" s="5">
        <f>TP*VLOOKUP('Thông tin khách hàng'!$E$10,$X$2:$Z$5,3,FALSE)*OFFSET($S480,0,VLOOKUP('Thông tin khách hàng'!$E$10,$X$2:$Z$5,2,FALSE))</f>
        <v>0</v>
      </c>
      <c r="G480" s="5">
        <f>EP*VLOOKUP('Thông tin khách hàng'!$E$10,$X$2:$Z$5,3,FALSE)*OFFSET($S480,0,VLOOKUP('Thông tin khách hàng'!$E$10,$X$2:$Z$5,2,FALSE))</f>
        <v>0</v>
      </c>
      <c r="H480" s="5">
        <f>F480*HLOOKUP(B480,Assumption!$A$10:$G$12,2,TRUE)+G480*HLOOKUP(B480,Assumption!$A$10:$G$12,3,TRUE)</f>
        <v>0</v>
      </c>
      <c r="I480" s="5">
        <f t="shared" si="3"/>
        <v>0</v>
      </c>
      <c r="J480" s="47">
        <f>VLOOKUP(D480,Assumption!$O$3:$Q$103,IF('Thông tin khách hàng'!$B$3="Nam",2,3),FALSE)/12*P480</f>
        <v>0</v>
      </c>
      <c r="K480" s="5">
        <v>20000.0</v>
      </c>
      <c r="L480" s="46">
        <f t="shared" si="4"/>
        <v>132137583</v>
      </c>
      <c r="M480" s="46">
        <f t="shared" si="5"/>
        <v>32565512123</v>
      </c>
      <c r="N480" s="47">
        <f>HLOOKUP(ROUND(AVERAGE(M468:M479)/10^6,0),Assumption!$B$2:$E$3,2,TRUE)*MAX((AVERAGE(M468:M479)-250*10^6),0)</f>
        <v>181964481.7</v>
      </c>
      <c r="O480" s="46">
        <f t="shared" si="6"/>
        <v>32747476605</v>
      </c>
      <c r="P480" s="46">
        <f>IF(A480=1,SA,MAX(0,SA-M479))</f>
        <v>0</v>
      </c>
      <c r="S480" s="5">
        <v>0.0</v>
      </c>
      <c r="T480" s="5">
        <v>0.0</v>
      </c>
      <c r="U480" s="5">
        <v>1.0</v>
      </c>
      <c r="V480" s="48">
        <v>1.0</v>
      </c>
    </row>
    <row r="481" ht="15.75" customHeight="1">
      <c r="A481" s="5">
        <v>479.0</v>
      </c>
      <c r="B481" s="5">
        <v>40.0</v>
      </c>
      <c r="C481" s="5">
        <f t="shared" si="1"/>
        <v>11</v>
      </c>
      <c r="D481" s="5">
        <f>'Thông tin khách hàng'!$B$4+B481-1</f>
        <v>40</v>
      </c>
      <c r="E481" s="46">
        <f t="shared" si="2"/>
        <v>32747476605</v>
      </c>
      <c r="F481" s="5">
        <f>TP*VLOOKUP('Thông tin khách hàng'!$E$10,$X$2:$Z$5,3,FALSE)*OFFSET($S481,0,VLOOKUP('Thông tin khách hàng'!$E$10,$X$2:$Z$5,2,FALSE))</f>
        <v>0</v>
      </c>
      <c r="G481" s="5">
        <f>EP*VLOOKUP('Thông tin khách hàng'!$E$10,$X$2:$Z$5,3,FALSE)*OFFSET($S481,0,VLOOKUP('Thông tin khách hàng'!$E$10,$X$2:$Z$5,2,FALSE))</f>
        <v>0</v>
      </c>
      <c r="H481" s="5">
        <f>F481*HLOOKUP(B481,Assumption!$A$10:$G$12,2,TRUE)+G481*HLOOKUP(B481,Assumption!$A$10:$G$12,3,TRUE)</f>
        <v>0</v>
      </c>
      <c r="I481" s="5">
        <f t="shared" si="3"/>
        <v>0</v>
      </c>
      <c r="J481" s="47">
        <f>VLOOKUP(D481,Assumption!$O$3:$Q$103,IF('Thông tin khách hàng'!$B$3="Nam",2,3),FALSE)/12*P481</f>
        <v>0</v>
      </c>
      <c r="K481" s="5">
        <v>20000.0</v>
      </c>
      <c r="L481" s="46">
        <f t="shared" si="4"/>
        <v>133417192</v>
      </c>
      <c r="M481" s="46">
        <f t="shared" si="5"/>
        <v>32880873797</v>
      </c>
      <c r="N481" s="47">
        <f>HLOOKUP(ROUND(AVERAGE(M469:M480)/10^6,0),Assumption!$B$2:$E$3,2,TRUE)*MAX((AVERAGE(M469:M480)-250*10^6),0)</f>
        <v>183769824.8</v>
      </c>
      <c r="O481" s="46">
        <f t="shared" si="6"/>
        <v>33064643622</v>
      </c>
      <c r="P481" s="46">
        <f>IF(A481=1,SA,MAX(0,SA-M480))</f>
        <v>0</v>
      </c>
      <c r="S481" s="5">
        <v>0.0</v>
      </c>
      <c r="T481" s="5">
        <v>0.0</v>
      </c>
      <c r="U481" s="5">
        <v>0.0</v>
      </c>
      <c r="V481" s="48">
        <v>1.0</v>
      </c>
    </row>
    <row r="482" ht="15.75" customHeight="1">
      <c r="A482" s="5">
        <v>480.0</v>
      </c>
      <c r="B482" s="5">
        <v>40.0</v>
      </c>
      <c r="C482" s="5">
        <f t="shared" si="1"/>
        <v>12</v>
      </c>
      <c r="D482" s="5">
        <f>'Thông tin khách hàng'!$B$4+B482-1</f>
        <v>40</v>
      </c>
      <c r="E482" s="46">
        <f t="shared" si="2"/>
        <v>33064643622</v>
      </c>
      <c r="F482" s="5">
        <f>TP*VLOOKUP('Thông tin khách hàng'!$E$10,$X$2:$Z$5,3,FALSE)*OFFSET($S482,0,VLOOKUP('Thông tin khách hàng'!$E$10,$X$2:$Z$5,2,FALSE))</f>
        <v>0</v>
      </c>
      <c r="G482" s="5">
        <f>EP*VLOOKUP('Thông tin khách hàng'!$E$10,$X$2:$Z$5,3,FALSE)*OFFSET($S482,0,VLOOKUP('Thông tin khách hàng'!$E$10,$X$2:$Z$5,2,FALSE))</f>
        <v>0</v>
      </c>
      <c r="H482" s="5">
        <f>F482*HLOOKUP(B482,Assumption!$A$10:$G$12,2,TRUE)+G482*HLOOKUP(B482,Assumption!$A$10:$G$12,3,TRUE)</f>
        <v>0</v>
      </c>
      <c r="I482" s="5">
        <f t="shared" si="3"/>
        <v>0</v>
      </c>
      <c r="J482" s="47">
        <f>VLOOKUP(D482,Assumption!$O$3:$Q$103,IF('Thông tin khách hàng'!$B$3="Nam",2,3),FALSE)/12*P482</f>
        <v>0</v>
      </c>
      <c r="K482" s="5">
        <v>20000.0</v>
      </c>
      <c r="L482" s="46">
        <f t="shared" si="4"/>
        <v>134709369</v>
      </c>
      <c r="M482" s="46">
        <f t="shared" si="5"/>
        <v>33199332991</v>
      </c>
      <c r="N482" s="47">
        <f>HLOOKUP(ROUND(AVERAGE(M470:M481)/10^6,0),Assumption!$B$2:$E$3,2,TRUE)*MAX((AVERAGE(M470:M481)-250*10^6),0)</f>
        <v>185592741.3</v>
      </c>
      <c r="O482" s="46">
        <f t="shared" si="6"/>
        <v>33384925732</v>
      </c>
      <c r="P482" s="46">
        <f>IF(A482=1,SA,MAX(0,SA-M481))</f>
        <v>0</v>
      </c>
      <c r="S482" s="5">
        <v>0.0</v>
      </c>
      <c r="T482" s="5">
        <v>0.0</v>
      </c>
      <c r="U482" s="5">
        <v>0.0</v>
      </c>
      <c r="V482" s="48">
        <v>1.0</v>
      </c>
    </row>
    <row r="483" ht="15.75" customHeight="1">
      <c r="A483" s="5">
        <v>481.0</v>
      </c>
      <c r="B483" s="5">
        <v>41.0</v>
      </c>
      <c r="C483" s="5">
        <f t="shared" si="1"/>
        <v>1</v>
      </c>
      <c r="D483" s="5">
        <f>'Thông tin khách hàng'!$B$4+B483-1</f>
        <v>41</v>
      </c>
      <c r="E483" s="46">
        <f t="shared" si="2"/>
        <v>33384925732</v>
      </c>
      <c r="F483" s="5">
        <f>TP*VLOOKUP('Thông tin khách hàng'!$E$10,$X$2:$Z$5,3,FALSE)*OFFSET($S483,0,VLOOKUP('Thông tin khách hàng'!$E$10,$X$2:$Z$5,2,FALSE))</f>
        <v>15000000</v>
      </c>
      <c r="G483" s="5">
        <f>EP*VLOOKUP('Thông tin khách hàng'!$E$10,$X$2:$Z$5,3,FALSE)*OFFSET($S483,0,VLOOKUP('Thông tin khách hàng'!$E$10,$X$2:$Z$5,2,FALSE))</f>
        <v>15000000</v>
      </c>
      <c r="H483" s="5">
        <f>F483*HLOOKUP(B483,Assumption!$A$10:$G$12,2,TRUE)+G483*HLOOKUP(B483,Assumption!$A$10:$G$12,3,TRUE)</f>
        <v>750000</v>
      </c>
      <c r="I483" s="5">
        <f t="shared" si="3"/>
        <v>29250000</v>
      </c>
      <c r="J483" s="47">
        <f>VLOOKUP(D483,Assumption!$O$3:$Q$103,IF('Thông tin khách hàng'!$B$3="Nam",2,3),FALSE)/12*P483</f>
        <v>0</v>
      </c>
      <c r="K483" s="5">
        <v>20000.0</v>
      </c>
      <c r="L483" s="46">
        <f t="shared" si="4"/>
        <v>136133407</v>
      </c>
      <c r="M483" s="46">
        <f t="shared" si="5"/>
        <v>33550289139</v>
      </c>
      <c r="N483" s="47">
        <f>HLOOKUP(ROUND(AVERAGE(M471:M482)/10^6,0),Assumption!$B$2:$E$3,2,TRUE)*MAX((AVERAGE(M471:M482)-250*10^6),0)</f>
        <v>187433402.3</v>
      </c>
      <c r="O483" s="46">
        <f t="shared" si="6"/>
        <v>33737722541</v>
      </c>
      <c r="P483" s="46">
        <f>IF(A483=1,SA,MAX(0,SA-M482))</f>
        <v>0</v>
      </c>
      <c r="S483" s="5">
        <v>1.0</v>
      </c>
      <c r="T483" s="5">
        <v>1.0</v>
      </c>
      <c r="U483" s="5">
        <v>1.0</v>
      </c>
      <c r="V483" s="48">
        <v>1.0</v>
      </c>
    </row>
    <row r="484" ht="15.75" customHeight="1">
      <c r="A484" s="5">
        <v>482.0</v>
      </c>
      <c r="B484" s="5">
        <v>41.0</v>
      </c>
      <c r="C484" s="5">
        <f t="shared" si="1"/>
        <v>2</v>
      </c>
      <c r="D484" s="5">
        <f>'Thông tin khách hàng'!$B$4+B484-1</f>
        <v>41</v>
      </c>
      <c r="E484" s="46">
        <f t="shared" si="2"/>
        <v>33737722541</v>
      </c>
      <c r="F484" s="5">
        <f>TP*VLOOKUP('Thông tin khách hàng'!$E$10,$X$2:$Z$5,3,FALSE)*OFFSET($S484,0,VLOOKUP('Thông tin khách hàng'!$E$10,$X$2:$Z$5,2,FALSE))</f>
        <v>0</v>
      </c>
      <c r="G484" s="5">
        <f>EP*VLOOKUP('Thông tin khách hàng'!$E$10,$X$2:$Z$5,3,FALSE)*OFFSET($S484,0,VLOOKUP('Thông tin khách hàng'!$E$10,$X$2:$Z$5,2,FALSE))</f>
        <v>0</v>
      </c>
      <c r="H484" s="5">
        <f>F484*HLOOKUP(B484,Assumption!$A$10:$G$12,2,TRUE)+G484*HLOOKUP(B484,Assumption!$A$10:$G$12,3,TRUE)</f>
        <v>0</v>
      </c>
      <c r="I484" s="5">
        <f t="shared" si="3"/>
        <v>0</v>
      </c>
      <c r="J484" s="47">
        <f>VLOOKUP(D484,Assumption!$O$3:$Q$103,IF('Thông tin khách hàng'!$B$3="Nam",2,3),FALSE)/12*P484</f>
        <v>0</v>
      </c>
      <c r="K484" s="5">
        <v>20000.0</v>
      </c>
      <c r="L484" s="46">
        <f t="shared" si="4"/>
        <v>137451576</v>
      </c>
      <c r="M484" s="46">
        <f t="shared" si="5"/>
        <v>33875154117</v>
      </c>
      <c r="N484" s="47">
        <f>HLOOKUP(ROUND(AVERAGE(M472:M483)/10^6,0),Assumption!$B$2:$E$3,2,TRUE)*MAX((AVERAGE(M472:M483)-250*10^6),0)</f>
        <v>189291980.4</v>
      </c>
      <c r="O484" s="46">
        <f t="shared" si="6"/>
        <v>34064446098</v>
      </c>
      <c r="P484" s="46">
        <f>IF(A484=1,SA,MAX(0,SA-M483))</f>
        <v>0</v>
      </c>
      <c r="S484" s="5">
        <v>0.0</v>
      </c>
      <c r="T484" s="5">
        <v>0.0</v>
      </c>
      <c r="U484" s="5">
        <v>0.0</v>
      </c>
      <c r="V484" s="48">
        <v>1.0</v>
      </c>
    </row>
    <row r="485" ht="15.75" customHeight="1">
      <c r="A485" s="5">
        <v>483.0</v>
      </c>
      <c r="B485" s="5">
        <v>41.0</v>
      </c>
      <c r="C485" s="5">
        <f t="shared" si="1"/>
        <v>3</v>
      </c>
      <c r="D485" s="5">
        <f>'Thông tin khách hàng'!$B$4+B485-1</f>
        <v>41</v>
      </c>
      <c r="E485" s="46">
        <f t="shared" si="2"/>
        <v>34064446098</v>
      </c>
      <c r="F485" s="5">
        <f>TP*VLOOKUP('Thông tin khách hàng'!$E$10,$X$2:$Z$5,3,FALSE)*OFFSET($S485,0,VLOOKUP('Thông tin khách hàng'!$E$10,$X$2:$Z$5,2,FALSE))</f>
        <v>0</v>
      </c>
      <c r="G485" s="5">
        <f>EP*VLOOKUP('Thông tin khách hàng'!$E$10,$X$2:$Z$5,3,FALSE)*OFFSET($S485,0,VLOOKUP('Thông tin khách hàng'!$E$10,$X$2:$Z$5,2,FALSE))</f>
        <v>0</v>
      </c>
      <c r="H485" s="5">
        <f>F485*HLOOKUP(B485,Assumption!$A$10:$G$12,2,TRUE)+G485*HLOOKUP(B485,Assumption!$A$10:$G$12,3,TRUE)</f>
        <v>0</v>
      </c>
      <c r="I485" s="5">
        <f t="shared" si="3"/>
        <v>0</v>
      </c>
      <c r="J485" s="47">
        <f>VLOOKUP(D485,Assumption!$O$3:$Q$103,IF('Thông tin khách hàng'!$B$3="Nam",2,3),FALSE)/12*P485</f>
        <v>0</v>
      </c>
      <c r="K485" s="5">
        <v>20000.0</v>
      </c>
      <c r="L485" s="46">
        <f t="shared" si="4"/>
        <v>138782689</v>
      </c>
      <c r="M485" s="46">
        <f t="shared" si="5"/>
        <v>34203208787</v>
      </c>
      <c r="N485" s="47">
        <f>HLOOKUP(ROUND(AVERAGE(M473:M484)/10^6,0),Assumption!$B$2:$E$3,2,TRUE)*MAX((AVERAGE(M473:M484)-250*10^6),0)</f>
        <v>191168650.1</v>
      </c>
      <c r="O485" s="46">
        <f t="shared" si="6"/>
        <v>34394377437</v>
      </c>
      <c r="P485" s="46">
        <f>IF(A485=1,SA,MAX(0,SA-M484))</f>
        <v>0</v>
      </c>
      <c r="S485" s="5">
        <v>0.0</v>
      </c>
      <c r="T485" s="5">
        <v>0.0</v>
      </c>
      <c r="U485" s="5">
        <v>0.0</v>
      </c>
      <c r="V485" s="48">
        <v>1.0</v>
      </c>
    </row>
    <row r="486" ht="15.75" customHeight="1">
      <c r="A486" s="5">
        <v>484.0</v>
      </c>
      <c r="B486" s="5">
        <v>41.0</v>
      </c>
      <c r="C486" s="5">
        <f t="shared" si="1"/>
        <v>4</v>
      </c>
      <c r="D486" s="5">
        <f>'Thông tin khách hàng'!$B$4+B486-1</f>
        <v>41</v>
      </c>
      <c r="E486" s="46">
        <f t="shared" si="2"/>
        <v>34394377437</v>
      </c>
      <c r="F486" s="5">
        <f>TP*VLOOKUP('Thông tin khách hàng'!$E$10,$X$2:$Z$5,3,FALSE)*OFFSET($S486,0,VLOOKUP('Thông tin khách hàng'!$E$10,$X$2:$Z$5,2,FALSE))</f>
        <v>0</v>
      </c>
      <c r="G486" s="5">
        <f>EP*VLOOKUP('Thông tin khách hàng'!$E$10,$X$2:$Z$5,3,FALSE)*OFFSET($S486,0,VLOOKUP('Thông tin khách hàng'!$E$10,$X$2:$Z$5,2,FALSE))</f>
        <v>0</v>
      </c>
      <c r="H486" s="5">
        <f>F486*HLOOKUP(B486,Assumption!$A$10:$G$12,2,TRUE)+G486*HLOOKUP(B486,Assumption!$A$10:$G$12,3,TRUE)</f>
        <v>0</v>
      </c>
      <c r="I486" s="5">
        <f t="shared" si="3"/>
        <v>0</v>
      </c>
      <c r="J486" s="47">
        <f>VLOOKUP(D486,Assumption!$O$3:$Q$103,IF('Thông tin khách hàng'!$B$3="Nam",2,3),FALSE)/12*P486</f>
        <v>0</v>
      </c>
      <c r="K486" s="5">
        <v>20000.0</v>
      </c>
      <c r="L486" s="46">
        <f t="shared" si="4"/>
        <v>140126870</v>
      </c>
      <c r="M486" s="46">
        <f t="shared" si="5"/>
        <v>34534484307</v>
      </c>
      <c r="N486" s="47">
        <f>HLOOKUP(ROUND(AVERAGE(M474:M485)/10^6,0),Assumption!$B$2:$E$3,2,TRUE)*MAX((AVERAGE(M474:M485)-250*10^6),0)</f>
        <v>193063587.5</v>
      </c>
      <c r="O486" s="46">
        <f t="shared" si="6"/>
        <v>34727547894</v>
      </c>
      <c r="P486" s="46">
        <f>IF(A486=1,SA,MAX(0,SA-M485))</f>
        <v>0</v>
      </c>
      <c r="S486" s="5">
        <v>0.0</v>
      </c>
      <c r="T486" s="5">
        <v>0.0</v>
      </c>
      <c r="U486" s="5">
        <v>1.0</v>
      </c>
      <c r="V486" s="48">
        <v>1.0</v>
      </c>
    </row>
    <row r="487" ht="15.75" customHeight="1">
      <c r="A487" s="5">
        <v>485.0</v>
      </c>
      <c r="B487" s="5">
        <v>41.0</v>
      </c>
      <c r="C487" s="5">
        <f t="shared" si="1"/>
        <v>5</v>
      </c>
      <c r="D487" s="5">
        <f>'Thông tin khách hàng'!$B$4+B487-1</f>
        <v>41</v>
      </c>
      <c r="E487" s="46">
        <f t="shared" si="2"/>
        <v>34727547894</v>
      </c>
      <c r="F487" s="5">
        <f>TP*VLOOKUP('Thông tin khách hàng'!$E$10,$X$2:$Z$5,3,FALSE)*OFFSET($S487,0,VLOOKUP('Thông tin khách hàng'!$E$10,$X$2:$Z$5,2,FALSE))</f>
        <v>0</v>
      </c>
      <c r="G487" s="5">
        <f>EP*VLOOKUP('Thông tin khách hàng'!$E$10,$X$2:$Z$5,3,FALSE)*OFFSET($S487,0,VLOOKUP('Thông tin khách hàng'!$E$10,$X$2:$Z$5,2,FALSE))</f>
        <v>0</v>
      </c>
      <c r="H487" s="5">
        <f>F487*HLOOKUP(B487,Assumption!$A$10:$G$12,2,TRUE)+G487*HLOOKUP(B487,Assumption!$A$10:$G$12,3,TRUE)</f>
        <v>0</v>
      </c>
      <c r="I487" s="5">
        <f t="shared" si="3"/>
        <v>0</v>
      </c>
      <c r="J487" s="47">
        <f>VLOOKUP(D487,Assumption!$O$3:$Q$103,IF('Thông tin khách hàng'!$B$3="Nam",2,3),FALSE)/12*P487</f>
        <v>0</v>
      </c>
      <c r="K487" s="5">
        <v>20000.0</v>
      </c>
      <c r="L487" s="46">
        <f t="shared" si="4"/>
        <v>141484247</v>
      </c>
      <c r="M487" s="46">
        <f t="shared" si="5"/>
        <v>34869012141</v>
      </c>
      <c r="N487" s="47">
        <f>HLOOKUP(ROUND(AVERAGE(M475:M486)/10^6,0),Assumption!$B$2:$E$3,2,TRUE)*MAX((AVERAGE(M475:M486)-250*10^6),0)</f>
        <v>194976970.4</v>
      </c>
      <c r="O487" s="46">
        <f t="shared" si="6"/>
        <v>35063989112</v>
      </c>
      <c r="P487" s="46">
        <f>IF(A487=1,SA,MAX(0,SA-M486))</f>
        <v>0</v>
      </c>
      <c r="S487" s="5">
        <v>0.0</v>
      </c>
      <c r="T487" s="5">
        <v>0.0</v>
      </c>
      <c r="U487" s="5">
        <v>0.0</v>
      </c>
      <c r="V487" s="48">
        <v>1.0</v>
      </c>
    </row>
    <row r="488" ht="15.75" customHeight="1">
      <c r="A488" s="5">
        <v>486.0</v>
      </c>
      <c r="B488" s="5">
        <v>41.0</v>
      </c>
      <c r="C488" s="5">
        <f t="shared" si="1"/>
        <v>6</v>
      </c>
      <c r="D488" s="5">
        <f>'Thông tin khách hàng'!$B$4+B488-1</f>
        <v>41</v>
      </c>
      <c r="E488" s="46">
        <f t="shared" si="2"/>
        <v>35063989112</v>
      </c>
      <c r="F488" s="5">
        <f>TP*VLOOKUP('Thông tin khách hàng'!$E$10,$X$2:$Z$5,3,FALSE)*OFFSET($S488,0,VLOOKUP('Thông tin khách hàng'!$E$10,$X$2:$Z$5,2,FALSE))</f>
        <v>0</v>
      </c>
      <c r="G488" s="5">
        <f>EP*VLOOKUP('Thông tin khách hàng'!$E$10,$X$2:$Z$5,3,FALSE)*OFFSET($S488,0,VLOOKUP('Thông tin khách hàng'!$E$10,$X$2:$Z$5,2,FALSE))</f>
        <v>0</v>
      </c>
      <c r="H488" s="5">
        <f>F488*HLOOKUP(B488,Assumption!$A$10:$G$12,2,TRUE)+G488*HLOOKUP(B488,Assumption!$A$10:$G$12,3,TRUE)</f>
        <v>0</v>
      </c>
      <c r="I488" s="5">
        <f t="shared" si="3"/>
        <v>0</v>
      </c>
      <c r="J488" s="47">
        <f>VLOOKUP(D488,Assumption!$O$3:$Q$103,IF('Thông tin khách hàng'!$B$3="Nam",2,3),FALSE)/12*P488</f>
        <v>0</v>
      </c>
      <c r="K488" s="5">
        <v>20000.0</v>
      </c>
      <c r="L488" s="46">
        <f t="shared" si="4"/>
        <v>142854951</v>
      </c>
      <c r="M488" s="46">
        <f t="shared" si="5"/>
        <v>35206824063</v>
      </c>
      <c r="N488" s="47">
        <f>HLOOKUP(ROUND(AVERAGE(M476:M487)/10^6,0),Assumption!$B$2:$E$3,2,TRUE)*MAX((AVERAGE(M476:M487)-250*10^6),0)</f>
        <v>196908978.3</v>
      </c>
      <c r="O488" s="46">
        <f t="shared" si="6"/>
        <v>35403733041</v>
      </c>
      <c r="P488" s="46">
        <f>IF(A488=1,SA,MAX(0,SA-M487))</f>
        <v>0</v>
      </c>
      <c r="S488" s="5">
        <v>0.0</v>
      </c>
      <c r="T488" s="5">
        <v>0.0</v>
      </c>
      <c r="U488" s="5">
        <v>0.0</v>
      </c>
      <c r="V488" s="48">
        <v>1.0</v>
      </c>
    </row>
    <row r="489" ht="15.75" customHeight="1">
      <c r="A489" s="5">
        <v>487.0</v>
      </c>
      <c r="B489" s="5">
        <v>41.0</v>
      </c>
      <c r="C489" s="5">
        <f t="shared" si="1"/>
        <v>7</v>
      </c>
      <c r="D489" s="5">
        <f>'Thông tin khách hàng'!$B$4+B489-1</f>
        <v>41</v>
      </c>
      <c r="E489" s="46">
        <f t="shared" si="2"/>
        <v>35403733041</v>
      </c>
      <c r="F489" s="5">
        <f>TP*VLOOKUP('Thông tin khách hàng'!$E$10,$X$2:$Z$5,3,FALSE)*OFFSET($S489,0,VLOOKUP('Thông tin khách hàng'!$E$10,$X$2:$Z$5,2,FALSE))</f>
        <v>15000000</v>
      </c>
      <c r="G489" s="5">
        <f>EP*VLOOKUP('Thông tin khách hàng'!$E$10,$X$2:$Z$5,3,FALSE)*OFFSET($S489,0,VLOOKUP('Thông tin khách hàng'!$E$10,$X$2:$Z$5,2,FALSE))</f>
        <v>15000000</v>
      </c>
      <c r="H489" s="5">
        <f>F489*HLOOKUP(B489,Assumption!$A$10:$G$12,2,TRUE)+G489*HLOOKUP(B489,Assumption!$A$10:$G$12,3,TRUE)</f>
        <v>750000</v>
      </c>
      <c r="I489" s="5">
        <f t="shared" si="3"/>
        <v>29250000</v>
      </c>
      <c r="J489" s="47">
        <f>VLOOKUP(D489,Assumption!$O$3:$Q$103,IF('Thông tin khách hàng'!$B$3="Nam",2,3),FALSE)/12*P489</f>
        <v>0</v>
      </c>
      <c r="K489" s="5">
        <v>20000.0</v>
      </c>
      <c r="L489" s="46">
        <f t="shared" si="4"/>
        <v>144358277</v>
      </c>
      <c r="M489" s="46">
        <f t="shared" si="5"/>
        <v>35577321318</v>
      </c>
      <c r="N489" s="47">
        <f>HLOOKUP(ROUND(AVERAGE(M477:M488)/10^6,0),Assumption!$B$2:$E$3,2,TRUE)*MAX((AVERAGE(M477:M488)-250*10^6),0)</f>
        <v>198859792.6</v>
      </c>
      <c r="O489" s="46">
        <f t="shared" si="6"/>
        <v>35776181110</v>
      </c>
      <c r="P489" s="46">
        <f>IF(A489=1,SA,MAX(0,SA-M488))</f>
        <v>0</v>
      </c>
      <c r="S489" s="5">
        <v>0.0</v>
      </c>
      <c r="T489" s="5">
        <v>1.0</v>
      </c>
      <c r="U489" s="5">
        <v>1.0</v>
      </c>
      <c r="V489" s="48">
        <v>1.0</v>
      </c>
    </row>
    <row r="490" ht="15.75" customHeight="1">
      <c r="A490" s="5">
        <v>488.0</v>
      </c>
      <c r="B490" s="5">
        <v>41.0</v>
      </c>
      <c r="C490" s="5">
        <f t="shared" si="1"/>
        <v>8</v>
      </c>
      <c r="D490" s="5">
        <f>'Thông tin khách hàng'!$B$4+B490-1</f>
        <v>41</v>
      </c>
      <c r="E490" s="46">
        <f t="shared" si="2"/>
        <v>35776181110</v>
      </c>
      <c r="F490" s="5">
        <f>TP*VLOOKUP('Thông tin khách hàng'!$E$10,$X$2:$Z$5,3,FALSE)*OFFSET($S490,0,VLOOKUP('Thông tin khách hàng'!$E$10,$X$2:$Z$5,2,FALSE))</f>
        <v>0</v>
      </c>
      <c r="G490" s="5">
        <f>EP*VLOOKUP('Thông tin khách hàng'!$E$10,$X$2:$Z$5,3,FALSE)*OFFSET($S490,0,VLOOKUP('Thông tin khách hàng'!$E$10,$X$2:$Z$5,2,FALSE))</f>
        <v>0</v>
      </c>
      <c r="H490" s="5">
        <f>F490*HLOOKUP(B490,Assumption!$A$10:$G$12,2,TRUE)+G490*HLOOKUP(B490,Assumption!$A$10:$G$12,3,TRUE)</f>
        <v>0</v>
      </c>
      <c r="I490" s="5">
        <f t="shared" si="3"/>
        <v>0</v>
      </c>
      <c r="J490" s="47">
        <f>VLOOKUP(D490,Assumption!$O$3:$Q$103,IF('Thông tin khách hàng'!$B$3="Nam",2,3),FALSE)/12*P490</f>
        <v>0</v>
      </c>
      <c r="K490" s="5">
        <v>20000.0</v>
      </c>
      <c r="L490" s="46">
        <f t="shared" si="4"/>
        <v>145756509</v>
      </c>
      <c r="M490" s="46">
        <f t="shared" si="5"/>
        <v>35921917619</v>
      </c>
      <c r="N490" s="47">
        <f>HLOOKUP(ROUND(AVERAGE(M478:M489)/10^6,0),Assumption!$B$2:$E$3,2,TRUE)*MAX((AVERAGE(M478:M489)-250*10^6),0)</f>
        <v>200829596.3</v>
      </c>
      <c r="O490" s="46">
        <f t="shared" si="6"/>
        <v>36122747216</v>
      </c>
      <c r="P490" s="46">
        <f>IF(A490=1,SA,MAX(0,SA-M489))</f>
        <v>0</v>
      </c>
      <c r="S490" s="5">
        <v>0.0</v>
      </c>
      <c r="T490" s="5">
        <v>0.0</v>
      </c>
      <c r="U490" s="5">
        <v>0.0</v>
      </c>
      <c r="V490" s="48">
        <v>1.0</v>
      </c>
    </row>
    <row r="491" ht="15.75" customHeight="1">
      <c r="A491" s="5">
        <v>489.0</v>
      </c>
      <c r="B491" s="5">
        <v>41.0</v>
      </c>
      <c r="C491" s="5">
        <f t="shared" si="1"/>
        <v>9</v>
      </c>
      <c r="D491" s="5">
        <f>'Thông tin khách hàng'!$B$4+B491-1</f>
        <v>41</v>
      </c>
      <c r="E491" s="46">
        <f t="shared" si="2"/>
        <v>36122747216</v>
      </c>
      <c r="F491" s="5">
        <f>TP*VLOOKUP('Thông tin khách hàng'!$E$10,$X$2:$Z$5,3,FALSE)*OFFSET($S491,0,VLOOKUP('Thông tin khách hàng'!$E$10,$X$2:$Z$5,2,FALSE))</f>
        <v>0</v>
      </c>
      <c r="G491" s="5">
        <f>EP*VLOOKUP('Thông tin khách hàng'!$E$10,$X$2:$Z$5,3,FALSE)*OFFSET($S491,0,VLOOKUP('Thông tin khách hàng'!$E$10,$X$2:$Z$5,2,FALSE))</f>
        <v>0</v>
      </c>
      <c r="H491" s="5">
        <f>F491*HLOOKUP(B491,Assumption!$A$10:$G$12,2,TRUE)+G491*HLOOKUP(B491,Assumption!$A$10:$G$12,3,TRUE)</f>
        <v>0</v>
      </c>
      <c r="I491" s="5">
        <f t="shared" si="3"/>
        <v>0</v>
      </c>
      <c r="J491" s="47">
        <f>VLOOKUP(D491,Assumption!$O$3:$Q$103,IF('Thông tin khách hàng'!$B$3="Nam",2,3),FALSE)/12*P491</f>
        <v>0</v>
      </c>
      <c r="K491" s="5">
        <v>20000.0</v>
      </c>
      <c r="L491" s="46">
        <f t="shared" si="4"/>
        <v>147168462</v>
      </c>
      <c r="M491" s="46">
        <f t="shared" si="5"/>
        <v>36269895678</v>
      </c>
      <c r="N491" s="47">
        <f>HLOOKUP(ROUND(AVERAGE(M479:M490)/10^6,0),Assumption!$B$2:$E$3,2,TRUE)*MAX((AVERAGE(M479:M490)-250*10^6),0)</f>
        <v>202818574.2</v>
      </c>
      <c r="O491" s="46">
        <f t="shared" si="6"/>
        <v>36472714252</v>
      </c>
      <c r="P491" s="46">
        <f>IF(A491=1,SA,MAX(0,SA-M490))</f>
        <v>0</v>
      </c>
      <c r="S491" s="5">
        <v>0.0</v>
      </c>
      <c r="T491" s="5">
        <v>0.0</v>
      </c>
      <c r="U491" s="5">
        <v>0.0</v>
      </c>
      <c r="V491" s="48">
        <v>1.0</v>
      </c>
    </row>
    <row r="492" ht="15.75" customHeight="1">
      <c r="A492" s="5">
        <v>490.0</v>
      </c>
      <c r="B492" s="5">
        <v>41.0</v>
      </c>
      <c r="C492" s="5">
        <f t="shared" si="1"/>
        <v>10</v>
      </c>
      <c r="D492" s="5">
        <f>'Thông tin khách hàng'!$B$4+B492-1</f>
        <v>41</v>
      </c>
      <c r="E492" s="46">
        <f t="shared" si="2"/>
        <v>36472714252</v>
      </c>
      <c r="F492" s="5">
        <f>TP*VLOOKUP('Thông tin khách hàng'!$E$10,$X$2:$Z$5,3,FALSE)*OFFSET($S492,0,VLOOKUP('Thông tin khách hàng'!$E$10,$X$2:$Z$5,2,FALSE))</f>
        <v>0</v>
      </c>
      <c r="G492" s="5">
        <f>EP*VLOOKUP('Thông tin khách hàng'!$E$10,$X$2:$Z$5,3,FALSE)*OFFSET($S492,0,VLOOKUP('Thông tin khách hàng'!$E$10,$X$2:$Z$5,2,FALSE))</f>
        <v>0</v>
      </c>
      <c r="H492" s="5">
        <f>F492*HLOOKUP(B492,Assumption!$A$10:$G$12,2,TRUE)+G492*HLOOKUP(B492,Assumption!$A$10:$G$12,3,TRUE)</f>
        <v>0</v>
      </c>
      <c r="I492" s="5">
        <f t="shared" si="3"/>
        <v>0</v>
      </c>
      <c r="J492" s="47">
        <f>VLOOKUP(D492,Assumption!$O$3:$Q$103,IF('Thông tin khách hàng'!$B$3="Nam",2,3),FALSE)/12*P492</f>
        <v>0</v>
      </c>
      <c r="K492" s="5">
        <v>20000.0</v>
      </c>
      <c r="L492" s="46">
        <f t="shared" si="4"/>
        <v>148594271</v>
      </c>
      <c r="M492" s="46">
        <f t="shared" si="5"/>
        <v>36621288523</v>
      </c>
      <c r="N492" s="47">
        <f>HLOOKUP(ROUND(AVERAGE(M480:M491)/10^6,0),Assumption!$B$2:$E$3,2,TRUE)*MAX((AVERAGE(M480:M491)-250*10^6),0)</f>
        <v>204826913</v>
      </c>
      <c r="O492" s="46">
        <f t="shared" si="6"/>
        <v>36826115436</v>
      </c>
      <c r="P492" s="46">
        <f>IF(A492=1,SA,MAX(0,SA-M491))</f>
        <v>0</v>
      </c>
      <c r="S492" s="5">
        <v>0.0</v>
      </c>
      <c r="T492" s="5">
        <v>0.0</v>
      </c>
      <c r="U492" s="5">
        <v>1.0</v>
      </c>
      <c r="V492" s="48">
        <v>1.0</v>
      </c>
    </row>
    <row r="493" ht="15.75" customHeight="1">
      <c r="A493" s="5">
        <v>491.0</v>
      </c>
      <c r="B493" s="5">
        <v>41.0</v>
      </c>
      <c r="C493" s="5">
        <f t="shared" si="1"/>
        <v>11</v>
      </c>
      <c r="D493" s="5">
        <f>'Thông tin khách hàng'!$B$4+B493-1</f>
        <v>41</v>
      </c>
      <c r="E493" s="46">
        <f t="shared" si="2"/>
        <v>36826115436</v>
      </c>
      <c r="F493" s="5">
        <f>TP*VLOOKUP('Thông tin khách hàng'!$E$10,$X$2:$Z$5,3,FALSE)*OFFSET($S493,0,VLOOKUP('Thông tin khách hàng'!$E$10,$X$2:$Z$5,2,FALSE))</f>
        <v>0</v>
      </c>
      <c r="G493" s="5">
        <f>EP*VLOOKUP('Thông tin khách hàng'!$E$10,$X$2:$Z$5,3,FALSE)*OFFSET($S493,0,VLOOKUP('Thông tin khách hàng'!$E$10,$X$2:$Z$5,2,FALSE))</f>
        <v>0</v>
      </c>
      <c r="H493" s="5">
        <f>F493*HLOOKUP(B493,Assumption!$A$10:$G$12,2,TRUE)+G493*HLOOKUP(B493,Assumption!$A$10:$G$12,3,TRUE)</f>
        <v>0</v>
      </c>
      <c r="I493" s="5">
        <f t="shared" si="3"/>
        <v>0</v>
      </c>
      <c r="J493" s="47">
        <f>VLOOKUP(D493,Assumption!$O$3:$Q$103,IF('Thông tin khách hàng'!$B$3="Nam",2,3),FALSE)/12*P493</f>
        <v>0</v>
      </c>
      <c r="K493" s="5">
        <v>20000.0</v>
      </c>
      <c r="L493" s="46">
        <f t="shared" si="4"/>
        <v>150034071</v>
      </c>
      <c r="M493" s="46">
        <f t="shared" si="5"/>
        <v>36976129507</v>
      </c>
      <c r="N493" s="47">
        <f>HLOOKUP(ROUND(AVERAGE(M481:M492)/10^6,0),Assumption!$B$2:$E$3,2,TRUE)*MAX((AVERAGE(M481:M492)-250*10^6),0)</f>
        <v>206854801.2</v>
      </c>
      <c r="O493" s="46">
        <f t="shared" si="6"/>
        <v>37182984308</v>
      </c>
      <c r="P493" s="46">
        <f>IF(A493=1,SA,MAX(0,SA-M492))</f>
        <v>0</v>
      </c>
      <c r="S493" s="5">
        <v>0.0</v>
      </c>
      <c r="T493" s="5">
        <v>0.0</v>
      </c>
      <c r="U493" s="5">
        <v>0.0</v>
      </c>
      <c r="V493" s="48">
        <v>1.0</v>
      </c>
    </row>
    <row r="494" ht="15.75" customHeight="1">
      <c r="A494" s="5">
        <v>492.0</v>
      </c>
      <c r="B494" s="5">
        <v>41.0</v>
      </c>
      <c r="C494" s="5">
        <f t="shared" si="1"/>
        <v>12</v>
      </c>
      <c r="D494" s="5">
        <f>'Thông tin khách hàng'!$B$4+B494-1</f>
        <v>41</v>
      </c>
      <c r="E494" s="46">
        <f t="shared" si="2"/>
        <v>37182984308</v>
      </c>
      <c r="F494" s="5">
        <f>TP*VLOOKUP('Thông tin khách hàng'!$E$10,$X$2:$Z$5,3,FALSE)*OFFSET($S494,0,VLOOKUP('Thông tin khách hàng'!$E$10,$X$2:$Z$5,2,FALSE))</f>
        <v>0</v>
      </c>
      <c r="G494" s="5">
        <f>EP*VLOOKUP('Thông tin khách hàng'!$E$10,$X$2:$Z$5,3,FALSE)*OFFSET($S494,0,VLOOKUP('Thông tin khách hàng'!$E$10,$X$2:$Z$5,2,FALSE))</f>
        <v>0</v>
      </c>
      <c r="H494" s="5">
        <f>F494*HLOOKUP(B494,Assumption!$A$10:$G$12,2,TRUE)+G494*HLOOKUP(B494,Assumption!$A$10:$G$12,3,TRUE)</f>
        <v>0</v>
      </c>
      <c r="I494" s="5">
        <f t="shared" si="3"/>
        <v>0</v>
      </c>
      <c r="J494" s="47">
        <f>VLOOKUP(D494,Assumption!$O$3:$Q$103,IF('Thông tin khách hàng'!$B$3="Nam",2,3),FALSE)/12*P494</f>
        <v>0</v>
      </c>
      <c r="K494" s="5">
        <v>20000.0</v>
      </c>
      <c r="L494" s="46">
        <f t="shared" si="4"/>
        <v>151487999</v>
      </c>
      <c r="M494" s="46">
        <f t="shared" si="5"/>
        <v>37334452307</v>
      </c>
      <c r="N494" s="47">
        <f>HLOOKUP(ROUND(AVERAGE(M482:M493)/10^6,0),Assumption!$B$2:$E$3,2,TRUE)*MAX((AVERAGE(M482:M493)-250*10^6),0)</f>
        <v>208902429.1</v>
      </c>
      <c r="O494" s="46">
        <f t="shared" si="6"/>
        <v>37543354736</v>
      </c>
      <c r="P494" s="46">
        <f>IF(A494=1,SA,MAX(0,SA-M493))</f>
        <v>0</v>
      </c>
      <c r="S494" s="5">
        <v>0.0</v>
      </c>
      <c r="T494" s="5">
        <v>0.0</v>
      </c>
      <c r="U494" s="5">
        <v>0.0</v>
      </c>
      <c r="V494" s="48">
        <v>1.0</v>
      </c>
    </row>
    <row r="495" ht="15.75" customHeight="1">
      <c r="A495" s="5">
        <v>493.0</v>
      </c>
      <c r="B495" s="5">
        <v>42.0</v>
      </c>
      <c r="C495" s="5">
        <f t="shared" si="1"/>
        <v>1</v>
      </c>
      <c r="D495" s="5">
        <f>'Thông tin khách hàng'!$B$4+B495-1</f>
        <v>42</v>
      </c>
      <c r="E495" s="46">
        <f t="shared" si="2"/>
        <v>37543354736</v>
      </c>
      <c r="F495" s="5">
        <f>TP*VLOOKUP('Thông tin khách hàng'!$E$10,$X$2:$Z$5,3,FALSE)*OFFSET($S495,0,VLOOKUP('Thông tin khách hàng'!$E$10,$X$2:$Z$5,2,FALSE))</f>
        <v>15000000</v>
      </c>
      <c r="G495" s="5">
        <f>EP*VLOOKUP('Thông tin khách hàng'!$E$10,$X$2:$Z$5,3,FALSE)*OFFSET($S495,0,VLOOKUP('Thông tin khách hàng'!$E$10,$X$2:$Z$5,2,FALSE))</f>
        <v>15000000</v>
      </c>
      <c r="H495" s="5">
        <f>F495*HLOOKUP(B495,Assumption!$A$10:$G$12,2,TRUE)+G495*HLOOKUP(B495,Assumption!$A$10:$G$12,3,TRUE)</f>
        <v>750000</v>
      </c>
      <c r="I495" s="5">
        <f t="shared" si="3"/>
        <v>29250000</v>
      </c>
      <c r="J495" s="47">
        <f>VLOOKUP(D495,Assumption!$O$3:$Q$103,IF('Thông tin khách hàng'!$B$3="Nam",2,3),FALSE)/12*P495</f>
        <v>0</v>
      </c>
      <c r="K495" s="5">
        <v>20000.0</v>
      </c>
      <c r="L495" s="46">
        <f t="shared" si="4"/>
        <v>153075361</v>
      </c>
      <c r="M495" s="46">
        <f t="shared" si="5"/>
        <v>37725660097</v>
      </c>
      <c r="N495" s="47">
        <f>HLOOKUP(ROUND(AVERAGE(M483:M494)/10^6,0),Assumption!$B$2:$E$3,2,TRUE)*MAX((AVERAGE(M483:M494)-250*10^6),0)</f>
        <v>210969988.8</v>
      </c>
      <c r="O495" s="46">
        <f t="shared" si="6"/>
        <v>37936630086</v>
      </c>
      <c r="P495" s="46">
        <f>IF(A495=1,SA,MAX(0,SA-M494))</f>
        <v>0</v>
      </c>
      <c r="S495" s="5">
        <v>1.0</v>
      </c>
      <c r="T495" s="5">
        <v>1.0</v>
      </c>
      <c r="U495" s="5">
        <v>1.0</v>
      </c>
      <c r="V495" s="48">
        <v>1.0</v>
      </c>
    </row>
    <row r="496" ht="15.75" customHeight="1">
      <c r="A496" s="5">
        <v>494.0</v>
      </c>
      <c r="B496" s="5">
        <v>42.0</v>
      </c>
      <c r="C496" s="5">
        <f t="shared" si="1"/>
        <v>2</v>
      </c>
      <c r="D496" s="5">
        <f>'Thông tin khách hàng'!$B$4+B496-1</f>
        <v>42</v>
      </c>
      <c r="E496" s="46">
        <f t="shared" si="2"/>
        <v>37936630086</v>
      </c>
      <c r="F496" s="5">
        <f>TP*VLOOKUP('Thông tin khách hàng'!$E$10,$X$2:$Z$5,3,FALSE)*OFFSET($S496,0,VLOOKUP('Thông tin khách hàng'!$E$10,$X$2:$Z$5,2,FALSE))</f>
        <v>0</v>
      </c>
      <c r="G496" s="5">
        <f>EP*VLOOKUP('Thông tin khách hàng'!$E$10,$X$2:$Z$5,3,FALSE)*OFFSET($S496,0,VLOOKUP('Thông tin khách hàng'!$E$10,$X$2:$Z$5,2,FALSE))</f>
        <v>0</v>
      </c>
      <c r="H496" s="5">
        <f>F496*HLOOKUP(B496,Assumption!$A$10:$G$12,2,TRUE)+G496*HLOOKUP(B496,Assumption!$A$10:$G$12,3,TRUE)</f>
        <v>0</v>
      </c>
      <c r="I496" s="5">
        <f t="shared" si="3"/>
        <v>0</v>
      </c>
      <c r="J496" s="47">
        <f>VLOOKUP(D496,Assumption!$O$3:$Q$103,IF('Thông tin khách hàng'!$B$3="Nam",2,3),FALSE)/12*P496</f>
        <v>0</v>
      </c>
      <c r="K496" s="5">
        <v>20000.0</v>
      </c>
      <c r="L496" s="46">
        <f t="shared" si="4"/>
        <v>154558445</v>
      </c>
      <c r="M496" s="46">
        <f t="shared" si="5"/>
        <v>38091168531</v>
      </c>
      <c r="N496" s="47">
        <f>HLOOKUP(ROUND(AVERAGE(M484:M495)/10^6,0),Assumption!$B$2:$E$3,2,TRUE)*MAX((AVERAGE(M484:M495)-250*10^6),0)</f>
        <v>213057674.2</v>
      </c>
      <c r="O496" s="46">
        <f t="shared" si="6"/>
        <v>38304226205</v>
      </c>
      <c r="P496" s="46">
        <f>IF(A496=1,SA,MAX(0,SA-M495))</f>
        <v>0</v>
      </c>
      <c r="S496" s="5">
        <v>0.0</v>
      </c>
      <c r="T496" s="5">
        <v>0.0</v>
      </c>
      <c r="U496" s="5">
        <v>0.0</v>
      </c>
      <c r="V496" s="48">
        <v>1.0</v>
      </c>
    </row>
    <row r="497" ht="15.75" customHeight="1">
      <c r="A497" s="5">
        <v>495.0</v>
      </c>
      <c r="B497" s="5">
        <v>42.0</v>
      </c>
      <c r="C497" s="5">
        <f t="shared" si="1"/>
        <v>3</v>
      </c>
      <c r="D497" s="5">
        <f>'Thông tin khách hàng'!$B$4+B497-1</f>
        <v>42</v>
      </c>
      <c r="E497" s="46">
        <f t="shared" si="2"/>
        <v>38304226205</v>
      </c>
      <c r="F497" s="5">
        <f>TP*VLOOKUP('Thông tin khách hàng'!$E$10,$X$2:$Z$5,3,FALSE)*OFFSET($S497,0,VLOOKUP('Thông tin khách hàng'!$E$10,$X$2:$Z$5,2,FALSE))</f>
        <v>0</v>
      </c>
      <c r="G497" s="5">
        <f>EP*VLOOKUP('Thông tin khách hàng'!$E$10,$X$2:$Z$5,3,FALSE)*OFFSET($S497,0,VLOOKUP('Thông tin khách hàng'!$E$10,$X$2:$Z$5,2,FALSE))</f>
        <v>0</v>
      </c>
      <c r="H497" s="5">
        <f>F497*HLOOKUP(B497,Assumption!$A$10:$G$12,2,TRUE)+G497*HLOOKUP(B497,Assumption!$A$10:$G$12,3,TRUE)</f>
        <v>0</v>
      </c>
      <c r="I497" s="5">
        <f t="shared" si="3"/>
        <v>0</v>
      </c>
      <c r="J497" s="47">
        <f>VLOOKUP(D497,Assumption!$O$3:$Q$103,IF('Thông tin khách hàng'!$B$3="Nam",2,3),FALSE)/12*P497</f>
        <v>0</v>
      </c>
      <c r="K497" s="5">
        <v>20000.0</v>
      </c>
      <c r="L497" s="46">
        <f t="shared" si="4"/>
        <v>156056078</v>
      </c>
      <c r="M497" s="46">
        <f t="shared" si="5"/>
        <v>38460262283</v>
      </c>
      <c r="N497" s="47">
        <f>HLOOKUP(ROUND(AVERAGE(M485:M496)/10^6,0),Assumption!$B$2:$E$3,2,TRUE)*MAX((AVERAGE(M485:M496)-250*10^6),0)</f>
        <v>215165681.4</v>
      </c>
      <c r="O497" s="46">
        <f t="shared" si="6"/>
        <v>38675427965</v>
      </c>
      <c r="P497" s="46">
        <f>IF(A497=1,SA,MAX(0,SA-M496))</f>
        <v>0</v>
      </c>
      <c r="S497" s="5">
        <v>0.0</v>
      </c>
      <c r="T497" s="5">
        <v>0.0</v>
      </c>
      <c r="U497" s="5">
        <v>0.0</v>
      </c>
      <c r="V497" s="48">
        <v>1.0</v>
      </c>
    </row>
    <row r="498" ht="15.75" customHeight="1">
      <c r="A498" s="5">
        <v>496.0</v>
      </c>
      <c r="B498" s="5">
        <v>42.0</v>
      </c>
      <c r="C498" s="5">
        <f t="shared" si="1"/>
        <v>4</v>
      </c>
      <c r="D498" s="5">
        <f>'Thông tin khách hàng'!$B$4+B498-1</f>
        <v>42</v>
      </c>
      <c r="E498" s="46">
        <f t="shared" si="2"/>
        <v>38675427965</v>
      </c>
      <c r="F498" s="5">
        <f>TP*VLOOKUP('Thông tin khách hàng'!$E$10,$X$2:$Z$5,3,FALSE)*OFFSET($S498,0,VLOOKUP('Thông tin khách hàng'!$E$10,$X$2:$Z$5,2,FALSE))</f>
        <v>0</v>
      </c>
      <c r="G498" s="5">
        <f>EP*VLOOKUP('Thông tin khách hàng'!$E$10,$X$2:$Z$5,3,FALSE)*OFFSET($S498,0,VLOOKUP('Thông tin khách hàng'!$E$10,$X$2:$Z$5,2,FALSE))</f>
        <v>0</v>
      </c>
      <c r="H498" s="5">
        <f>F498*HLOOKUP(B498,Assumption!$A$10:$G$12,2,TRUE)+G498*HLOOKUP(B498,Assumption!$A$10:$G$12,3,TRUE)</f>
        <v>0</v>
      </c>
      <c r="I498" s="5">
        <f t="shared" si="3"/>
        <v>0</v>
      </c>
      <c r="J498" s="47">
        <f>VLOOKUP(D498,Assumption!$O$3:$Q$103,IF('Thông tin khách hàng'!$B$3="Nam",2,3),FALSE)/12*P498</f>
        <v>0</v>
      </c>
      <c r="K498" s="5">
        <v>20000.0</v>
      </c>
      <c r="L498" s="46">
        <f t="shared" si="4"/>
        <v>157568399</v>
      </c>
      <c r="M498" s="46">
        <f t="shared" si="5"/>
        <v>38832976364</v>
      </c>
      <c r="N498" s="47">
        <f>HLOOKUP(ROUND(AVERAGE(M486:M497)/10^6,0),Assumption!$B$2:$E$3,2,TRUE)*MAX((AVERAGE(M486:M497)-250*10^6),0)</f>
        <v>217294208.2</v>
      </c>
      <c r="O498" s="46">
        <f t="shared" si="6"/>
        <v>39050270572</v>
      </c>
      <c r="P498" s="46">
        <f>IF(A498=1,SA,MAX(0,SA-M497))</f>
        <v>0</v>
      </c>
      <c r="S498" s="5">
        <v>0.0</v>
      </c>
      <c r="T498" s="5">
        <v>0.0</v>
      </c>
      <c r="U498" s="5">
        <v>1.0</v>
      </c>
      <c r="V498" s="48">
        <v>1.0</v>
      </c>
    </row>
    <row r="499" ht="15.75" customHeight="1">
      <c r="A499" s="5">
        <v>497.0</v>
      </c>
      <c r="B499" s="5">
        <v>42.0</v>
      </c>
      <c r="C499" s="5">
        <f t="shared" si="1"/>
        <v>5</v>
      </c>
      <c r="D499" s="5">
        <f>'Thông tin khách hàng'!$B$4+B499-1</f>
        <v>42</v>
      </c>
      <c r="E499" s="46">
        <f t="shared" si="2"/>
        <v>39050270572</v>
      </c>
      <c r="F499" s="5">
        <f>TP*VLOOKUP('Thông tin khách hàng'!$E$10,$X$2:$Z$5,3,FALSE)*OFFSET($S499,0,VLOOKUP('Thông tin khách hàng'!$E$10,$X$2:$Z$5,2,FALSE))</f>
        <v>0</v>
      </c>
      <c r="G499" s="5">
        <f>EP*VLOOKUP('Thông tin khách hàng'!$E$10,$X$2:$Z$5,3,FALSE)*OFFSET($S499,0,VLOOKUP('Thông tin khách hàng'!$E$10,$X$2:$Z$5,2,FALSE))</f>
        <v>0</v>
      </c>
      <c r="H499" s="5">
        <f>F499*HLOOKUP(B499,Assumption!$A$10:$G$12,2,TRUE)+G499*HLOOKUP(B499,Assumption!$A$10:$G$12,3,TRUE)</f>
        <v>0</v>
      </c>
      <c r="I499" s="5">
        <f t="shared" si="3"/>
        <v>0</v>
      </c>
      <c r="J499" s="47">
        <f>VLOOKUP(D499,Assumption!$O$3:$Q$103,IF('Thông tin khách hàng'!$B$3="Nam",2,3),FALSE)/12*P499</f>
        <v>0</v>
      </c>
      <c r="K499" s="5">
        <v>20000.0</v>
      </c>
      <c r="L499" s="46">
        <f t="shared" si="4"/>
        <v>159095555</v>
      </c>
      <c r="M499" s="46">
        <f t="shared" si="5"/>
        <v>39209346127</v>
      </c>
      <c r="N499" s="47">
        <f>HLOOKUP(ROUND(AVERAGE(M487:M498)/10^6,0),Assumption!$B$2:$E$3,2,TRUE)*MAX((AVERAGE(M487:M498)-250*10^6),0)</f>
        <v>219443454.2</v>
      </c>
      <c r="O499" s="46">
        <f t="shared" si="6"/>
        <v>39428789581</v>
      </c>
      <c r="P499" s="46">
        <f>IF(A499=1,SA,MAX(0,SA-M498))</f>
        <v>0</v>
      </c>
      <c r="S499" s="5">
        <v>0.0</v>
      </c>
      <c r="T499" s="5">
        <v>0.0</v>
      </c>
      <c r="U499" s="5">
        <v>0.0</v>
      </c>
      <c r="V499" s="48">
        <v>1.0</v>
      </c>
    </row>
    <row r="500" ht="15.75" customHeight="1">
      <c r="A500" s="5">
        <v>498.0</v>
      </c>
      <c r="B500" s="5">
        <v>42.0</v>
      </c>
      <c r="C500" s="5">
        <f t="shared" si="1"/>
        <v>6</v>
      </c>
      <c r="D500" s="5">
        <f>'Thông tin khách hàng'!$B$4+B500-1</f>
        <v>42</v>
      </c>
      <c r="E500" s="46">
        <f t="shared" si="2"/>
        <v>39428789581</v>
      </c>
      <c r="F500" s="5">
        <f>TP*VLOOKUP('Thông tin khách hàng'!$E$10,$X$2:$Z$5,3,FALSE)*OFFSET($S500,0,VLOOKUP('Thông tin khách hàng'!$E$10,$X$2:$Z$5,2,FALSE))</f>
        <v>0</v>
      </c>
      <c r="G500" s="5">
        <f>EP*VLOOKUP('Thông tin khách hàng'!$E$10,$X$2:$Z$5,3,FALSE)*OFFSET($S500,0,VLOOKUP('Thông tin khách hàng'!$E$10,$X$2:$Z$5,2,FALSE))</f>
        <v>0</v>
      </c>
      <c r="H500" s="5">
        <f>F500*HLOOKUP(B500,Assumption!$A$10:$G$12,2,TRUE)+G500*HLOOKUP(B500,Assumption!$A$10:$G$12,3,TRUE)</f>
        <v>0</v>
      </c>
      <c r="I500" s="5">
        <f t="shared" si="3"/>
        <v>0</v>
      </c>
      <c r="J500" s="47">
        <f>VLOOKUP(D500,Assumption!$O$3:$Q$103,IF('Thông tin khách hàng'!$B$3="Nam",2,3),FALSE)/12*P500</f>
        <v>0</v>
      </c>
      <c r="K500" s="5">
        <v>20000.0</v>
      </c>
      <c r="L500" s="46">
        <f t="shared" si="4"/>
        <v>160637688</v>
      </c>
      <c r="M500" s="46">
        <f t="shared" si="5"/>
        <v>39589407269</v>
      </c>
      <c r="N500" s="47">
        <f>HLOOKUP(ROUND(AVERAGE(M488:M499)/10^6,0),Assumption!$B$2:$E$3,2,TRUE)*MAX((AVERAGE(M488:M499)-250*10^6),0)</f>
        <v>221613621.2</v>
      </c>
      <c r="O500" s="46">
        <f t="shared" si="6"/>
        <v>39811020890</v>
      </c>
      <c r="P500" s="46">
        <f>IF(A500=1,SA,MAX(0,SA-M499))</f>
        <v>0</v>
      </c>
      <c r="S500" s="5">
        <v>0.0</v>
      </c>
      <c r="T500" s="5">
        <v>0.0</v>
      </c>
      <c r="U500" s="5">
        <v>0.0</v>
      </c>
      <c r="V500" s="48">
        <v>1.0</v>
      </c>
    </row>
    <row r="501" ht="15.75" customHeight="1">
      <c r="A501" s="5">
        <v>499.0</v>
      </c>
      <c r="B501" s="5">
        <v>42.0</v>
      </c>
      <c r="C501" s="5">
        <f t="shared" si="1"/>
        <v>7</v>
      </c>
      <c r="D501" s="5">
        <f>'Thông tin khách hàng'!$B$4+B501-1</f>
        <v>42</v>
      </c>
      <c r="E501" s="46">
        <f t="shared" si="2"/>
        <v>39811020890</v>
      </c>
      <c r="F501" s="5">
        <f>TP*VLOOKUP('Thông tin khách hàng'!$E$10,$X$2:$Z$5,3,FALSE)*OFFSET($S501,0,VLOOKUP('Thông tin khách hàng'!$E$10,$X$2:$Z$5,2,FALSE))</f>
        <v>15000000</v>
      </c>
      <c r="G501" s="5">
        <f>EP*VLOOKUP('Thông tin khách hàng'!$E$10,$X$2:$Z$5,3,FALSE)*OFFSET($S501,0,VLOOKUP('Thông tin khách hàng'!$E$10,$X$2:$Z$5,2,FALSE))</f>
        <v>15000000</v>
      </c>
      <c r="H501" s="5">
        <f>F501*HLOOKUP(B501,Assumption!$A$10:$G$12,2,TRUE)+G501*HLOOKUP(B501,Assumption!$A$10:$G$12,3,TRUE)</f>
        <v>750000</v>
      </c>
      <c r="I501" s="5">
        <f t="shared" si="3"/>
        <v>29250000</v>
      </c>
      <c r="J501" s="47">
        <f>VLOOKUP(D501,Assumption!$O$3:$Q$103,IF('Thông tin khách hàng'!$B$3="Nam",2,3),FALSE)/12*P501</f>
        <v>0</v>
      </c>
      <c r="K501" s="5">
        <v>20000.0</v>
      </c>
      <c r="L501" s="46">
        <f t="shared" si="4"/>
        <v>162314114</v>
      </c>
      <c r="M501" s="46">
        <f t="shared" si="5"/>
        <v>40002565004</v>
      </c>
      <c r="N501" s="47">
        <f>HLOOKUP(ROUND(AVERAGE(M489:M500)/10^6,0),Assumption!$B$2:$E$3,2,TRUE)*MAX((AVERAGE(M489:M500)-250*10^6),0)</f>
        <v>223804912.8</v>
      </c>
      <c r="O501" s="46">
        <f t="shared" si="6"/>
        <v>40226369917</v>
      </c>
      <c r="P501" s="46">
        <f>IF(A501=1,SA,MAX(0,SA-M500))</f>
        <v>0</v>
      </c>
      <c r="S501" s="5">
        <v>0.0</v>
      </c>
      <c r="T501" s="5">
        <v>1.0</v>
      </c>
      <c r="U501" s="5">
        <v>1.0</v>
      </c>
      <c r="V501" s="48">
        <v>1.0</v>
      </c>
    </row>
    <row r="502" ht="15.75" customHeight="1">
      <c r="A502" s="5">
        <v>500.0</v>
      </c>
      <c r="B502" s="5">
        <v>42.0</v>
      </c>
      <c r="C502" s="5">
        <f t="shared" si="1"/>
        <v>8</v>
      </c>
      <c r="D502" s="5">
        <f>'Thông tin khách hàng'!$B$4+B502-1</f>
        <v>42</v>
      </c>
      <c r="E502" s="46">
        <f t="shared" si="2"/>
        <v>40226369917</v>
      </c>
      <c r="F502" s="5">
        <f>TP*VLOOKUP('Thông tin khách hàng'!$E$10,$X$2:$Z$5,3,FALSE)*OFFSET($S502,0,VLOOKUP('Thông tin khách hàng'!$E$10,$X$2:$Z$5,2,FALSE))</f>
        <v>0</v>
      </c>
      <c r="G502" s="5">
        <f>EP*VLOOKUP('Thông tin khách hàng'!$E$10,$X$2:$Z$5,3,FALSE)*OFFSET($S502,0,VLOOKUP('Thông tin khách hàng'!$E$10,$X$2:$Z$5,2,FALSE))</f>
        <v>0</v>
      </c>
      <c r="H502" s="5">
        <f>F502*HLOOKUP(B502,Assumption!$A$10:$G$12,2,TRUE)+G502*HLOOKUP(B502,Assumption!$A$10:$G$12,3,TRUE)</f>
        <v>0</v>
      </c>
      <c r="I502" s="5">
        <f t="shared" si="3"/>
        <v>0</v>
      </c>
      <c r="J502" s="47">
        <f>VLOOKUP(D502,Assumption!$O$3:$Q$103,IF('Thông tin khách hàng'!$B$3="Nam",2,3),FALSE)/12*P502</f>
        <v>0</v>
      </c>
      <c r="K502" s="5">
        <v>20000.0</v>
      </c>
      <c r="L502" s="46">
        <f t="shared" si="4"/>
        <v>163887129</v>
      </c>
      <c r="M502" s="46">
        <f t="shared" si="5"/>
        <v>40390237046</v>
      </c>
      <c r="N502" s="47">
        <f>HLOOKUP(ROUND(AVERAGE(M490:M501)/10^6,0),Assumption!$B$2:$E$3,2,TRUE)*MAX((AVERAGE(M490:M501)-250*10^6),0)</f>
        <v>226017534.7</v>
      </c>
      <c r="O502" s="46">
        <f t="shared" si="6"/>
        <v>40616254581</v>
      </c>
      <c r="P502" s="46">
        <f>IF(A502=1,SA,MAX(0,SA-M501))</f>
        <v>0</v>
      </c>
      <c r="S502" s="5">
        <v>0.0</v>
      </c>
      <c r="T502" s="5">
        <v>0.0</v>
      </c>
      <c r="U502" s="5">
        <v>0.0</v>
      </c>
      <c r="V502" s="48">
        <v>1.0</v>
      </c>
    </row>
    <row r="503" ht="15.75" customHeight="1">
      <c r="A503" s="5">
        <v>501.0</v>
      </c>
      <c r="B503" s="5">
        <v>42.0</v>
      </c>
      <c r="C503" s="5">
        <f t="shared" si="1"/>
        <v>9</v>
      </c>
      <c r="D503" s="5">
        <f>'Thông tin khách hàng'!$B$4+B503-1</f>
        <v>42</v>
      </c>
      <c r="E503" s="46">
        <f t="shared" si="2"/>
        <v>40616254581</v>
      </c>
      <c r="F503" s="5">
        <f>TP*VLOOKUP('Thông tin khách hàng'!$E$10,$X$2:$Z$5,3,FALSE)*OFFSET($S503,0,VLOOKUP('Thông tin khách hàng'!$E$10,$X$2:$Z$5,2,FALSE))</f>
        <v>0</v>
      </c>
      <c r="G503" s="5">
        <f>EP*VLOOKUP('Thông tin khách hàng'!$E$10,$X$2:$Z$5,3,FALSE)*OFFSET($S503,0,VLOOKUP('Thông tin khách hàng'!$E$10,$X$2:$Z$5,2,FALSE))</f>
        <v>0</v>
      </c>
      <c r="H503" s="5">
        <f>F503*HLOOKUP(B503,Assumption!$A$10:$G$12,2,TRUE)+G503*HLOOKUP(B503,Assumption!$A$10:$G$12,3,TRUE)</f>
        <v>0</v>
      </c>
      <c r="I503" s="5">
        <f t="shared" si="3"/>
        <v>0</v>
      </c>
      <c r="J503" s="47">
        <f>VLOOKUP(D503,Assumption!$O$3:$Q$103,IF('Thông tin khách hàng'!$B$3="Nam",2,3),FALSE)/12*P503</f>
        <v>0</v>
      </c>
      <c r="K503" s="5">
        <v>20000.0</v>
      </c>
      <c r="L503" s="46">
        <f t="shared" si="4"/>
        <v>165475567</v>
      </c>
      <c r="M503" s="46">
        <f t="shared" si="5"/>
        <v>40781710148</v>
      </c>
      <c r="N503" s="47">
        <f>HLOOKUP(ROUND(AVERAGE(M491:M502)/10^6,0),Assumption!$B$2:$E$3,2,TRUE)*MAX((AVERAGE(M491:M502)-250*10^6),0)</f>
        <v>228251694.4</v>
      </c>
      <c r="O503" s="46">
        <f t="shared" si="6"/>
        <v>41009961842</v>
      </c>
      <c r="P503" s="46">
        <f>IF(A503=1,SA,MAX(0,SA-M502))</f>
        <v>0</v>
      </c>
      <c r="S503" s="5">
        <v>0.0</v>
      </c>
      <c r="T503" s="5">
        <v>0.0</v>
      </c>
      <c r="U503" s="5">
        <v>0.0</v>
      </c>
      <c r="V503" s="48">
        <v>1.0</v>
      </c>
    </row>
    <row r="504" ht="15.75" customHeight="1">
      <c r="A504" s="5">
        <v>502.0</v>
      </c>
      <c r="B504" s="5">
        <v>42.0</v>
      </c>
      <c r="C504" s="5">
        <f t="shared" si="1"/>
        <v>10</v>
      </c>
      <c r="D504" s="5">
        <f>'Thông tin khách hàng'!$B$4+B504-1</f>
        <v>42</v>
      </c>
      <c r="E504" s="46">
        <f t="shared" si="2"/>
        <v>41009961842</v>
      </c>
      <c r="F504" s="5">
        <f>TP*VLOOKUP('Thông tin khách hàng'!$E$10,$X$2:$Z$5,3,FALSE)*OFFSET($S504,0,VLOOKUP('Thông tin khách hàng'!$E$10,$X$2:$Z$5,2,FALSE))</f>
        <v>0</v>
      </c>
      <c r="G504" s="5">
        <f>EP*VLOOKUP('Thông tin khách hàng'!$E$10,$X$2:$Z$5,3,FALSE)*OFFSET($S504,0,VLOOKUP('Thông tin khách hàng'!$E$10,$X$2:$Z$5,2,FALSE))</f>
        <v>0</v>
      </c>
      <c r="H504" s="5">
        <f>F504*HLOOKUP(B504,Assumption!$A$10:$G$12,2,TRUE)+G504*HLOOKUP(B504,Assumption!$A$10:$G$12,3,TRUE)</f>
        <v>0</v>
      </c>
      <c r="I504" s="5">
        <f t="shared" si="3"/>
        <v>0</v>
      </c>
      <c r="J504" s="47">
        <f>VLOOKUP(D504,Assumption!$O$3:$Q$103,IF('Thông tin khách hàng'!$B$3="Nam",2,3),FALSE)/12*P504</f>
        <v>0</v>
      </c>
      <c r="K504" s="5">
        <v>20000.0</v>
      </c>
      <c r="L504" s="46">
        <f t="shared" si="4"/>
        <v>167079579</v>
      </c>
      <c r="M504" s="46">
        <f t="shared" si="5"/>
        <v>41177021421</v>
      </c>
      <c r="N504" s="47">
        <f>HLOOKUP(ROUND(AVERAGE(M492:M503)/10^6,0),Assumption!$B$2:$E$3,2,TRUE)*MAX((AVERAGE(M492:M503)-250*10^6),0)</f>
        <v>230507601.6</v>
      </c>
      <c r="O504" s="46">
        <f t="shared" si="6"/>
        <v>41407529023</v>
      </c>
      <c r="P504" s="46">
        <f>IF(A504=1,SA,MAX(0,SA-M503))</f>
        <v>0</v>
      </c>
      <c r="S504" s="5">
        <v>0.0</v>
      </c>
      <c r="T504" s="5">
        <v>0.0</v>
      </c>
      <c r="U504" s="5">
        <v>1.0</v>
      </c>
      <c r="V504" s="48">
        <v>1.0</v>
      </c>
    </row>
    <row r="505" ht="15.75" customHeight="1">
      <c r="A505" s="5">
        <v>503.0</v>
      </c>
      <c r="B505" s="5">
        <v>42.0</v>
      </c>
      <c r="C505" s="5">
        <f t="shared" si="1"/>
        <v>11</v>
      </c>
      <c r="D505" s="5">
        <f>'Thông tin khách hàng'!$B$4+B505-1</f>
        <v>42</v>
      </c>
      <c r="E505" s="46">
        <f t="shared" si="2"/>
        <v>41407529023</v>
      </c>
      <c r="F505" s="5">
        <f>TP*VLOOKUP('Thông tin khách hàng'!$E$10,$X$2:$Z$5,3,FALSE)*OFFSET($S505,0,VLOOKUP('Thông tin khách hàng'!$E$10,$X$2:$Z$5,2,FALSE))</f>
        <v>0</v>
      </c>
      <c r="G505" s="5">
        <f>EP*VLOOKUP('Thông tin khách hàng'!$E$10,$X$2:$Z$5,3,FALSE)*OFFSET($S505,0,VLOOKUP('Thông tin khách hàng'!$E$10,$X$2:$Z$5,2,FALSE))</f>
        <v>0</v>
      </c>
      <c r="H505" s="5">
        <f>F505*HLOOKUP(B505,Assumption!$A$10:$G$12,2,TRUE)+G505*HLOOKUP(B505,Assumption!$A$10:$G$12,3,TRUE)</f>
        <v>0</v>
      </c>
      <c r="I505" s="5">
        <f t="shared" si="3"/>
        <v>0</v>
      </c>
      <c r="J505" s="47">
        <f>VLOOKUP(D505,Assumption!$O$3:$Q$103,IF('Thông tin khách hàng'!$B$3="Nam",2,3),FALSE)/12*P505</f>
        <v>0</v>
      </c>
      <c r="K505" s="5">
        <v>20000.0</v>
      </c>
      <c r="L505" s="46">
        <f t="shared" si="4"/>
        <v>168699317</v>
      </c>
      <c r="M505" s="46">
        <f t="shared" si="5"/>
        <v>41576208340</v>
      </c>
      <c r="N505" s="47">
        <f>HLOOKUP(ROUND(AVERAGE(M493:M504)/10^6,0),Assumption!$B$2:$E$3,2,TRUE)*MAX((AVERAGE(M493:M504)-250*10^6),0)</f>
        <v>232785468.1</v>
      </c>
      <c r="O505" s="46">
        <f t="shared" si="6"/>
        <v>41808993808</v>
      </c>
      <c r="P505" s="46">
        <f>IF(A505=1,SA,MAX(0,SA-M504))</f>
        <v>0</v>
      </c>
      <c r="S505" s="5">
        <v>0.0</v>
      </c>
      <c r="T505" s="5">
        <v>0.0</v>
      </c>
      <c r="U505" s="5">
        <v>0.0</v>
      </c>
      <c r="V505" s="48">
        <v>1.0</v>
      </c>
    </row>
    <row r="506" ht="15.75" customHeight="1">
      <c r="A506" s="5">
        <v>504.0</v>
      </c>
      <c r="B506" s="5">
        <v>42.0</v>
      </c>
      <c r="C506" s="5">
        <f t="shared" si="1"/>
        <v>12</v>
      </c>
      <c r="D506" s="5">
        <f>'Thông tin khách hàng'!$B$4+B506-1</f>
        <v>42</v>
      </c>
      <c r="E506" s="46">
        <f t="shared" si="2"/>
        <v>41808993808</v>
      </c>
      <c r="F506" s="5">
        <f>TP*VLOOKUP('Thông tin khách hàng'!$E$10,$X$2:$Z$5,3,FALSE)*OFFSET($S506,0,VLOOKUP('Thông tin khách hàng'!$E$10,$X$2:$Z$5,2,FALSE))</f>
        <v>0</v>
      </c>
      <c r="G506" s="5">
        <f>EP*VLOOKUP('Thông tin khách hàng'!$E$10,$X$2:$Z$5,3,FALSE)*OFFSET($S506,0,VLOOKUP('Thông tin khách hàng'!$E$10,$X$2:$Z$5,2,FALSE))</f>
        <v>0</v>
      </c>
      <c r="H506" s="5">
        <f>F506*HLOOKUP(B506,Assumption!$A$10:$G$12,2,TRUE)+G506*HLOOKUP(B506,Assumption!$A$10:$G$12,3,TRUE)</f>
        <v>0</v>
      </c>
      <c r="I506" s="5">
        <f t="shared" si="3"/>
        <v>0</v>
      </c>
      <c r="J506" s="47">
        <f>VLOOKUP(D506,Assumption!$O$3:$Q$103,IF('Thông tin khách hàng'!$B$3="Nam",2,3),FALSE)/12*P506</f>
        <v>0</v>
      </c>
      <c r="K506" s="5">
        <v>20000.0</v>
      </c>
      <c r="L506" s="46">
        <f t="shared" si="4"/>
        <v>170334935</v>
      </c>
      <c r="M506" s="46">
        <f t="shared" si="5"/>
        <v>41979308743</v>
      </c>
      <c r="N506" s="47">
        <f>HLOOKUP(ROUND(AVERAGE(M494:M505)/10^6,0),Assumption!$B$2:$E$3,2,TRUE)*MAX((AVERAGE(M494:M505)-250*10^6),0)</f>
        <v>235085507.5</v>
      </c>
      <c r="O506" s="46">
        <f t="shared" si="6"/>
        <v>42214394250</v>
      </c>
      <c r="P506" s="46">
        <f>IF(A506=1,SA,MAX(0,SA-M505))</f>
        <v>0</v>
      </c>
      <c r="S506" s="5">
        <v>0.0</v>
      </c>
      <c r="T506" s="5">
        <v>0.0</v>
      </c>
      <c r="U506" s="5">
        <v>0.0</v>
      </c>
      <c r="V506" s="48">
        <v>1.0</v>
      </c>
    </row>
    <row r="507" ht="15.75" customHeight="1">
      <c r="A507" s="5">
        <v>505.0</v>
      </c>
      <c r="B507" s="5">
        <v>43.0</v>
      </c>
      <c r="C507" s="5">
        <f t="shared" si="1"/>
        <v>1</v>
      </c>
      <c r="D507" s="5">
        <f>'Thông tin khách hàng'!$B$4+B507-1</f>
        <v>43</v>
      </c>
      <c r="E507" s="46">
        <f t="shared" si="2"/>
        <v>42214394250</v>
      </c>
      <c r="F507" s="5">
        <f>TP*VLOOKUP('Thông tin khách hàng'!$E$10,$X$2:$Z$5,3,FALSE)*OFFSET($S507,0,VLOOKUP('Thông tin khách hàng'!$E$10,$X$2:$Z$5,2,FALSE))</f>
        <v>15000000</v>
      </c>
      <c r="G507" s="5">
        <f>EP*VLOOKUP('Thông tin khách hàng'!$E$10,$X$2:$Z$5,3,FALSE)*OFFSET($S507,0,VLOOKUP('Thông tin khách hàng'!$E$10,$X$2:$Z$5,2,FALSE))</f>
        <v>15000000</v>
      </c>
      <c r="H507" s="5">
        <f>F507*HLOOKUP(B507,Assumption!$A$10:$G$12,2,TRUE)+G507*HLOOKUP(B507,Assumption!$A$10:$G$12,3,TRUE)</f>
        <v>750000</v>
      </c>
      <c r="I507" s="5">
        <f t="shared" si="3"/>
        <v>29250000</v>
      </c>
      <c r="J507" s="47">
        <f>VLOOKUP(D507,Assumption!$O$3:$Q$103,IF('Thông tin khách hàng'!$B$3="Nam",2,3),FALSE)/12*P507</f>
        <v>0</v>
      </c>
      <c r="K507" s="5">
        <v>20000.0</v>
      </c>
      <c r="L507" s="46">
        <f t="shared" si="4"/>
        <v>172105754</v>
      </c>
      <c r="M507" s="46">
        <f t="shared" si="5"/>
        <v>42415730004</v>
      </c>
      <c r="N507" s="47">
        <f>HLOOKUP(ROUND(AVERAGE(M495:M506)/10^6,0),Assumption!$B$2:$E$3,2,TRUE)*MAX((AVERAGE(M495:M506)-250*10^6),0)</f>
        <v>237407935.7</v>
      </c>
      <c r="O507" s="46">
        <f t="shared" si="6"/>
        <v>42653137940</v>
      </c>
      <c r="P507" s="46">
        <f>IF(A507=1,SA,MAX(0,SA-M506))</f>
        <v>0</v>
      </c>
      <c r="S507" s="5">
        <v>1.0</v>
      </c>
      <c r="T507" s="5">
        <v>1.0</v>
      </c>
      <c r="U507" s="5">
        <v>1.0</v>
      </c>
      <c r="V507" s="48">
        <v>1.0</v>
      </c>
    </row>
    <row r="508" ht="15.75" customHeight="1">
      <c r="A508" s="5">
        <v>506.0</v>
      </c>
      <c r="B508" s="5">
        <v>43.0</v>
      </c>
      <c r="C508" s="5">
        <f t="shared" si="1"/>
        <v>2</v>
      </c>
      <c r="D508" s="5">
        <f>'Thông tin khách hàng'!$B$4+B508-1</f>
        <v>43</v>
      </c>
      <c r="E508" s="46">
        <f t="shared" si="2"/>
        <v>42653137940</v>
      </c>
      <c r="F508" s="5">
        <f>TP*VLOOKUP('Thông tin khách hàng'!$E$10,$X$2:$Z$5,3,FALSE)*OFFSET($S508,0,VLOOKUP('Thông tin khách hàng'!$E$10,$X$2:$Z$5,2,FALSE))</f>
        <v>0</v>
      </c>
      <c r="G508" s="5">
        <f>EP*VLOOKUP('Thông tin khách hàng'!$E$10,$X$2:$Z$5,3,FALSE)*OFFSET($S508,0,VLOOKUP('Thông tin khách hàng'!$E$10,$X$2:$Z$5,2,FALSE))</f>
        <v>0</v>
      </c>
      <c r="H508" s="5">
        <f>F508*HLOOKUP(B508,Assumption!$A$10:$G$12,2,TRUE)+G508*HLOOKUP(B508,Assumption!$A$10:$G$12,3,TRUE)</f>
        <v>0</v>
      </c>
      <c r="I508" s="5">
        <f t="shared" si="3"/>
        <v>0</v>
      </c>
      <c r="J508" s="47">
        <f>VLOOKUP(D508,Assumption!$O$3:$Q$103,IF('Thông tin khách hàng'!$B$3="Nam",2,3),FALSE)/12*P508</f>
        <v>0</v>
      </c>
      <c r="K508" s="5">
        <v>20000.0</v>
      </c>
      <c r="L508" s="46">
        <f t="shared" si="4"/>
        <v>173774082</v>
      </c>
      <c r="M508" s="46">
        <f t="shared" si="5"/>
        <v>42826892022</v>
      </c>
      <c r="N508" s="47">
        <f>HLOOKUP(ROUND(AVERAGE(M496:M507)/10^6,0),Assumption!$B$2:$E$3,2,TRUE)*MAX((AVERAGE(M496:M507)-250*10^6),0)</f>
        <v>239752970.6</v>
      </c>
      <c r="O508" s="46">
        <f t="shared" si="6"/>
        <v>43066644993</v>
      </c>
      <c r="P508" s="46">
        <f>IF(A508=1,SA,MAX(0,SA-M507))</f>
        <v>0</v>
      </c>
      <c r="S508" s="5">
        <v>0.0</v>
      </c>
      <c r="T508" s="5">
        <v>0.0</v>
      </c>
      <c r="U508" s="5">
        <v>0.0</v>
      </c>
      <c r="V508" s="48">
        <v>1.0</v>
      </c>
    </row>
    <row r="509" ht="15.75" customHeight="1">
      <c r="A509" s="5">
        <v>507.0</v>
      </c>
      <c r="B509" s="5">
        <v>43.0</v>
      </c>
      <c r="C509" s="5">
        <f t="shared" si="1"/>
        <v>3</v>
      </c>
      <c r="D509" s="5">
        <f>'Thông tin khách hàng'!$B$4+B509-1</f>
        <v>43</v>
      </c>
      <c r="E509" s="46">
        <f t="shared" si="2"/>
        <v>43066644993</v>
      </c>
      <c r="F509" s="5">
        <f>TP*VLOOKUP('Thông tin khách hàng'!$E$10,$X$2:$Z$5,3,FALSE)*OFFSET($S509,0,VLOOKUP('Thông tin khách hàng'!$E$10,$X$2:$Z$5,2,FALSE))</f>
        <v>0</v>
      </c>
      <c r="G509" s="5">
        <f>EP*VLOOKUP('Thông tin khách hàng'!$E$10,$X$2:$Z$5,3,FALSE)*OFFSET($S509,0,VLOOKUP('Thông tin khách hàng'!$E$10,$X$2:$Z$5,2,FALSE))</f>
        <v>0</v>
      </c>
      <c r="H509" s="5">
        <f>F509*HLOOKUP(B509,Assumption!$A$10:$G$12,2,TRUE)+G509*HLOOKUP(B509,Assumption!$A$10:$G$12,3,TRUE)</f>
        <v>0</v>
      </c>
      <c r="I509" s="5">
        <f t="shared" si="3"/>
        <v>0</v>
      </c>
      <c r="J509" s="47">
        <f>VLOOKUP(D509,Assumption!$O$3:$Q$103,IF('Thông tin khách hàng'!$B$3="Nam",2,3),FALSE)/12*P509</f>
        <v>0</v>
      </c>
      <c r="K509" s="5">
        <v>20000.0</v>
      </c>
      <c r="L509" s="46">
        <f t="shared" si="4"/>
        <v>175458761</v>
      </c>
      <c r="M509" s="46">
        <f t="shared" si="5"/>
        <v>43242083754</v>
      </c>
      <c r="N509" s="47">
        <f>HLOOKUP(ROUND(AVERAGE(M497:M508)/10^6,0),Assumption!$B$2:$E$3,2,TRUE)*MAX((AVERAGE(M497:M508)-250*10^6),0)</f>
        <v>242120832.4</v>
      </c>
      <c r="O509" s="46">
        <f t="shared" si="6"/>
        <v>43484204586</v>
      </c>
      <c r="P509" s="46">
        <f>IF(A509=1,SA,MAX(0,SA-M508))</f>
        <v>0</v>
      </c>
      <c r="S509" s="5">
        <v>0.0</v>
      </c>
      <c r="T509" s="5">
        <v>0.0</v>
      </c>
      <c r="U509" s="5">
        <v>0.0</v>
      </c>
      <c r="V509" s="48">
        <v>1.0</v>
      </c>
    </row>
    <row r="510" ht="15.75" customHeight="1">
      <c r="A510" s="5">
        <v>508.0</v>
      </c>
      <c r="B510" s="5">
        <v>43.0</v>
      </c>
      <c r="C510" s="5">
        <f t="shared" si="1"/>
        <v>4</v>
      </c>
      <c r="D510" s="5">
        <f>'Thông tin khách hàng'!$B$4+B510-1</f>
        <v>43</v>
      </c>
      <c r="E510" s="46">
        <f t="shared" si="2"/>
        <v>43484204586</v>
      </c>
      <c r="F510" s="5">
        <f>TP*VLOOKUP('Thông tin khách hàng'!$E$10,$X$2:$Z$5,3,FALSE)*OFFSET($S510,0,VLOOKUP('Thông tin khách hàng'!$E$10,$X$2:$Z$5,2,FALSE))</f>
        <v>0</v>
      </c>
      <c r="G510" s="5">
        <f>EP*VLOOKUP('Thông tin khách hàng'!$E$10,$X$2:$Z$5,3,FALSE)*OFFSET($S510,0,VLOOKUP('Thông tin khách hàng'!$E$10,$X$2:$Z$5,2,FALSE))</f>
        <v>0</v>
      </c>
      <c r="H510" s="5">
        <f>F510*HLOOKUP(B510,Assumption!$A$10:$G$12,2,TRUE)+G510*HLOOKUP(B510,Assumption!$A$10:$G$12,3,TRUE)</f>
        <v>0</v>
      </c>
      <c r="I510" s="5">
        <f t="shared" si="3"/>
        <v>0</v>
      </c>
      <c r="J510" s="47">
        <f>VLOOKUP(D510,Assumption!$O$3:$Q$103,IF('Thông tin khách hàng'!$B$3="Nam",2,3),FALSE)/12*P510</f>
        <v>0</v>
      </c>
      <c r="K510" s="5">
        <v>20000.0</v>
      </c>
      <c r="L510" s="46">
        <f t="shared" si="4"/>
        <v>177159951</v>
      </c>
      <c r="M510" s="46">
        <f t="shared" si="5"/>
        <v>43661344537</v>
      </c>
      <c r="N510" s="47">
        <f>HLOOKUP(ROUND(AVERAGE(M498:M509)/10^6,0),Assumption!$B$2:$E$3,2,TRUE)*MAX((AVERAGE(M498:M509)-250*10^6),0)</f>
        <v>244511743.1</v>
      </c>
      <c r="O510" s="46">
        <f t="shared" si="6"/>
        <v>43905856280</v>
      </c>
      <c r="P510" s="46">
        <f>IF(A510=1,SA,MAX(0,SA-M509))</f>
        <v>0</v>
      </c>
      <c r="S510" s="5">
        <v>0.0</v>
      </c>
      <c r="T510" s="5">
        <v>0.0</v>
      </c>
      <c r="U510" s="5">
        <v>1.0</v>
      </c>
      <c r="V510" s="48">
        <v>1.0</v>
      </c>
    </row>
    <row r="511" ht="15.75" customHeight="1">
      <c r="A511" s="5">
        <v>509.0</v>
      </c>
      <c r="B511" s="5">
        <v>43.0</v>
      </c>
      <c r="C511" s="5">
        <f t="shared" si="1"/>
        <v>5</v>
      </c>
      <c r="D511" s="5">
        <f>'Thông tin khách hàng'!$B$4+B511-1</f>
        <v>43</v>
      </c>
      <c r="E511" s="46">
        <f t="shared" si="2"/>
        <v>43905856280</v>
      </c>
      <c r="F511" s="5">
        <f>TP*VLOOKUP('Thông tin khách hàng'!$E$10,$X$2:$Z$5,3,FALSE)*OFFSET($S511,0,VLOOKUP('Thông tin khách hàng'!$E$10,$X$2:$Z$5,2,FALSE))</f>
        <v>0</v>
      </c>
      <c r="G511" s="5">
        <f>EP*VLOOKUP('Thông tin khách hàng'!$E$10,$X$2:$Z$5,3,FALSE)*OFFSET($S511,0,VLOOKUP('Thông tin khách hàng'!$E$10,$X$2:$Z$5,2,FALSE))</f>
        <v>0</v>
      </c>
      <c r="H511" s="5">
        <f>F511*HLOOKUP(B511,Assumption!$A$10:$G$12,2,TRUE)+G511*HLOOKUP(B511,Assumption!$A$10:$G$12,3,TRUE)</f>
        <v>0</v>
      </c>
      <c r="I511" s="5">
        <f t="shared" si="3"/>
        <v>0</v>
      </c>
      <c r="J511" s="47">
        <f>VLOOKUP(D511,Assumption!$O$3:$Q$103,IF('Thông tin khách hàng'!$B$3="Nam",2,3),FALSE)/12*P511</f>
        <v>0</v>
      </c>
      <c r="K511" s="5">
        <v>20000.0</v>
      </c>
      <c r="L511" s="46">
        <f t="shared" si="4"/>
        <v>178877812</v>
      </c>
      <c r="M511" s="46">
        <f t="shared" si="5"/>
        <v>44084714092</v>
      </c>
      <c r="N511" s="47">
        <f>HLOOKUP(ROUND(AVERAGE(M499:M510)/10^6,0),Assumption!$B$2:$E$3,2,TRUE)*MAX((AVERAGE(M499:M510)-250*10^6),0)</f>
        <v>246925927.2</v>
      </c>
      <c r="O511" s="46">
        <f t="shared" si="6"/>
        <v>44331640019</v>
      </c>
      <c r="P511" s="46">
        <f>IF(A511=1,SA,MAX(0,SA-M510))</f>
        <v>0</v>
      </c>
      <c r="S511" s="5">
        <v>0.0</v>
      </c>
      <c r="T511" s="5">
        <v>0.0</v>
      </c>
      <c r="U511" s="5">
        <v>0.0</v>
      </c>
      <c r="V511" s="48">
        <v>1.0</v>
      </c>
    </row>
    <row r="512" ht="15.75" customHeight="1">
      <c r="A512" s="5">
        <v>510.0</v>
      </c>
      <c r="B512" s="5">
        <v>43.0</v>
      </c>
      <c r="C512" s="5">
        <f t="shared" si="1"/>
        <v>6</v>
      </c>
      <c r="D512" s="5">
        <f>'Thông tin khách hàng'!$B$4+B512-1</f>
        <v>43</v>
      </c>
      <c r="E512" s="46">
        <f t="shared" si="2"/>
        <v>44331640019</v>
      </c>
      <c r="F512" s="5">
        <f>TP*VLOOKUP('Thông tin khách hàng'!$E$10,$X$2:$Z$5,3,FALSE)*OFFSET($S512,0,VLOOKUP('Thông tin khách hàng'!$E$10,$X$2:$Z$5,2,FALSE))</f>
        <v>0</v>
      </c>
      <c r="G512" s="5">
        <f>EP*VLOOKUP('Thông tin khách hàng'!$E$10,$X$2:$Z$5,3,FALSE)*OFFSET($S512,0,VLOOKUP('Thông tin khách hàng'!$E$10,$X$2:$Z$5,2,FALSE))</f>
        <v>0</v>
      </c>
      <c r="H512" s="5">
        <f>F512*HLOOKUP(B512,Assumption!$A$10:$G$12,2,TRUE)+G512*HLOOKUP(B512,Assumption!$A$10:$G$12,3,TRUE)</f>
        <v>0</v>
      </c>
      <c r="I512" s="5">
        <f t="shared" si="3"/>
        <v>0</v>
      </c>
      <c r="J512" s="47">
        <f>VLOOKUP(D512,Assumption!$O$3:$Q$103,IF('Thông tin khách hàng'!$B$3="Nam",2,3),FALSE)/12*P512</f>
        <v>0</v>
      </c>
      <c r="K512" s="5">
        <v>20000.0</v>
      </c>
      <c r="L512" s="46">
        <f t="shared" si="4"/>
        <v>180612507</v>
      </c>
      <c r="M512" s="46">
        <f t="shared" si="5"/>
        <v>44512232526</v>
      </c>
      <c r="N512" s="47">
        <f>HLOOKUP(ROUND(AVERAGE(M500:M511)/10^6,0),Assumption!$B$2:$E$3,2,TRUE)*MAX((AVERAGE(M500:M511)-250*10^6),0)</f>
        <v>249363611.2</v>
      </c>
      <c r="O512" s="46">
        <f t="shared" si="6"/>
        <v>44761596138</v>
      </c>
      <c r="P512" s="46">
        <f>IF(A512=1,SA,MAX(0,SA-M511))</f>
        <v>0</v>
      </c>
      <c r="S512" s="5">
        <v>0.0</v>
      </c>
      <c r="T512" s="5">
        <v>0.0</v>
      </c>
      <c r="U512" s="5">
        <v>0.0</v>
      </c>
      <c r="V512" s="48">
        <v>1.0</v>
      </c>
    </row>
    <row r="513" ht="15.75" customHeight="1">
      <c r="A513" s="5">
        <v>511.0</v>
      </c>
      <c r="B513" s="5">
        <v>43.0</v>
      </c>
      <c r="C513" s="5">
        <f t="shared" si="1"/>
        <v>7</v>
      </c>
      <c r="D513" s="5">
        <f>'Thông tin khách hàng'!$B$4+B513-1</f>
        <v>43</v>
      </c>
      <c r="E513" s="46">
        <f t="shared" si="2"/>
        <v>44761596138</v>
      </c>
      <c r="F513" s="5">
        <f>TP*VLOOKUP('Thông tin khách hàng'!$E$10,$X$2:$Z$5,3,FALSE)*OFFSET($S513,0,VLOOKUP('Thông tin khách hàng'!$E$10,$X$2:$Z$5,2,FALSE))</f>
        <v>15000000</v>
      </c>
      <c r="G513" s="5">
        <f>EP*VLOOKUP('Thông tin khách hàng'!$E$10,$X$2:$Z$5,3,FALSE)*OFFSET($S513,0,VLOOKUP('Thông tin khách hàng'!$E$10,$X$2:$Z$5,2,FALSE))</f>
        <v>15000000</v>
      </c>
      <c r="H513" s="5">
        <f>F513*HLOOKUP(B513,Assumption!$A$10:$G$12,2,TRUE)+G513*HLOOKUP(B513,Assumption!$A$10:$G$12,3,TRUE)</f>
        <v>750000</v>
      </c>
      <c r="I513" s="5">
        <f t="shared" si="3"/>
        <v>29250000</v>
      </c>
      <c r="J513" s="47">
        <f>VLOOKUP(D513,Assumption!$O$3:$Q$103,IF('Thông tin khách hàng'!$B$3="Nam",2,3),FALSE)/12*P513</f>
        <v>0</v>
      </c>
      <c r="K513" s="5">
        <v>20000.0</v>
      </c>
      <c r="L513" s="46">
        <f t="shared" si="4"/>
        <v>182483370</v>
      </c>
      <c r="M513" s="46">
        <f t="shared" si="5"/>
        <v>44973309508</v>
      </c>
      <c r="N513" s="47">
        <f>HLOOKUP(ROUND(AVERAGE(M501:M512)/10^6,0),Assumption!$B$2:$E$3,2,TRUE)*MAX((AVERAGE(M501:M512)-250*10^6),0)</f>
        <v>251825023.8</v>
      </c>
      <c r="O513" s="46">
        <f t="shared" si="6"/>
        <v>45225134531</v>
      </c>
      <c r="P513" s="46">
        <f>IF(A513=1,SA,MAX(0,SA-M512))</f>
        <v>0</v>
      </c>
      <c r="S513" s="5">
        <v>0.0</v>
      </c>
      <c r="T513" s="5">
        <v>1.0</v>
      </c>
      <c r="U513" s="5">
        <v>1.0</v>
      </c>
      <c r="V513" s="48">
        <v>1.0</v>
      </c>
    </row>
    <row r="514" ht="15.75" customHeight="1">
      <c r="A514" s="5">
        <v>512.0</v>
      </c>
      <c r="B514" s="5">
        <v>43.0</v>
      </c>
      <c r="C514" s="5">
        <f t="shared" si="1"/>
        <v>8</v>
      </c>
      <c r="D514" s="5">
        <f>'Thông tin khách hàng'!$B$4+B514-1</f>
        <v>43</v>
      </c>
      <c r="E514" s="46">
        <f t="shared" si="2"/>
        <v>45225134531</v>
      </c>
      <c r="F514" s="5">
        <f>TP*VLOOKUP('Thông tin khách hàng'!$E$10,$X$2:$Z$5,3,FALSE)*OFFSET($S514,0,VLOOKUP('Thông tin khách hàng'!$E$10,$X$2:$Z$5,2,FALSE))</f>
        <v>0</v>
      </c>
      <c r="G514" s="5">
        <f>EP*VLOOKUP('Thông tin khách hàng'!$E$10,$X$2:$Z$5,3,FALSE)*OFFSET($S514,0,VLOOKUP('Thông tin khách hàng'!$E$10,$X$2:$Z$5,2,FALSE))</f>
        <v>0</v>
      </c>
      <c r="H514" s="5">
        <f>F514*HLOOKUP(B514,Assumption!$A$10:$G$12,2,TRUE)+G514*HLOOKUP(B514,Assumption!$A$10:$G$12,3,TRUE)</f>
        <v>0</v>
      </c>
      <c r="I514" s="5">
        <f t="shared" si="3"/>
        <v>0</v>
      </c>
      <c r="J514" s="47">
        <f>VLOOKUP(D514,Assumption!$O$3:$Q$103,IF('Thông tin khách hàng'!$B$3="Nam",2,3),FALSE)/12*P514</f>
        <v>0</v>
      </c>
      <c r="K514" s="5">
        <v>20000.0</v>
      </c>
      <c r="L514" s="46">
        <f t="shared" si="4"/>
        <v>184252715</v>
      </c>
      <c r="M514" s="46">
        <f t="shared" si="5"/>
        <v>45409367246</v>
      </c>
      <c r="N514" s="47">
        <f>HLOOKUP(ROUND(AVERAGE(M502:M513)/10^6,0),Assumption!$B$2:$E$3,2,TRUE)*MAX((AVERAGE(M502:M513)-250*10^6),0)</f>
        <v>254310396.1</v>
      </c>
      <c r="O514" s="46">
        <f t="shared" si="6"/>
        <v>45663677642</v>
      </c>
      <c r="P514" s="46">
        <f>IF(A514=1,SA,MAX(0,SA-M513))</f>
        <v>0</v>
      </c>
      <c r="S514" s="5">
        <v>0.0</v>
      </c>
      <c r="T514" s="5">
        <v>0.0</v>
      </c>
      <c r="U514" s="5">
        <v>0.0</v>
      </c>
      <c r="V514" s="48">
        <v>1.0</v>
      </c>
    </row>
    <row r="515" ht="15.75" customHeight="1">
      <c r="A515" s="5">
        <v>513.0</v>
      </c>
      <c r="B515" s="5">
        <v>43.0</v>
      </c>
      <c r="C515" s="5">
        <f t="shared" si="1"/>
        <v>9</v>
      </c>
      <c r="D515" s="5">
        <f>'Thông tin khách hàng'!$B$4+B515-1</f>
        <v>43</v>
      </c>
      <c r="E515" s="46">
        <f t="shared" si="2"/>
        <v>45663677642</v>
      </c>
      <c r="F515" s="5">
        <f>TP*VLOOKUP('Thông tin khách hàng'!$E$10,$X$2:$Z$5,3,FALSE)*OFFSET($S515,0,VLOOKUP('Thông tin khách hàng'!$E$10,$X$2:$Z$5,2,FALSE))</f>
        <v>0</v>
      </c>
      <c r="G515" s="5">
        <f>EP*VLOOKUP('Thông tin khách hàng'!$E$10,$X$2:$Z$5,3,FALSE)*OFFSET($S515,0,VLOOKUP('Thông tin khách hàng'!$E$10,$X$2:$Z$5,2,FALSE))</f>
        <v>0</v>
      </c>
      <c r="H515" s="5">
        <f>F515*HLOOKUP(B515,Assumption!$A$10:$G$12,2,TRUE)+G515*HLOOKUP(B515,Assumption!$A$10:$G$12,3,TRUE)</f>
        <v>0</v>
      </c>
      <c r="I515" s="5">
        <f t="shared" si="3"/>
        <v>0</v>
      </c>
      <c r="J515" s="47">
        <f>VLOOKUP(D515,Assumption!$O$3:$Q$103,IF('Thông tin khách hàng'!$B$3="Nam",2,3),FALSE)/12*P515</f>
        <v>0</v>
      </c>
      <c r="K515" s="5">
        <v>20000.0</v>
      </c>
      <c r="L515" s="46">
        <f t="shared" si="4"/>
        <v>186039394</v>
      </c>
      <c r="M515" s="46">
        <f t="shared" si="5"/>
        <v>45849697036</v>
      </c>
      <c r="N515" s="47">
        <f>HLOOKUP(ROUND(AVERAGE(M503:M514)/10^6,0),Assumption!$B$2:$E$3,2,TRUE)*MAX((AVERAGE(M503:M514)-250*10^6),0)</f>
        <v>256819961.2</v>
      </c>
      <c r="O515" s="46">
        <f t="shared" si="6"/>
        <v>46106516998</v>
      </c>
      <c r="P515" s="46">
        <f>IF(A515=1,SA,MAX(0,SA-M514))</f>
        <v>0</v>
      </c>
      <c r="S515" s="5">
        <v>0.0</v>
      </c>
      <c r="T515" s="5">
        <v>0.0</v>
      </c>
      <c r="U515" s="5">
        <v>0.0</v>
      </c>
      <c r="V515" s="48">
        <v>1.0</v>
      </c>
    </row>
    <row r="516" ht="15.75" customHeight="1">
      <c r="A516" s="5">
        <v>514.0</v>
      </c>
      <c r="B516" s="5">
        <v>43.0</v>
      </c>
      <c r="C516" s="5">
        <f t="shared" si="1"/>
        <v>10</v>
      </c>
      <c r="D516" s="5">
        <f>'Thông tin khách hàng'!$B$4+B516-1</f>
        <v>43</v>
      </c>
      <c r="E516" s="46">
        <f t="shared" si="2"/>
        <v>46106516998</v>
      </c>
      <c r="F516" s="5">
        <f>TP*VLOOKUP('Thông tin khách hàng'!$E$10,$X$2:$Z$5,3,FALSE)*OFFSET($S516,0,VLOOKUP('Thông tin khách hàng'!$E$10,$X$2:$Z$5,2,FALSE))</f>
        <v>0</v>
      </c>
      <c r="G516" s="5">
        <f>EP*VLOOKUP('Thông tin khách hàng'!$E$10,$X$2:$Z$5,3,FALSE)*OFFSET($S516,0,VLOOKUP('Thông tin khách hàng'!$E$10,$X$2:$Z$5,2,FALSE))</f>
        <v>0</v>
      </c>
      <c r="H516" s="5">
        <f>F516*HLOOKUP(B516,Assumption!$A$10:$G$12,2,TRUE)+G516*HLOOKUP(B516,Assumption!$A$10:$G$12,3,TRUE)</f>
        <v>0</v>
      </c>
      <c r="I516" s="5">
        <f t="shared" si="3"/>
        <v>0</v>
      </c>
      <c r="J516" s="47">
        <f>VLOOKUP(D516,Assumption!$O$3:$Q$103,IF('Thông tin khách hàng'!$B$3="Nam",2,3),FALSE)/12*P516</f>
        <v>0</v>
      </c>
      <c r="K516" s="5">
        <v>20000.0</v>
      </c>
      <c r="L516" s="46">
        <f t="shared" si="4"/>
        <v>187843576</v>
      </c>
      <c r="M516" s="46">
        <f t="shared" si="5"/>
        <v>46294340574</v>
      </c>
      <c r="N516" s="47">
        <f>HLOOKUP(ROUND(AVERAGE(M504:M515)/10^6,0),Assumption!$B$2:$E$3,2,TRUE)*MAX((AVERAGE(M504:M515)-250*10^6),0)</f>
        <v>259353954.6</v>
      </c>
      <c r="O516" s="46">
        <f t="shared" si="6"/>
        <v>46553694528</v>
      </c>
      <c r="P516" s="46">
        <f>IF(A516=1,SA,MAX(0,SA-M515))</f>
        <v>0</v>
      </c>
      <c r="S516" s="5">
        <v>0.0</v>
      </c>
      <c r="T516" s="5">
        <v>0.0</v>
      </c>
      <c r="U516" s="5">
        <v>1.0</v>
      </c>
      <c r="V516" s="48">
        <v>1.0</v>
      </c>
    </row>
    <row r="517" ht="15.75" customHeight="1">
      <c r="A517" s="5">
        <v>515.0</v>
      </c>
      <c r="B517" s="5">
        <v>43.0</v>
      </c>
      <c r="C517" s="5">
        <f t="shared" si="1"/>
        <v>11</v>
      </c>
      <c r="D517" s="5">
        <f>'Thông tin khách hàng'!$B$4+B517-1</f>
        <v>43</v>
      </c>
      <c r="E517" s="46">
        <f t="shared" si="2"/>
        <v>46553694528</v>
      </c>
      <c r="F517" s="5">
        <f>TP*VLOOKUP('Thông tin khách hàng'!$E$10,$X$2:$Z$5,3,FALSE)*OFFSET($S517,0,VLOOKUP('Thông tin khách hàng'!$E$10,$X$2:$Z$5,2,FALSE))</f>
        <v>0</v>
      </c>
      <c r="G517" s="5">
        <f>EP*VLOOKUP('Thông tin khách hàng'!$E$10,$X$2:$Z$5,3,FALSE)*OFFSET($S517,0,VLOOKUP('Thông tin khách hàng'!$E$10,$X$2:$Z$5,2,FALSE))</f>
        <v>0</v>
      </c>
      <c r="H517" s="5">
        <f>F517*HLOOKUP(B517,Assumption!$A$10:$G$12,2,TRUE)+G517*HLOOKUP(B517,Assumption!$A$10:$G$12,3,TRUE)</f>
        <v>0</v>
      </c>
      <c r="I517" s="5">
        <f t="shared" si="3"/>
        <v>0</v>
      </c>
      <c r="J517" s="47">
        <f>VLOOKUP(D517,Assumption!$O$3:$Q$103,IF('Thông tin khách hàng'!$B$3="Nam",2,3),FALSE)/12*P517</f>
        <v>0</v>
      </c>
      <c r="K517" s="5">
        <v>20000.0</v>
      </c>
      <c r="L517" s="46">
        <f t="shared" si="4"/>
        <v>189665433</v>
      </c>
      <c r="M517" s="46">
        <f t="shared" si="5"/>
        <v>46743339961</v>
      </c>
      <c r="N517" s="47">
        <f>HLOOKUP(ROUND(AVERAGE(M505:M516)/10^6,0),Assumption!$B$2:$E$3,2,TRUE)*MAX((AVERAGE(M505:M516)-250*10^6),0)</f>
        <v>261912614.2</v>
      </c>
      <c r="O517" s="46">
        <f t="shared" si="6"/>
        <v>47005252575</v>
      </c>
      <c r="P517" s="46">
        <f>IF(A517=1,SA,MAX(0,SA-M516))</f>
        <v>0</v>
      </c>
      <c r="S517" s="5">
        <v>0.0</v>
      </c>
      <c r="T517" s="5">
        <v>0.0</v>
      </c>
      <c r="U517" s="5">
        <v>0.0</v>
      </c>
      <c r="V517" s="48">
        <v>1.0</v>
      </c>
    </row>
    <row r="518" ht="15.75" customHeight="1">
      <c r="A518" s="5">
        <v>516.0</v>
      </c>
      <c r="B518" s="5">
        <v>43.0</v>
      </c>
      <c r="C518" s="5">
        <f t="shared" si="1"/>
        <v>12</v>
      </c>
      <c r="D518" s="5">
        <f>'Thông tin khách hàng'!$B$4+B518-1</f>
        <v>43</v>
      </c>
      <c r="E518" s="46">
        <f t="shared" si="2"/>
        <v>47005252575</v>
      </c>
      <c r="F518" s="5">
        <f>TP*VLOOKUP('Thông tin khách hàng'!$E$10,$X$2:$Z$5,3,FALSE)*OFFSET($S518,0,VLOOKUP('Thông tin khách hàng'!$E$10,$X$2:$Z$5,2,FALSE))</f>
        <v>0</v>
      </c>
      <c r="G518" s="5">
        <f>EP*VLOOKUP('Thông tin khách hàng'!$E$10,$X$2:$Z$5,3,FALSE)*OFFSET($S518,0,VLOOKUP('Thông tin khách hàng'!$E$10,$X$2:$Z$5,2,FALSE))</f>
        <v>0</v>
      </c>
      <c r="H518" s="5">
        <f>F518*HLOOKUP(B518,Assumption!$A$10:$G$12,2,TRUE)+G518*HLOOKUP(B518,Assumption!$A$10:$G$12,3,TRUE)</f>
        <v>0</v>
      </c>
      <c r="I518" s="5">
        <f t="shared" si="3"/>
        <v>0</v>
      </c>
      <c r="J518" s="47">
        <f>VLOOKUP(D518,Assumption!$O$3:$Q$103,IF('Thông tin khách hàng'!$B$3="Nam",2,3),FALSE)/12*P518</f>
        <v>0</v>
      </c>
      <c r="K518" s="5">
        <v>20000.0</v>
      </c>
      <c r="L518" s="46">
        <f t="shared" si="4"/>
        <v>191505136</v>
      </c>
      <c r="M518" s="46">
        <f t="shared" si="5"/>
        <v>47196737711</v>
      </c>
      <c r="N518" s="47">
        <f>HLOOKUP(ROUND(AVERAGE(M506:M517)/10^6,0),Assumption!$B$2:$E$3,2,TRUE)*MAX((AVERAGE(M506:M517)-250*10^6),0)</f>
        <v>264496180</v>
      </c>
      <c r="O518" s="46">
        <f t="shared" si="6"/>
        <v>47461233891</v>
      </c>
      <c r="P518" s="46">
        <f>IF(A518=1,SA,MAX(0,SA-M517))</f>
        <v>0</v>
      </c>
      <c r="S518" s="5">
        <v>0.0</v>
      </c>
      <c r="T518" s="5">
        <v>0.0</v>
      </c>
      <c r="U518" s="5">
        <v>0.0</v>
      </c>
      <c r="V518" s="48">
        <v>1.0</v>
      </c>
    </row>
    <row r="519" ht="15.75" customHeight="1">
      <c r="A519" s="5">
        <v>517.0</v>
      </c>
      <c r="B519" s="5">
        <v>44.0</v>
      </c>
      <c r="C519" s="5">
        <f t="shared" si="1"/>
        <v>1</v>
      </c>
      <c r="D519" s="5">
        <f>'Thông tin khách hàng'!$B$4+B519-1</f>
        <v>44</v>
      </c>
      <c r="E519" s="46">
        <f t="shared" si="2"/>
        <v>47461233891</v>
      </c>
      <c r="F519" s="5">
        <f>TP*VLOOKUP('Thông tin khách hàng'!$E$10,$X$2:$Z$5,3,FALSE)*OFFSET($S519,0,VLOOKUP('Thông tin khách hàng'!$E$10,$X$2:$Z$5,2,FALSE))</f>
        <v>15000000</v>
      </c>
      <c r="G519" s="5">
        <f>EP*VLOOKUP('Thông tin khách hàng'!$E$10,$X$2:$Z$5,3,FALSE)*OFFSET($S519,0,VLOOKUP('Thông tin khách hàng'!$E$10,$X$2:$Z$5,2,FALSE))</f>
        <v>15000000</v>
      </c>
      <c r="H519" s="5">
        <f>F519*HLOOKUP(B519,Assumption!$A$10:$G$12,2,TRUE)+G519*HLOOKUP(B519,Assumption!$A$10:$G$12,3,TRUE)</f>
        <v>750000</v>
      </c>
      <c r="I519" s="5">
        <f t="shared" si="3"/>
        <v>29250000</v>
      </c>
      <c r="J519" s="47">
        <f>VLOOKUP(D519,Assumption!$O$3:$Q$103,IF('Thông tin khách hàng'!$B$3="Nam",2,3),FALSE)/12*P519</f>
        <v>0</v>
      </c>
      <c r="K519" s="5">
        <v>20000.0</v>
      </c>
      <c r="L519" s="46">
        <f t="shared" si="4"/>
        <v>193482028</v>
      </c>
      <c r="M519" s="46">
        <f t="shared" si="5"/>
        <v>47683945919</v>
      </c>
      <c r="N519" s="47">
        <f>HLOOKUP(ROUND(AVERAGE(M507:M518)/10^6,0),Assumption!$B$2:$E$3,2,TRUE)*MAX((AVERAGE(M507:M518)-250*10^6),0)</f>
        <v>267104894.5</v>
      </c>
      <c r="O519" s="46">
        <f t="shared" si="6"/>
        <v>47951050814</v>
      </c>
      <c r="P519" s="46">
        <f>IF(A519=1,SA,MAX(0,SA-M518))</f>
        <v>0</v>
      </c>
      <c r="S519" s="5">
        <v>1.0</v>
      </c>
      <c r="T519" s="5">
        <v>1.0</v>
      </c>
      <c r="U519" s="5">
        <v>1.0</v>
      </c>
      <c r="V519" s="48">
        <v>1.0</v>
      </c>
    </row>
    <row r="520" ht="15.75" customHeight="1">
      <c r="A520" s="5">
        <v>518.0</v>
      </c>
      <c r="B520" s="5">
        <v>44.0</v>
      </c>
      <c r="C520" s="5">
        <f t="shared" si="1"/>
        <v>2</v>
      </c>
      <c r="D520" s="5">
        <f>'Thông tin khách hàng'!$B$4+B520-1</f>
        <v>44</v>
      </c>
      <c r="E520" s="46">
        <f t="shared" si="2"/>
        <v>47951050814</v>
      </c>
      <c r="F520" s="5">
        <f>TP*VLOOKUP('Thông tin khách hàng'!$E$10,$X$2:$Z$5,3,FALSE)*OFFSET($S520,0,VLOOKUP('Thông tin khách hàng'!$E$10,$X$2:$Z$5,2,FALSE))</f>
        <v>0</v>
      </c>
      <c r="G520" s="5">
        <f>EP*VLOOKUP('Thông tin khách hàng'!$E$10,$X$2:$Z$5,3,FALSE)*OFFSET($S520,0,VLOOKUP('Thông tin khách hàng'!$E$10,$X$2:$Z$5,2,FALSE))</f>
        <v>0</v>
      </c>
      <c r="H520" s="5">
        <f>F520*HLOOKUP(B520,Assumption!$A$10:$G$12,2,TRUE)+G520*HLOOKUP(B520,Assumption!$A$10:$G$12,3,TRUE)</f>
        <v>0</v>
      </c>
      <c r="I520" s="5">
        <f t="shared" si="3"/>
        <v>0</v>
      </c>
      <c r="J520" s="47">
        <f>VLOOKUP(D520,Assumption!$O$3:$Q$103,IF('Thông tin khách hàng'!$B$3="Nam",2,3),FALSE)/12*P520</f>
        <v>0</v>
      </c>
      <c r="K520" s="5">
        <v>20000.0</v>
      </c>
      <c r="L520" s="46">
        <f t="shared" si="4"/>
        <v>195358435</v>
      </c>
      <c r="M520" s="46">
        <f t="shared" si="5"/>
        <v>48146389249</v>
      </c>
      <c r="N520" s="47">
        <f>HLOOKUP(ROUND(AVERAGE(M508:M519)/10^6,0),Assumption!$B$2:$E$3,2,TRUE)*MAX((AVERAGE(M508:M519)-250*10^6),0)</f>
        <v>269739002.4</v>
      </c>
      <c r="O520" s="46">
        <f t="shared" si="6"/>
        <v>48416128251</v>
      </c>
      <c r="P520" s="46">
        <f>IF(A520=1,SA,MAX(0,SA-M519))</f>
        <v>0</v>
      </c>
      <c r="S520" s="5">
        <v>0.0</v>
      </c>
      <c r="T520" s="5">
        <v>0.0</v>
      </c>
      <c r="U520" s="5">
        <v>0.0</v>
      </c>
      <c r="V520" s="48">
        <v>1.0</v>
      </c>
    </row>
    <row r="521" ht="15.75" customHeight="1">
      <c r="A521" s="5">
        <v>519.0</v>
      </c>
      <c r="B521" s="5">
        <v>44.0</v>
      </c>
      <c r="C521" s="5">
        <f t="shared" si="1"/>
        <v>3</v>
      </c>
      <c r="D521" s="5">
        <f>'Thông tin khách hàng'!$B$4+B521-1</f>
        <v>44</v>
      </c>
      <c r="E521" s="46">
        <f t="shared" si="2"/>
        <v>48416128251</v>
      </c>
      <c r="F521" s="5">
        <f>TP*VLOOKUP('Thông tin khách hàng'!$E$10,$X$2:$Z$5,3,FALSE)*OFFSET($S521,0,VLOOKUP('Thông tin khách hàng'!$E$10,$X$2:$Z$5,2,FALSE))</f>
        <v>0</v>
      </c>
      <c r="G521" s="5">
        <f>EP*VLOOKUP('Thông tin khách hàng'!$E$10,$X$2:$Z$5,3,FALSE)*OFFSET($S521,0,VLOOKUP('Thông tin khách hàng'!$E$10,$X$2:$Z$5,2,FALSE))</f>
        <v>0</v>
      </c>
      <c r="H521" s="5">
        <f>F521*HLOOKUP(B521,Assumption!$A$10:$G$12,2,TRUE)+G521*HLOOKUP(B521,Assumption!$A$10:$G$12,3,TRUE)</f>
        <v>0</v>
      </c>
      <c r="I521" s="5">
        <f t="shared" si="3"/>
        <v>0</v>
      </c>
      <c r="J521" s="47">
        <f>VLOOKUP(D521,Assumption!$O$3:$Q$103,IF('Thông tin khách hàng'!$B$3="Nam",2,3),FALSE)/12*P521</f>
        <v>0</v>
      </c>
      <c r="K521" s="5">
        <v>20000.0</v>
      </c>
      <c r="L521" s="46">
        <f t="shared" si="4"/>
        <v>197253218</v>
      </c>
      <c r="M521" s="46">
        <f t="shared" si="5"/>
        <v>48613361469</v>
      </c>
      <c r="N521" s="47">
        <f>HLOOKUP(ROUND(AVERAGE(M509:M520)/10^6,0),Assumption!$B$2:$E$3,2,TRUE)*MAX((AVERAGE(M509:M520)-250*10^6),0)</f>
        <v>272398751.1</v>
      </c>
      <c r="O521" s="46">
        <f t="shared" si="6"/>
        <v>48885760220</v>
      </c>
      <c r="P521" s="46">
        <f>IF(A521=1,SA,MAX(0,SA-M520))</f>
        <v>0</v>
      </c>
      <c r="S521" s="5">
        <v>0.0</v>
      </c>
      <c r="T521" s="5">
        <v>0.0</v>
      </c>
      <c r="U521" s="5">
        <v>0.0</v>
      </c>
      <c r="V521" s="48">
        <v>1.0</v>
      </c>
    </row>
    <row r="522" ht="15.75" customHeight="1">
      <c r="A522" s="5">
        <v>520.0</v>
      </c>
      <c r="B522" s="5">
        <v>44.0</v>
      </c>
      <c r="C522" s="5">
        <f t="shared" si="1"/>
        <v>4</v>
      </c>
      <c r="D522" s="5">
        <f>'Thông tin khách hàng'!$B$4+B522-1</f>
        <v>44</v>
      </c>
      <c r="E522" s="46">
        <f t="shared" si="2"/>
        <v>48885760220</v>
      </c>
      <c r="F522" s="5">
        <f>TP*VLOOKUP('Thông tin khách hàng'!$E$10,$X$2:$Z$5,3,FALSE)*OFFSET($S522,0,VLOOKUP('Thông tin khách hàng'!$E$10,$X$2:$Z$5,2,FALSE))</f>
        <v>0</v>
      </c>
      <c r="G522" s="5">
        <f>EP*VLOOKUP('Thông tin khách hàng'!$E$10,$X$2:$Z$5,3,FALSE)*OFFSET($S522,0,VLOOKUP('Thông tin khách hàng'!$E$10,$X$2:$Z$5,2,FALSE))</f>
        <v>0</v>
      </c>
      <c r="H522" s="5">
        <f>F522*HLOOKUP(B522,Assumption!$A$10:$G$12,2,TRUE)+G522*HLOOKUP(B522,Assumption!$A$10:$G$12,3,TRUE)</f>
        <v>0</v>
      </c>
      <c r="I522" s="5">
        <f t="shared" si="3"/>
        <v>0</v>
      </c>
      <c r="J522" s="47">
        <f>VLOOKUP(D522,Assumption!$O$3:$Q$103,IF('Thông tin khách hàng'!$B$3="Nam",2,3),FALSE)/12*P522</f>
        <v>0</v>
      </c>
      <c r="K522" s="5">
        <v>20000.0</v>
      </c>
      <c r="L522" s="46">
        <f t="shared" si="4"/>
        <v>199166557</v>
      </c>
      <c r="M522" s="46">
        <f t="shared" si="5"/>
        <v>49084906777</v>
      </c>
      <c r="N522" s="47">
        <f>HLOOKUP(ROUND(AVERAGE(M510:M521)/10^6,0),Assumption!$B$2:$E$3,2,TRUE)*MAX((AVERAGE(M510:M521)-250*10^6),0)</f>
        <v>275084389.9</v>
      </c>
      <c r="O522" s="46">
        <f t="shared" si="6"/>
        <v>49359991167</v>
      </c>
      <c r="P522" s="46">
        <f>IF(A522=1,SA,MAX(0,SA-M521))</f>
        <v>0</v>
      </c>
      <c r="S522" s="5">
        <v>0.0</v>
      </c>
      <c r="T522" s="5">
        <v>0.0</v>
      </c>
      <c r="U522" s="5">
        <v>1.0</v>
      </c>
      <c r="V522" s="48">
        <v>1.0</v>
      </c>
    </row>
    <row r="523" ht="15.75" customHeight="1">
      <c r="A523" s="5">
        <v>521.0</v>
      </c>
      <c r="B523" s="5">
        <v>44.0</v>
      </c>
      <c r="C523" s="5">
        <f t="shared" si="1"/>
        <v>5</v>
      </c>
      <c r="D523" s="5">
        <f>'Thông tin khách hàng'!$B$4+B523-1</f>
        <v>44</v>
      </c>
      <c r="E523" s="46">
        <f t="shared" si="2"/>
        <v>49359991167</v>
      </c>
      <c r="F523" s="5">
        <f>TP*VLOOKUP('Thông tin khách hàng'!$E$10,$X$2:$Z$5,3,FALSE)*OFFSET($S523,0,VLOOKUP('Thông tin khách hàng'!$E$10,$X$2:$Z$5,2,FALSE))</f>
        <v>0</v>
      </c>
      <c r="G523" s="5">
        <f>EP*VLOOKUP('Thông tin khách hàng'!$E$10,$X$2:$Z$5,3,FALSE)*OFFSET($S523,0,VLOOKUP('Thông tin khách hàng'!$E$10,$X$2:$Z$5,2,FALSE))</f>
        <v>0</v>
      </c>
      <c r="H523" s="5">
        <f>F523*HLOOKUP(B523,Assumption!$A$10:$G$12,2,TRUE)+G523*HLOOKUP(B523,Assumption!$A$10:$G$12,3,TRUE)</f>
        <v>0</v>
      </c>
      <c r="I523" s="5">
        <f t="shared" si="3"/>
        <v>0</v>
      </c>
      <c r="J523" s="47">
        <f>VLOOKUP(D523,Assumption!$O$3:$Q$103,IF('Thông tin khách hàng'!$B$3="Nam",2,3),FALSE)/12*P523</f>
        <v>0</v>
      </c>
      <c r="K523" s="5">
        <v>20000.0</v>
      </c>
      <c r="L523" s="46">
        <f t="shared" si="4"/>
        <v>201098632</v>
      </c>
      <c r="M523" s="46">
        <f t="shared" si="5"/>
        <v>49561069799</v>
      </c>
      <c r="N523" s="47">
        <f>HLOOKUP(ROUND(AVERAGE(M511:M522)/10^6,0),Assumption!$B$2:$E$3,2,TRUE)*MAX((AVERAGE(M511:M522)-250*10^6),0)</f>
        <v>277796171</v>
      </c>
      <c r="O523" s="46">
        <f t="shared" si="6"/>
        <v>49838865970</v>
      </c>
      <c r="P523" s="46">
        <f>IF(A523=1,SA,MAX(0,SA-M522))</f>
        <v>0</v>
      </c>
      <c r="S523" s="5">
        <v>0.0</v>
      </c>
      <c r="T523" s="5">
        <v>0.0</v>
      </c>
      <c r="U523" s="5">
        <v>0.0</v>
      </c>
      <c r="V523" s="48">
        <v>1.0</v>
      </c>
    </row>
    <row r="524" ht="15.75" customHeight="1">
      <c r="A524" s="5">
        <v>522.0</v>
      </c>
      <c r="B524" s="5">
        <v>44.0</v>
      </c>
      <c r="C524" s="5">
        <f t="shared" si="1"/>
        <v>6</v>
      </c>
      <c r="D524" s="5">
        <f>'Thông tin khách hàng'!$B$4+B524-1</f>
        <v>44</v>
      </c>
      <c r="E524" s="46">
        <f t="shared" si="2"/>
        <v>49838865970</v>
      </c>
      <c r="F524" s="5">
        <f>TP*VLOOKUP('Thông tin khách hàng'!$E$10,$X$2:$Z$5,3,FALSE)*OFFSET($S524,0,VLOOKUP('Thông tin khách hàng'!$E$10,$X$2:$Z$5,2,FALSE))</f>
        <v>0</v>
      </c>
      <c r="G524" s="5">
        <f>EP*VLOOKUP('Thông tin khách hàng'!$E$10,$X$2:$Z$5,3,FALSE)*OFFSET($S524,0,VLOOKUP('Thông tin khách hàng'!$E$10,$X$2:$Z$5,2,FALSE))</f>
        <v>0</v>
      </c>
      <c r="H524" s="5">
        <f>F524*HLOOKUP(B524,Assumption!$A$10:$G$12,2,TRUE)+G524*HLOOKUP(B524,Assumption!$A$10:$G$12,3,TRUE)</f>
        <v>0</v>
      </c>
      <c r="I524" s="5">
        <f t="shared" si="3"/>
        <v>0</v>
      </c>
      <c r="J524" s="47">
        <f>VLOOKUP(D524,Assumption!$O$3:$Q$103,IF('Thông tin khách hàng'!$B$3="Nam",2,3),FALSE)/12*P524</f>
        <v>0</v>
      </c>
      <c r="K524" s="5">
        <v>20000.0</v>
      </c>
      <c r="L524" s="46">
        <f t="shared" si="4"/>
        <v>203049628</v>
      </c>
      <c r="M524" s="46">
        <f t="shared" si="5"/>
        <v>50041895598</v>
      </c>
      <c r="N524" s="47">
        <f>HLOOKUP(ROUND(AVERAGE(M512:M523)/10^6,0),Assumption!$B$2:$E$3,2,TRUE)*MAX((AVERAGE(M512:M523)-250*10^6),0)</f>
        <v>280534348.9</v>
      </c>
      <c r="O524" s="46">
        <f t="shared" si="6"/>
        <v>50322429947</v>
      </c>
      <c r="P524" s="46">
        <f>IF(A524=1,SA,MAX(0,SA-M523))</f>
        <v>0</v>
      </c>
      <c r="S524" s="5">
        <v>0.0</v>
      </c>
      <c r="T524" s="5">
        <v>0.0</v>
      </c>
      <c r="U524" s="5">
        <v>0.0</v>
      </c>
      <c r="V524" s="48">
        <v>1.0</v>
      </c>
    </row>
    <row r="525" ht="15.75" customHeight="1">
      <c r="A525" s="5">
        <v>523.0</v>
      </c>
      <c r="B525" s="5">
        <v>44.0</v>
      </c>
      <c r="C525" s="5">
        <f t="shared" si="1"/>
        <v>7</v>
      </c>
      <c r="D525" s="5">
        <f>'Thông tin khách hàng'!$B$4+B525-1</f>
        <v>44</v>
      </c>
      <c r="E525" s="46">
        <f t="shared" si="2"/>
        <v>50322429947</v>
      </c>
      <c r="F525" s="5">
        <f>TP*VLOOKUP('Thông tin khách hàng'!$E$10,$X$2:$Z$5,3,FALSE)*OFFSET($S525,0,VLOOKUP('Thông tin khách hàng'!$E$10,$X$2:$Z$5,2,FALSE))</f>
        <v>15000000</v>
      </c>
      <c r="G525" s="5">
        <f>EP*VLOOKUP('Thông tin khách hàng'!$E$10,$X$2:$Z$5,3,FALSE)*OFFSET($S525,0,VLOOKUP('Thông tin khách hàng'!$E$10,$X$2:$Z$5,2,FALSE))</f>
        <v>15000000</v>
      </c>
      <c r="H525" s="5">
        <f>F525*HLOOKUP(B525,Assumption!$A$10:$G$12,2,TRUE)+G525*HLOOKUP(B525,Assumption!$A$10:$G$12,3,TRUE)</f>
        <v>750000</v>
      </c>
      <c r="I525" s="5">
        <f t="shared" si="3"/>
        <v>29250000</v>
      </c>
      <c r="J525" s="47">
        <f>VLOOKUP(D525,Assumption!$O$3:$Q$103,IF('Thông tin khách hàng'!$B$3="Nam",2,3),FALSE)/12*P525</f>
        <v>0</v>
      </c>
      <c r="K525" s="5">
        <v>20000.0</v>
      </c>
      <c r="L525" s="46">
        <f t="shared" si="4"/>
        <v>205138895</v>
      </c>
      <c r="M525" s="46">
        <f t="shared" si="5"/>
        <v>50556798842</v>
      </c>
      <c r="N525" s="47">
        <f>HLOOKUP(ROUND(AVERAGE(M513:M524)/10^6,0),Assumption!$B$2:$E$3,2,TRUE)*MAX((AVERAGE(M513:M524)-250*10^6),0)</f>
        <v>283299180.4</v>
      </c>
      <c r="O525" s="46">
        <f t="shared" si="6"/>
        <v>50840098023</v>
      </c>
      <c r="P525" s="46">
        <f>IF(A525=1,SA,MAX(0,SA-M524))</f>
        <v>0</v>
      </c>
      <c r="S525" s="5">
        <v>0.0</v>
      </c>
      <c r="T525" s="5">
        <v>1.0</v>
      </c>
      <c r="U525" s="5">
        <v>1.0</v>
      </c>
      <c r="V525" s="48">
        <v>1.0</v>
      </c>
    </row>
    <row r="526" ht="15.75" customHeight="1">
      <c r="A526" s="5">
        <v>524.0</v>
      </c>
      <c r="B526" s="5">
        <v>44.0</v>
      </c>
      <c r="C526" s="5">
        <f t="shared" si="1"/>
        <v>8</v>
      </c>
      <c r="D526" s="5">
        <f>'Thông tin khách hàng'!$B$4+B526-1</f>
        <v>44</v>
      </c>
      <c r="E526" s="46">
        <f t="shared" si="2"/>
        <v>50840098023</v>
      </c>
      <c r="F526" s="5">
        <f>TP*VLOOKUP('Thông tin khách hàng'!$E$10,$X$2:$Z$5,3,FALSE)*OFFSET($S526,0,VLOOKUP('Thông tin khách hàng'!$E$10,$X$2:$Z$5,2,FALSE))</f>
        <v>0</v>
      </c>
      <c r="G526" s="5">
        <f>EP*VLOOKUP('Thông tin khách hàng'!$E$10,$X$2:$Z$5,3,FALSE)*OFFSET($S526,0,VLOOKUP('Thông tin khách hàng'!$E$10,$X$2:$Z$5,2,FALSE))</f>
        <v>0</v>
      </c>
      <c r="H526" s="5">
        <f>F526*HLOOKUP(B526,Assumption!$A$10:$G$12,2,TRUE)+G526*HLOOKUP(B526,Assumption!$A$10:$G$12,3,TRUE)</f>
        <v>0</v>
      </c>
      <c r="I526" s="5">
        <f t="shared" si="3"/>
        <v>0</v>
      </c>
      <c r="J526" s="47">
        <f>VLOOKUP(D526,Assumption!$O$3:$Q$103,IF('Thông tin khách hàng'!$B$3="Nam",2,3),FALSE)/12*P526</f>
        <v>0</v>
      </c>
      <c r="K526" s="5">
        <v>20000.0</v>
      </c>
      <c r="L526" s="46">
        <f t="shared" si="4"/>
        <v>207128771</v>
      </c>
      <c r="M526" s="46">
        <f t="shared" si="5"/>
        <v>51047206794</v>
      </c>
      <c r="N526" s="47">
        <f>HLOOKUP(ROUND(AVERAGE(M514:M525)/10^6,0),Assumption!$B$2:$E$3,2,TRUE)*MAX((AVERAGE(M514:M525)-250*10^6),0)</f>
        <v>286090925.1</v>
      </c>
      <c r="O526" s="46">
        <f t="shared" si="6"/>
        <v>51333297719</v>
      </c>
      <c r="P526" s="46">
        <f>IF(A526=1,SA,MAX(0,SA-M525))</f>
        <v>0</v>
      </c>
      <c r="S526" s="5">
        <v>0.0</v>
      </c>
      <c r="T526" s="5">
        <v>0.0</v>
      </c>
      <c r="U526" s="5">
        <v>0.0</v>
      </c>
      <c r="V526" s="48">
        <v>1.0</v>
      </c>
    </row>
    <row r="527" ht="15.75" customHeight="1">
      <c r="A527" s="5">
        <v>525.0</v>
      </c>
      <c r="B527" s="5">
        <v>44.0</v>
      </c>
      <c r="C527" s="5">
        <f t="shared" si="1"/>
        <v>9</v>
      </c>
      <c r="D527" s="5">
        <f>'Thông tin khách hàng'!$B$4+B527-1</f>
        <v>44</v>
      </c>
      <c r="E527" s="46">
        <f t="shared" si="2"/>
        <v>51333297719</v>
      </c>
      <c r="F527" s="5">
        <f>TP*VLOOKUP('Thông tin khách hàng'!$E$10,$X$2:$Z$5,3,FALSE)*OFFSET($S527,0,VLOOKUP('Thông tin khách hàng'!$E$10,$X$2:$Z$5,2,FALSE))</f>
        <v>0</v>
      </c>
      <c r="G527" s="5">
        <f>EP*VLOOKUP('Thông tin khách hàng'!$E$10,$X$2:$Z$5,3,FALSE)*OFFSET($S527,0,VLOOKUP('Thông tin khách hàng'!$E$10,$X$2:$Z$5,2,FALSE))</f>
        <v>0</v>
      </c>
      <c r="H527" s="5">
        <f>F527*HLOOKUP(B527,Assumption!$A$10:$G$12,2,TRUE)+G527*HLOOKUP(B527,Assumption!$A$10:$G$12,3,TRUE)</f>
        <v>0</v>
      </c>
      <c r="I527" s="5">
        <f t="shared" si="3"/>
        <v>0</v>
      </c>
      <c r="J527" s="47">
        <f>VLOOKUP(D527,Assumption!$O$3:$Q$103,IF('Thông tin khách hàng'!$B$3="Nam",2,3),FALSE)/12*P527</f>
        <v>0</v>
      </c>
      <c r="K527" s="5">
        <v>20000.0</v>
      </c>
      <c r="L527" s="46">
        <f t="shared" si="4"/>
        <v>209138128</v>
      </c>
      <c r="M527" s="46">
        <f t="shared" si="5"/>
        <v>51542415847</v>
      </c>
      <c r="N527" s="47">
        <f>HLOOKUP(ROUND(AVERAGE(M515:M526)/10^6,0),Assumption!$B$2:$E$3,2,TRUE)*MAX((AVERAGE(M515:M526)-250*10^6),0)</f>
        <v>288909844.9</v>
      </c>
      <c r="O527" s="46">
        <f t="shared" si="6"/>
        <v>51831325692</v>
      </c>
      <c r="P527" s="46">
        <f>IF(A527=1,SA,MAX(0,SA-M526))</f>
        <v>0</v>
      </c>
      <c r="S527" s="5">
        <v>0.0</v>
      </c>
      <c r="T527" s="5">
        <v>0.0</v>
      </c>
      <c r="U527" s="5">
        <v>0.0</v>
      </c>
      <c r="V527" s="48">
        <v>1.0</v>
      </c>
    </row>
    <row r="528" ht="15.75" customHeight="1">
      <c r="A528" s="5">
        <v>526.0</v>
      </c>
      <c r="B528" s="5">
        <v>44.0</v>
      </c>
      <c r="C528" s="5">
        <f t="shared" si="1"/>
        <v>10</v>
      </c>
      <c r="D528" s="5">
        <f>'Thông tin khách hàng'!$B$4+B528-1</f>
        <v>44</v>
      </c>
      <c r="E528" s="46">
        <f t="shared" si="2"/>
        <v>51831325692</v>
      </c>
      <c r="F528" s="5">
        <f>TP*VLOOKUP('Thông tin khách hàng'!$E$10,$X$2:$Z$5,3,FALSE)*OFFSET($S528,0,VLOOKUP('Thông tin khách hàng'!$E$10,$X$2:$Z$5,2,FALSE))</f>
        <v>0</v>
      </c>
      <c r="G528" s="5">
        <f>EP*VLOOKUP('Thông tin khách hàng'!$E$10,$X$2:$Z$5,3,FALSE)*OFFSET($S528,0,VLOOKUP('Thông tin khách hàng'!$E$10,$X$2:$Z$5,2,FALSE))</f>
        <v>0</v>
      </c>
      <c r="H528" s="5">
        <f>F528*HLOOKUP(B528,Assumption!$A$10:$G$12,2,TRUE)+G528*HLOOKUP(B528,Assumption!$A$10:$G$12,3,TRUE)</f>
        <v>0</v>
      </c>
      <c r="I528" s="5">
        <f t="shared" si="3"/>
        <v>0</v>
      </c>
      <c r="J528" s="47">
        <f>VLOOKUP(D528,Assumption!$O$3:$Q$103,IF('Thông tin khách hàng'!$B$3="Nam",2,3),FALSE)/12*P528</f>
        <v>0</v>
      </c>
      <c r="K528" s="5">
        <v>20000.0</v>
      </c>
      <c r="L528" s="46">
        <f t="shared" si="4"/>
        <v>211167155</v>
      </c>
      <c r="M528" s="46">
        <f t="shared" si="5"/>
        <v>52042472847</v>
      </c>
      <c r="N528" s="47">
        <f>HLOOKUP(ROUND(AVERAGE(M516:M527)/10^6,0),Assumption!$B$2:$E$3,2,TRUE)*MAX((AVERAGE(M516:M527)-250*10^6),0)</f>
        <v>291756204.3</v>
      </c>
      <c r="O528" s="46">
        <f t="shared" si="6"/>
        <v>52334229051</v>
      </c>
      <c r="P528" s="46">
        <f>IF(A528=1,SA,MAX(0,SA-M527))</f>
        <v>0</v>
      </c>
      <c r="S528" s="5">
        <v>0.0</v>
      </c>
      <c r="T528" s="5">
        <v>0.0</v>
      </c>
      <c r="U528" s="5">
        <v>1.0</v>
      </c>
      <c r="V528" s="48">
        <v>1.0</v>
      </c>
    </row>
    <row r="529" ht="15.75" customHeight="1">
      <c r="A529" s="5">
        <v>527.0</v>
      </c>
      <c r="B529" s="5">
        <v>44.0</v>
      </c>
      <c r="C529" s="5">
        <f t="shared" si="1"/>
        <v>11</v>
      </c>
      <c r="D529" s="5">
        <f>'Thông tin khách hàng'!$B$4+B529-1</f>
        <v>44</v>
      </c>
      <c r="E529" s="46">
        <f t="shared" si="2"/>
        <v>52334229051</v>
      </c>
      <c r="F529" s="5">
        <f>TP*VLOOKUP('Thông tin khách hàng'!$E$10,$X$2:$Z$5,3,FALSE)*OFFSET($S529,0,VLOOKUP('Thông tin khách hàng'!$E$10,$X$2:$Z$5,2,FALSE))</f>
        <v>0</v>
      </c>
      <c r="G529" s="5">
        <f>EP*VLOOKUP('Thông tin khách hàng'!$E$10,$X$2:$Z$5,3,FALSE)*OFFSET($S529,0,VLOOKUP('Thông tin khách hàng'!$E$10,$X$2:$Z$5,2,FALSE))</f>
        <v>0</v>
      </c>
      <c r="H529" s="5">
        <f>F529*HLOOKUP(B529,Assumption!$A$10:$G$12,2,TRUE)+G529*HLOOKUP(B529,Assumption!$A$10:$G$12,3,TRUE)</f>
        <v>0</v>
      </c>
      <c r="I529" s="5">
        <f t="shared" si="3"/>
        <v>0</v>
      </c>
      <c r="J529" s="47">
        <f>VLOOKUP(D529,Assumption!$O$3:$Q$103,IF('Thông tin khách hàng'!$B$3="Nam",2,3),FALSE)/12*P529</f>
        <v>0</v>
      </c>
      <c r="K529" s="5">
        <v>20000.0</v>
      </c>
      <c r="L529" s="46">
        <f t="shared" si="4"/>
        <v>213216046</v>
      </c>
      <c r="M529" s="46">
        <f t="shared" si="5"/>
        <v>52547425097</v>
      </c>
      <c r="N529" s="47">
        <f>HLOOKUP(ROUND(AVERAGE(M517:M528)/10^6,0),Assumption!$B$2:$E$3,2,TRUE)*MAX((AVERAGE(M517:M528)-250*10^6),0)</f>
        <v>294630270.4</v>
      </c>
      <c r="O529" s="46">
        <f t="shared" si="6"/>
        <v>52842055367</v>
      </c>
      <c r="P529" s="46">
        <f>IF(A529=1,SA,MAX(0,SA-M528))</f>
        <v>0</v>
      </c>
      <c r="S529" s="5">
        <v>0.0</v>
      </c>
      <c r="T529" s="5">
        <v>0.0</v>
      </c>
      <c r="U529" s="5">
        <v>0.0</v>
      </c>
      <c r="V529" s="48">
        <v>1.0</v>
      </c>
    </row>
    <row r="530" ht="15.75" customHeight="1">
      <c r="A530" s="5">
        <v>528.0</v>
      </c>
      <c r="B530" s="5">
        <v>44.0</v>
      </c>
      <c r="C530" s="5">
        <f t="shared" si="1"/>
        <v>12</v>
      </c>
      <c r="D530" s="5">
        <f>'Thông tin khách hàng'!$B$4+B530-1</f>
        <v>44</v>
      </c>
      <c r="E530" s="46">
        <f t="shared" si="2"/>
        <v>52842055367</v>
      </c>
      <c r="F530" s="5">
        <f>TP*VLOOKUP('Thông tin khách hàng'!$E$10,$X$2:$Z$5,3,FALSE)*OFFSET($S530,0,VLOOKUP('Thông tin khách hàng'!$E$10,$X$2:$Z$5,2,FALSE))</f>
        <v>0</v>
      </c>
      <c r="G530" s="5">
        <f>EP*VLOOKUP('Thông tin khách hàng'!$E$10,$X$2:$Z$5,3,FALSE)*OFFSET($S530,0,VLOOKUP('Thông tin khách hàng'!$E$10,$X$2:$Z$5,2,FALSE))</f>
        <v>0</v>
      </c>
      <c r="H530" s="5">
        <f>F530*HLOOKUP(B530,Assumption!$A$10:$G$12,2,TRUE)+G530*HLOOKUP(B530,Assumption!$A$10:$G$12,3,TRUE)</f>
        <v>0</v>
      </c>
      <c r="I530" s="5">
        <f t="shared" si="3"/>
        <v>0</v>
      </c>
      <c r="J530" s="47">
        <f>VLOOKUP(D530,Assumption!$O$3:$Q$103,IF('Thông tin khách hàng'!$B$3="Nam",2,3),FALSE)/12*P530</f>
        <v>0</v>
      </c>
      <c r="K530" s="5">
        <v>20000.0</v>
      </c>
      <c r="L530" s="46">
        <f t="shared" si="4"/>
        <v>215284993</v>
      </c>
      <c r="M530" s="46">
        <f t="shared" si="5"/>
        <v>53057320360</v>
      </c>
      <c r="N530" s="47">
        <f>HLOOKUP(ROUND(AVERAGE(M518:M529)/10^6,0),Assumption!$B$2:$E$3,2,TRUE)*MAX((AVERAGE(M518:M529)-250*10^6),0)</f>
        <v>297532313</v>
      </c>
      <c r="O530" s="46">
        <f t="shared" si="6"/>
        <v>53354852673</v>
      </c>
      <c r="P530" s="46">
        <f>IF(A530=1,SA,MAX(0,SA-M529))</f>
        <v>0</v>
      </c>
      <c r="S530" s="5">
        <v>0.0</v>
      </c>
      <c r="T530" s="5">
        <v>0.0</v>
      </c>
      <c r="U530" s="5">
        <v>0.0</v>
      </c>
      <c r="V530" s="48">
        <v>1.0</v>
      </c>
    </row>
    <row r="531" ht="15.75" customHeight="1">
      <c r="A531" s="5">
        <v>529.0</v>
      </c>
      <c r="B531" s="5">
        <v>45.0</v>
      </c>
      <c r="C531" s="5">
        <f t="shared" si="1"/>
        <v>1</v>
      </c>
      <c r="D531" s="5">
        <f>'Thông tin khách hàng'!$B$4+B531-1</f>
        <v>45</v>
      </c>
      <c r="E531" s="46">
        <f t="shared" si="2"/>
        <v>53354852673</v>
      </c>
      <c r="F531" s="5">
        <f>TP*VLOOKUP('Thông tin khách hàng'!$E$10,$X$2:$Z$5,3,FALSE)*OFFSET($S531,0,VLOOKUP('Thông tin khách hàng'!$E$10,$X$2:$Z$5,2,FALSE))</f>
        <v>15000000</v>
      </c>
      <c r="G531" s="5">
        <f>EP*VLOOKUP('Thông tin khách hàng'!$E$10,$X$2:$Z$5,3,FALSE)*OFFSET($S531,0,VLOOKUP('Thông tin khách hàng'!$E$10,$X$2:$Z$5,2,FALSE))</f>
        <v>15000000</v>
      </c>
      <c r="H531" s="5">
        <f>F531*HLOOKUP(B531,Assumption!$A$10:$G$12,2,TRUE)+G531*HLOOKUP(B531,Assumption!$A$10:$G$12,3,TRUE)</f>
        <v>750000</v>
      </c>
      <c r="I531" s="5">
        <f t="shared" si="3"/>
        <v>29250000</v>
      </c>
      <c r="J531" s="47">
        <f>VLOOKUP(D531,Assumption!$O$3:$Q$103,IF('Thông tin khách hàng'!$B$3="Nam",2,3),FALSE)/12*P531</f>
        <v>0</v>
      </c>
      <c r="K531" s="5">
        <v>20000.0</v>
      </c>
      <c r="L531" s="46">
        <f t="shared" si="4"/>
        <v>217493361</v>
      </c>
      <c r="M531" s="46">
        <f t="shared" si="5"/>
        <v>53601576034</v>
      </c>
      <c r="N531" s="47">
        <f>HLOOKUP(ROUND(AVERAGE(M519:M530)/10^6,0),Assumption!$B$2:$E$3,2,TRUE)*MAX((AVERAGE(M519:M530)-250*10^6),0)</f>
        <v>300462604.3</v>
      </c>
      <c r="O531" s="46">
        <f t="shared" si="6"/>
        <v>53902038639</v>
      </c>
      <c r="P531" s="46">
        <f>IF(A531=1,SA,MAX(0,SA-M530))</f>
        <v>0</v>
      </c>
      <c r="S531" s="5">
        <v>1.0</v>
      </c>
      <c r="T531" s="5">
        <v>1.0</v>
      </c>
      <c r="U531" s="5">
        <v>1.0</v>
      </c>
      <c r="V531" s="48">
        <v>1.0</v>
      </c>
    </row>
    <row r="532" ht="15.75" customHeight="1">
      <c r="A532" s="5">
        <v>530.0</v>
      </c>
      <c r="B532" s="5">
        <v>45.0</v>
      </c>
      <c r="C532" s="5">
        <f t="shared" si="1"/>
        <v>2</v>
      </c>
      <c r="D532" s="5">
        <f>'Thông tin khách hàng'!$B$4+B532-1</f>
        <v>45</v>
      </c>
      <c r="E532" s="46">
        <f t="shared" si="2"/>
        <v>53902038639</v>
      </c>
      <c r="F532" s="5">
        <f>TP*VLOOKUP('Thông tin khách hàng'!$E$10,$X$2:$Z$5,3,FALSE)*OFFSET($S532,0,VLOOKUP('Thông tin khách hàng'!$E$10,$X$2:$Z$5,2,FALSE))</f>
        <v>0</v>
      </c>
      <c r="G532" s="5">
        <f>EP*VLOOKUP('Thông tin khách hàng'!$E$10,$X$2:$Z$5,3,FALSE)*OFFSET($S532,0,VLOOKUP('Thông tin khách hàng'!$E$10,$X$2:$Z$5,2,FALSE))</f>
        <v>0</v>
      </c>
      <c r="H532" s="5">
        <f>F532*HLOOKUP(B532,Assumption!$A$10:$G$12,2,TRUE)+G532*HLOOKUP(B532,Assumption!$A$10:$G$12,3,TRUE)</f>
        <v>0</v>
      </c>
      <c r="I532" s="5">
        <f t="shared" si="3"/>
        <v>0</v>
      </c>
      <c r="J532" s="47">
        <f>VLOOKUP(D532,Assumption!$O$3:$Q$103,IF('Thông tin khách hàng'!$B$3="Nam",2,3),FALSE)/12*P532</f>
        <v>0</v>
      </c>
      <c r="K532" s="5">
        <v>20000.0</v>
      </c>
      <c r="L532" s="46">
        <f t="shared" si="4"/>
        <v>219603496</v>
      </c>
      <c r="M532" s="46">
        <f t="shared" si="5"/>
        <v>54121622135</v>
      </c>
      <c r="N532" s="47">
        <f>HLOOKUP(ROUND(AVERAGE(M520:M531)/10^6,0),Assumption!$B$2:$E$3,2,TRUE)*MAX((AVERAGE(M520:M531)-250*10^6),0)</f>
        <v>303421419.4</v>
      </c>
      <c r="O532" s="46">
        <f t="shared" si="6"/>
        <v>54425043554</v>
      </c>
      <c r="P532" s="46">
        <f>IF(A532=1,SA,MAX(0,SA-M531))</f>
        <v>0</v>
      </c>
      <c r="S532" s="5">
        <v>0.0</v>
      </c>
      <c r="T532" s="5">
        <v>0.0</v>
      </c>
      <c r="U532" s="5">
        <v>0.0</v>
      </c>
      <c r="V532" s="48">
        <v>1.0</v>
      </c>
    </row>
    <row r="533" ht="15.75" customHeight="1">
      <c r="A533" s="5">
        <v>531.0</v>
      </c>
      <c r="B533" s="5">
        <v>45.0</v>
      </c>
      <c r="C533" s="5">
        <f t="shared" si="1"/>
        <v>3</v>
      </c>
      <c r="D533" s="5">
        <f>'Thông tin khách hàng'!$B$4+B533-1</f>
        <v>45</v>
      </c>
      <c r="E533" s="46">
        <f t="shared" si="2"/>
        <v>54425043554</v>
      </c>
      <c r="F533" s="5">
        <f>TP*VLOOKUP('Thông tin khách hàng'!$E$10,$X$2:$Z$5,3,FALSE)*OFFSET($S533,0,VLOOKUP('Thông tin khách hàng'!$E$10,$X$2:$Z$5,2,FALSE))</f>
        <v>0</v>
      </c>
      <c r="G533" s="5">
        <f>EP*VLOOKUP('Thông tin khách hàng'!$E$10,$X$2:$Z$5,3,FALSE)*OFFSET($S533,0,VLOOKUP('Thông tin khách hàng'!$E$10,$X$2:$Z$5,2,FALSE))</f>
        <v>0</v>
      </c>
      <c r="H533" s="5">
        <f>F533*HLOOKUP(B533,Assumption!$A$10:$G$12,2,TRUE)+G533*HLOOKUP(B533,Assumption!$A$10:$G$12,3,TRUE)</f>
        <v>0</v>
      </c>
      <c r="I533" s="5">
        <f t="shared" si="3"/>
        <v>0</v>
      </c>
      <c r="J533" s="47">
        <f>VLOOKUP(D533,Assumption!$O$3:$Q$103,IF('Thông tin khách hàng'!$B$3="Nam",2,3),FALSE)/12*P533</f>
        <v>0</v>
      </c>
      <c r="K533" s="5">
        <v>20000.0</v>
      </c>
      <c r="L533" s="46">
        <f t="shared" si="4"/>
        <v>221734283</v>
      </c>
      <c r="M533" s="46">
        <f t="shared" si="5"/>
        <v>54646757837</v>
      </c>
      <c r="N533" s="47">
        <f>HLOOKUP(ROUND(AVERAGE(M521:M532)/10^6,0),Assumption!$B$2:$E$3,2,TRUE)*MAX((AVERAGE(M521:M532)-250*10^6),0)</f>
        <v>306409035.8</v>
      </c>
      <c r="O533" s="46">
        <f t="shared" si="6"/>
        <v>54953166873</v>
      </c>
      <c r="P533" s="46">
        <f>IF(A533=1,SA,MAX(0,SA-M532))</f>
        <v>0</v>
      </c>
      <c r="S533" s="5">
        <v>0.0</v>
      </c>
      <c r="T533" s="5">
        <v>0.0</v>
      </c>
      <c r="U533" s="5">
        <v>0.0</v>
      </c>
      <c r="V533" s="48">
        <v>1.0</v>
      </c>
    </row>
    <row r="534" ht="15.75" customHeight="1">
      <c r="A534" s="5">
        <v>532.0</v>
      </c>
      <c r="B534" s="5">
        <v>45.0</v>
      </c>
      <c r="C534" s="5">
        <f t="shared" si="1"/>
        <v>4</v>
      </c>
      <c r="D534" s="5">
        <f>'Thông tin khách hàng'!$B$4+B534-1</f>
        <v>45</v>
      </c>
      <c r="E534" s="46">
        <f t="shared" si="2"/>
        <v>54953166873</v>
      </c>
      <c r="F534" s="5">
        <f>TP*VLOOKUP('Thông tin khách hàng'!$E$10,$X$2:$Z$5,3,FALSE)*OFFSET($S534,0,VLOOKUP('Thông tin khách hàng'!$E$10,$X$2:$Z$5,2,FALSE))</f>
        <v>0</v>
      </c>
      <c r="G534" s="5">
        <f>EP*VLOOKUP('Thông tin khách hàng'!$E$10,$X$2:$Z$5,3,FALSE)*OFFSET($S534,0,VLOOKUP('Thông tin khách hàng'!$E$10,$X$2:$Z$5,2,FALSE))</f>
        <v>0</v>
      </c>
      <c r="H534" s="5">
        <f>F534*HLOOKUP(B534,Assumption!$A$10:$G$12,2,TRUE)+G534*HLOOKUP(B534,Assumption!$A$10:$G$12,3,TRUE)</f>
        <v>0</v>
      </c>
      <c r="I534" s="5">
        <f t="shared" si="3"/>
        <v>0</v>
      </c>
      <c r="J534" s="47">
        <f>VLOOKUP(D534,Assumption!$O$3:$Q$103,IF('Thông tin khách hàng'!$B$3="Nam",2,3),FALSE)/12*P534</f>
        <v>0</v>
      </c>
      <c r="K534" s="5">
        <v>20000.0</v>
      </c>
      <c r="L534" s="46">
        <f t="shared" si="4"/>
        <v>223885923</v>
      </c>
      <c r="M534" s="46">
        <f t="shared" si="5"/>
        <v>55177032796</v>
      </c>
      <c r="N534" s="47">
        <f>HLOOKUP(ROUND(AVERAGE(M522:M533)/10^6,0),Assumption!$B$2:$E$3,2,TRUE)*MAX((AVERAGE(M522:M533)-250*10^6),0)</f>
        <v>309425734</v>
      </c>
      <c r="O534" s="46">
        <f t="shared" si="6"/>
        <v>55486458530</v>
      </c>
      <c r="P534" s="46">
        <f>IF(A534=1,SA,MAX(0,SA-M533))</f>
        <v>0</v>
      </c>
      <c r="S534" s="5">
        <v>0.0</v>
      </c>
      <c r="T534" s="5">
        <v>0.0</v>
      </c>
      <c r="U534" s="5">
        <v>1.0</v>
      </c>
      <c r="V534" s="48">
        <v>1.0</v>
      </c>
    </row>
    <row r="535" ht="15.75" customHeight="1">
      <c r="A535" s="5">
        <v>533.0</v>
      </c>
      <c r="B535" s="5">
        <v>45.0</v>
      </c>
      <c r="C535" s="5">
        <f t="shared" si="1"/>
        <v>5</v>
      </c>
      <c r="D535" s="5">
        <f>'Thông tin khách hàng'!$B$4+B535-1</f>
        <v>45</v>
      </c>
      <c r="E535" s="46">
        <f t="shared" si="2"/>
        <v>55486458530</v>
      </c>
      <c r="F535" s="5">
        <f>TP*VLOOKUP('Thông tin khách hàng'!$E$10,$X$2:$Z$5,3,FALSE)*OFFSET($S535,0,VLOOKUP('Thông tin khách hàng'!$E$10,$X$2:$Z$5,2,FALSE))</f>
        <v>0</v>
      </c>
      <c r="G535" s="5">
        <f>EP*VLOOKUP('Thông tin khách hàng'!$E$10,$X$2:$Z$5,3,FALSE)*OFFSET($S535,0,VLOOKUP('Thông tin khách hàng'!$E$10,$X$2:$Z$5,2,FALSE))</f>
        <v>0</v>
      </c>
      <c r="H535" s="5">
        <f>F535*HLOOKUP(B535,Assumption!$A$10:$G$12,2,TRUE)+G535*HLOOKUP(B535,Assumption!$A$10:$G$12,3,TRUE)</f>
        <v>0</v>
      </c>
      <c r="I535" s="5">
        <f t="shared" si="3"/>
        <v>0</v>
      </c>
      <c r="J535" s="47">
        <f>VLOOKUP(D535,Assumption!$O$3:$Q$103,IF('Thông tin khách hàng'!$B$3="Nam",2,3),FALSE)/12*P535</f>
        <v>0</v>
      </c>
      <c r="K535" s="5">
        <v>20000.0</v>
      </c>
      <c r="L535" s="46">
        <f t="shared" si="4"/>
        <v>226058619</v>
      </c>
      <c r="M535" s="46">
        <f t="shared" si="5"/>
        <v>55712497149</v>
      </c>
      <c r="N535" s="47">
        <f>HLOOKUP(ROUND(AVERAGE(M523:M534)/10^6,0),Assumption!$B$2:$E$3,2,TRUE)*MAX((AVERAGE(M523:M534)-250*10^6),0)</f>
        <v>312471797</v>
      </c>
      <c r="O535" s="46">
        <f t="shared" si="6"/>
        <v>56024968946</v>
      </c>
      <c r="P535" s="46">
        <f>IF(A535=1,SA,MAX(0,SA-M534))</f>
        <v>0</v>
      </c>
      <c r="S535" s="5">
        <v>0.0</v>
      </c>
      <c r="T535" s="5">
        <v>0.0</v>
      </c>
      <c r="U535" s="5">
        <v>0.0</v>
      </c>
      <c r="V535" s="48">
        <v>1.0</v>
      </c>
    </row>
    <row r="536" ht="15.75" customHeight="1">
      <c r="A536" s="5">
        <v>534.0</v>
      </c>
      <c r="B536" s="5">
        <v>45.0</v>
      </c>
      <c r="C536" s="5">
        <f t="shared" si="1"/>
        <v>6</v>
      </c>
      <c r="D536" s="5">
        <f>'Thông tin khách hàng'!$B$4+B536-1</f>
        <v>45</v>
      </c>
      <c r="E536" s="46">
        <f t="shared" si="2"/>
        <v>56024968946</v>
      </c>
      <c r="F536" s="5">
        <f>TP*VLOOKUP('Thông tin khách hàng'!$E$10,$X$2:$Z$5,3,FALSE)*OFFSET($S536,0,VLOOKUP('Thông tin khách hàng'!$E$10,$X$2:$Z$5,2,FALSE))</f>
        <v>0</v>
      </c>
      <c r="G536" s="5">
        <f>EP*VLOOKUP('Thông tin khách hàng'!$E$10,$X$2:$Z$5,3,FALSE)*OFFSET($S536,0,VLOOKUP('Thông tin khách hàng'!$E$10,$X$2:$Z$5,2,FALSE))</f>
        <v>0</v>
      </c>
      <c r="H536" s="5">
        <f>F536*HLOOKUP(B536,Assumption!$A$10:$G$12,2,TRUE)+G536*HLOOKUP(B536,Assumption!$A$10:$G$12,3,TRUE)</f>
        <v>0</v>
      </c>
      <c r="I536" s="5">
        <f t="shared" si="3"/>
        <v>0</v>
      </c>
      <c r="J536" s="47">
        <f>VLOOKUP(D536,Assumption!$O$3:$Q$103,IF('Thông tin khách hàng'!$B$3="Nam",2,3),FALSE)/12*P536</f>
        <v>0</v>
      </c>
      <c r="K536" s="5">
        <v>20000.0</v>
      </c>
      <c r="L536" s="46">
        <f t="shared" si="4"/>
        <v>228252577</v>
      </c>
      <c r="M536" s="46">
        <f t="shared" si="5"/>
        <v>56253201523</v>
      </c>
      <c r="N536" s="47">
        <f>HLOOKUP(ROUND(AVERAGE(M524:M535)/10^6,0),Assumption!$B$2:$E$3,2,TRUE)*MAX((AVERAGE(M524:M535)-250*10^6),0)</f>
        <v>315547510.7</v>
      </c>
      <c r="O536" s="46">
        <f t="shared" si="6"/>
        <v>56568749033</v>
      </c>
      <c r="P536" s="46">
        <f>IF(A536=1,SA,MAX(0,SA-M535))</f>
        <v>0</v>
      </c>
      <c r="S536" s="5">
        <v>0.0</v>
      </c>
      <c r="T536" s="5">
        <v>0.0</v>
      </c>
      <c r="U536" s="5">
        <v>0.0</v>
      </c>
      <c r="V536" s="48">
        <v>1.0</v>
      </c>
    </row>
    <row r="537" ht="15.75" customHeight="1">
      <c r="A537" s="5">
        <v>535.0</v>
      </c>
      <c r="B537" s="5">
        <v>45.0</v>
      </c>
      <c r="C537" s="5">
        <f t="shared" si="1"/>
        <v>7</v>
      </c>
      <c r="D537" s="5">
        <f>'Thông tin khách hàng'!$B$4+B537-1</f>
        <v>45</v>
      </c>
      <c r="E537" s="46">
        <f t="shared" si="2"/>
        <v>56568749033</v>
      </c>
      <c r="F537" s="5">
        <f>TP*VLOOKUP('Thông tin khách hàng'!$E$10,$X$2:$Z$5,3,FALSE)*OFFSET($S537,0,VLOOKUP('Thông tin khách hàng'!$E$10,$X$2:$Z$5,2,FALSE))</f>
        <v>15000000</v>
      </c>
      <c r="G537" s="5">
        <f>EP*VLOOKUP('Thông tin khách hàng'!$E$10,$X$2:$Z$5,3,FALSE)*OFFSET($S537,0,VLOOKUP('Thông tin khách hàng'!$E$10,$X$2:$Z$5,2,FALSE))</f>
        <v>15000000</v>
      </c>
      <c r="H537" s="5">
        <f>F537*HLOOKUP(B537,Assumption!$A$10:$G$12,2,TRUE)+G537*HLOOKUP(B537,Assumption!$A$10:$G$12,3,TRUE)</f>
        <v>750000</v>
      </c>
      <c r="I537" s="5">
        <f t="shared" si="3"/>
        <v>29250000</v>
      </c>
      <c r="J537" s="47">
        <f>VLOOKUP(D537,Assumption!$O$3:$Q$103,IF('Thông tin khách hàng'!$B$3="Nam",2,3),FALSE)/12*P537</f>
        <v>0</v>
      </c>
      <c r="K537" s="5">
        <v>20000.0</v>
      </c>
      <c r="L537" s="46">
        <f t="shared" si="4"/>
        <v>230587172</v>
      </c>
      <c r="M537" s="46">
        <f t="shared" si="5"/>
        <v>56828566205</v>
      </c>
      <c r="N537" s="47">
        <f>HLOOKUP(ROUND(AVERAGE(M525:M536)/10^6,0),Assumption!$B$2:$E$3,2,TRUE)*MAX((AVERAGE(M525:M536)-250*10^6),0)</f>
        <v>318653163.6</v>
      </c>
      <c r="O537" s="46">
        <f t="shared" si="6"/>
        <v>57147219369</v>
      </c>
      <c r="P537" s="46">
        <f>IF(A537=1,SA,MAX(0,SA-M536))</f>
        <v>0</v>
      </c>
      <c r="S537" s="5">
        <v>0.0</v>
      </c>
      <c r="T537" s="5">
        <v>1.0</v>
      </c>
      <c r="U537" s="5">
        <v>1.0</v>
      </c>
      <c r="V537" s="48">
        <v>1.0</v>
      </c>
    </row>
    <row r="538" ht="15.75" customHeight="1">
      <c r="A538" s="5">
        <v>536.0</v>
      </c>
      <c r="B538" s="5">
        <v>45.0</v>
      </c>
      <c r="C538" s="5">
        <f t="shared" si="1"/>
        <v>8</v>
      </c>
      <c r="D538" s="5">
        <f>'Thông tin khách hàng'!$B$4+B538-1</f>
        <v>45</v>
      </c>
      <c r="E538" s="46">
        <f t="shared" si="2"/>
        <v>57147219369</v>
      </c>
      <c r="F538" s="5">
        <f>TP*VLOOKUP('Thông tin khách hàng'!$E$10,$X$2:$Z$5,3,FALSE)*OFFSET($S538,0,VLOOKUP('Thông tin khách hàng'!$E$10,$X$2:$Z$5,2,FALSE))</f>
        <v>0</v>
      </c>
      <c r="G538" s="5">
        <f>EP*VLOOKUP('Thông tin khách hàng'!$E$10,$X$2:$Z$5,3,FALSE)*OFFSET($S538,0,VLOOKUP('Thông tin khách hàng'!$E$10,$X$2:$Z$5,2,FALSE))</f>
        <v>0</v>
      </c>
      <c r="H538" s="5">
        <f>F538*HLOOKUP(B538,Assumption!$A$10:$G$12,2,TRUE)+G538*HLOOKUP(B538,Assumption!$A$10:$G$12,3,TRUE)</f>
        <v>0</v>
      </c>
      <c r="I538" s="5">
        <f t="shared" si="3"/>
        <v>0</v>
      </c>
      <c r="J538" s="47">
        <f>VLOOKUP(D538,Assumption!$O$3:$Q$103,IF('Thông tin khách hàng'!$B$3="Nam",2,3),FALSE)/12*P538</f>
        <v>0</v>
      </c>
      <c r="K538" s="5">
        <v>20000.0</v>
      </c>
      <c r="L538" s="46">
        <f t="shared" si="4"/>
        <v>232824764</v>
      </c>
      <c r="M538" s="46">
        <f t="shared" si="5"/>
        <v>57380024133</v>
      </c>
      <c r="N538" s="47">
        <f>HLOOKUP(ROUND(AVERAGE(M526:M537)/10^6,0),Assumption!$B$2:$E$3,2,TRUE)*MAX((AVERAGE(M526:M537)-250*10^6),0)</f>
        <v>321789047.3</v>
      </c>
      <c r="O538" s="46">
        <f t="shared" si="6"/>
        <v>57701813180</v>
      </c>
      <c r="P538" s="46">
        <f>IF(A538=1,SA,MAX(0,SA-M537))</f>
        <v>0</v>
      </c>
      <c r="S538" s="5">
        <v>0.0</v>
      </c>
      <c r="T538" s="5">
        <v>0.0</v>
      </c>
      <c r="U538" s="5">
        <v>0.0</v>
      </c>
      <c r="V538" s="48">
        <v>1.0</v>
      </c>
    </row>
    <row r="539" ht="15.75" customHeight="1">
      <c r="A539" s="5">
        <v>537.0</v>
      </c>
      <c r="B539" s="5">
        <v>45.0</v>
      </c>
      <c r="C539" s="5">
        <f t="shared" si="1"/>
        <v>9</v>
      </c>
      <c r="D539" s="5">
        <f>'Thông tin khách hàng'!$B$4+B539-1</f>
        <v>45</v>
      </c>
      <c r="E539" s="46">
        <f t="shared" si="2"/>
        <v>57701813180</v>
      </c>
      <c r="F539" s="5">
        <f>TP*VLOOKUP('Thông tin khách hàng'!$E$10,$X$2:$Z$5,3,FALSE)*OFFSET($S539,0,VLOOKUP('Thông tin khách hàng'!$E$10,$X$2:$Z$5,2,FALSE))</f>
        <v>0</v>
      </c>
      <c r="G539" s="5">
        <f>EP*VLOOKUP('Thông tin khách hàng'!$E$10,$X$2:$Z$5,3,FALSE)*OFFSET($S539,0,VLOOKUP('Thông tin khách hàng'!$E$10,$X$2:$Z$5,2,FALSE))</f>
        <v>0</v>
      </c>
      <c r="H539" s="5">
        <f>F539*HLOOKUP(B539,Assumption!$A$10:$G$12,2,TRUE)+G539*HLOOKUP(B539,Assumption!$A$10:$G$12,3,TRUE)</f>
        <v>0</v>
      </c>
      <c r="I539" s="5">
        <f t="shared" si="3"/>
        <v>0</v>
      </c>
      <c r="J539" s="47">
        <f>VLOOKUP(D539,Assumption!$O$3:$Q$103,IF('Thông tin khách hàng'!$B$3="Nam",2,3),FALSE)/12*P539</f>
        <v>0</v>
      </c>
      <c r="K539" s="5">
        <v>20000.0</v>
      </c>
      <c r="L539" s="46">
        <f t="shared" si="4"/>
        <v>235084248</v>
      </c>
      <c r="M539" s="46">
        <f t="shared" si="5"/>
        <v>57936877428</v>
      </c>
      <c r="N539" s="47">
        <f>HLOOKUP(ROUND(AVERAGE(M527:M538)/10^6,0),Assumption!$B$2:$E$3,2,TRUE)*MAX((AVERAGE(M527:M538)-250*10^6),0)</f>
        <v>324955456</v>
      </c>
      <c r="O539" s="46">
        <f t="shared" si="6"/>
        <v>58261832884</v>
      </c>
      <c r="P539" s="46">
        <f>IF(A539=1,SA,MAX(0,SA-M538))</f>
        <v>0</v>
      </c>
      <c r="S539" s="5">
        <v>0.0</v>
      </c>
      <c r="T539" s="5">
        <v>0.0</v>
      </c>
      <c r="U539" s="5">
        <v>0.0</v>
      </c>
      <c r="V539" s="48">
        <v>1.0</v>
      </c>
    </row>
    <row r="540" ht="15.75" customHeight="1">
      <c r="A540" s="5">
        <v>538.0</v>
      </c>
      <c r="B540" s="5">
        <v>45.0</v>
      </c>
      <c r="C540" s="5">
        <f t="shared" si="1"/>
        <v>10</v>
      </c>
      <c r="D540" s="5">
        <f>'Thông tin khách hàng'!$B$4+B540-1</f>
        <v>45</v>
      </c>
      <c r="E540" s="46">
        <f t="shared" si="2"/>
        <v>58261832884</v>
      </c>
      <c r="F540" s="5">
        <f>TP*VLOOKUP('Thông tin khách hàng'!$E$10,$X$2:$Z$5,3,FALSE)*OFFSET($S540,0,VLOOKUP('Thông tin khách hàng'!$E$10,$X$2:$Z$5,2,FALSE))</f>
        <v>0</v>
      </c>
      <c r="G540" s="5">
        <f>EP*VLOOKUP('Thông tin khách hàng'!$E$10,$X$2:$Z$5,3,FALSE)*OFFSET($S540,0,VLOOKUP('Thông tin khách hàng'!$E$10,$X$2:$Z$5,2,FALSE))</f>
        <v>0</v>
      </c>
      <c r="H540" s="5">
        <f>F540*HLOOKUP(B540,Assumption!$A$10:$G$12,2,TRUE)+G540*HLOOKUP(B540,Assumption!$A$10:$G$12,3,TRUE)</f>
        <v>0</v>
      </c>
      <c r="I540" s="5">
        <f t="shared" si="3"/>
        <v>0</v>
      </c>
      <c r="J540" s="47">
        <f>VLOOKUP(D540,Assumption!$O$3:$Q$103,IF('Thông tin khách hàng'!$B$3="Nam",2,3),FALSE)/12*P540</f>
        <v>0</v>
      </c>
      <c r="K540" s="5">
        <v>20000.0</v>
      </c>
      <c r="L540" s="46">
        <f t="shared" si="4"/>
        <v>237365838</v>
      </c>
      <c r="M540" s="46">
        <f t="shared" si="5"/>
        <v>58499178722</v>
      </c>
      <c r="N540" s="47">
        <f>HLOOKUP(ROUND(AVERAGE(M528:M539)/10^6,0),Assumption!$B$2:$E$3,2,TRUE)*MAX((AVERAGE(M528:M539)-250*10^6),0)</f>
        <v>328152686.8</v>
      </c>
      <c r="O540" s="46">
        <f t="shared" si="6"/>
        <v>58827331409</v>
      </c>
      <c r="P540" s="46">
        <f>IF(A540=1,SA,MAX(0,SA-M539))</f>
        <v>0</v>
      </c>
      <c r="S540" s="5">
        <v>0.0</v>
      </c>
      <c r="T540" s="5">
        <v>0.0</v>
      </c>
      <c r="U540" s="5">
        <v>1.0</v>
      </c>
      <c r="V540" s="48">
        <v>1.0</v>
      </c>
    </row>
    <row r="541" ht="15.75" customHeight="1">
      <c r="A541" s="5">
        <v>539.0</v>
      </c>
      <c r="B541" s="5">
        <v>45.0</v>
      </c>
      <c r="C541" s="5">
        <f t="shared" si="1"/>
        <v>11</v>
      </c>
      <c r="D541" s="5">
        <f>'Thông tin khách hàng'!$B$4+B541-1</f>
        <v>45</v>
      </c>
      <c r="E541" s="46">
        <f t="shared" si="2"/>
        <v>58827331409</v>
      </c>
      <c r="F541" s="5">
        <f>TP*VLOOKUP('Thông tin khách hàng'!$E$10,$X$2:$Z$5,3,FALSE)*OFFSET($S541,0,VLOOKUP('Thông tin khách hàng'!$E$10,$X$2:$Z$5,2,FALSE))</f>
        <v>0</v>
      </c>
      <c r="G541" s="5">
        <f>EP*VLOOKUP('Thông tin khách hàng'!$E$10,$X$2:$Z$5,3,FALSE)*OFFSET($S541,0,VLOOKUP('Thông tin khách hàng'!$E$10,$X$2:$Z$5,2,FALSE))</f>
        <v>0</v>
      </c>
      <c r="H541" s="5">
        <f>F541*HLOOKUP(B541,Assumption!$A$10:$G$12,2,TRUE)+G541*HLOOKUP(B541,Assumption!$A$10:$G$12,3,TRUE)</f>
        <v>0</v>
      </c>
      <c r="I541" s="5">
        <f t="shared" si="3"/>
        <v>0</v>
      </c>
      <c r="J541" s="47">
        <f>VLOOKUP(D541,Assumption!$O$3:$Q$103,IF('Thông tin khách hàng'!$B$3="Nam",2,3),FALSE)/12*P541</f>
        <v>0</v>
      </c>
      <c r="K541" s="5">
        <v>20000.0</v>
      </c>
      <c r="L541" s="46">
        <f t="shared" si="4"/>
        <v>239669749</v>
      </c>
      <c r="M541" s="46">
        <f t="shared" si="5"/>
        <v>59066981158</v>
      </c>
      <c r="N541" s="47">
        <f>HLOOKUP(ROUND(AVERAGE(M529:M540)/10^6,0),Assumption!$B$2:$E$3,2,TRUE)*MAX((AVERAGE(M529:M540)-250*10^6),0)</f>
        <v>331381039.7</v>
      </c>
      <c r="O541" s="46">
        <f t="shared" si="6"/>
        <v>59398362198</v>
      </c>
      <c r="P541" s="46">
        <f>IF(A541=1,SA,MAX(0,SA-M540))</f>
        <v>0</v>
      </c>
      <c r="S541" s="5">
        <v>0.0</v>
      </c>
      <c r="T541" s="5">
        <v>0.0</v>
      </c>
      <c r="U541" s="5">
        <v>0.0</v>
      </c>
      <c r="V541" s="48">
        <v>1.0</v>
      </c>
    </row>
    <row r="542" ht="15.75" customHeight="1">
      <c r="A542" s="5">
        <v>540.0</v>
      </c>
      <c r="B542" s="5">
        <v>45.0</v>
      </c>
      <c r="C542" s="5">
        <f t="shared" si="1"/>
        <v>12</v>
      </c>
      <c r="D542" s="5">
        <f>'Thông tin khách hàng'!$B$4+B542-1</f>
        <v>45</v>
      </c>
      <c r="E542" s="46">
        <f t="shared" si="2"/>
        <v>59398362198</v>
      </c>
      <c r="F542" s="5">
        <f>TP*VLOOKUP('Thông tin khách hàng'!$E$10,$X$2:$Z$5,3,FALSE)*OFFSET($S542,0,VLOOKUP('Thông tin khách hàng'!$E$10,$X$2:$Z$5,2,FALSE))</f>
        <v>0</v>
      </c>
      <c r="G542" s="5">
        <f>EP*VLOOKUP('Thông tin khách hàng'!$E$10,$X$2:$Z$5,3,FALSE)*OFFSET($S542,0,VLOOKUP('Thông tin khách hàng'!$E$10,$X$2:$Z$5,2,FALSE))</f>
        <v>0</v>
      </c>
      <c r="H542" s="5">
        <f>F542*HLOOKUP(B542,Assumption!$A$10:$G$12,2,TRUE)+G542*HLOOKUP(B542,Assumption!$A$10:$G$12,3,TRUE)</f>
        <v>0</v>
      </c>
      <c r="I542" s="5">
        <f t="shared" si="3"/>
        <v>0</v>
      </c>
      <c r="J542" s="47">
        <f>VLOOKUP(D542,Assumption!$O$3:$Q$103,IF('Thông tin khách hàng'!$B$3="Nam",2,3),FALSE)/12*P542</f>
        <v>0</v>
      </c>
      <c r="K542" s="5">
        <v>20000.0</v>
      </c>
      <c r="L542" s="46">
        <f t="shared" si="4"/>
        <v>241996199</v>
      </c>
      <c r="M542" s="46">
        <f t="shared" si="5"/>
        <v>59640338397</v>
      </c>
      <c r="N542" s="47">
        <f>HLOOKUP(ROUND(AVERAGE(M530:M541)/10^6,0),Assumption!$B$2:$E$3,2,TRUE)*MAX((AVERAGE(M530:M541)-250*10^6),0)</f>
        <v>334640817.7</v>
      </c>
      <c r="O542" s="46">
        <f t="shared" si="6"/>
        <v>59974979215</v>
      </c>
      <c r="P542" s="46">
        <f>IF(A542=1,SA,MAX(0,SA-M541))</f>
        <v>0</v>
      </c>
      <c r="S542" s="5">
        <v>0.0</v>
      </c>
      <c r="T542" s="5">
        <v>0.0</v>
      </c>
      <c r="U542" s="5">
        <v>0.0</v>
      </c>
      <c r="V542" s="48">
        <v>1.0</v>
      </c>
    </row>
    <row r="543" ht="15.75" customHeight="1">
      <c r="A543" s="5">
        <v>541.0</v>
      </c>
      <c r="B543" s="5">
        <v>46.0</v>
      </c>
      <c r="C543" s="5">
        <f t="shared" si="1"/>
        <v>1</v>
      </c>
      <c r="D543" s="5">
        <f>'Thông tin khách hàng'!$B$4+B543-1</f>
        <v>46</v>
      </c>
      <c r="E543" s="46">
        <f t="shared" si="2"/>
        <v>59974979215</v>
      </c>
      <c r="F543" s="5">
        <f>TP*VLOOKUP('Thông tin khách hàng'!$E$10,$X$2:$Z$5,3,FALSE)*OFFSET($S543,0,VLOOKUP('Thông tin khách hàng'!$E$10,$X$2:$Z$5,2,FALSE))</f>
        <v>15000000</v>
      </c>
      <c r="G543" s="5">
        <f>EP*VLOOKUP('Thông tin khách hàng'!$E$10,$X$2:$Z$5,3,FALSE)*OFFSET($S543,0,VLOOKUP('Thông tin khách hàng'!$E$10,$X$2:$Z$5,2,FALSE))</f>
        <v>15000000</v>
      </c>
      <c r="H543" s="5">
        <f>F543*HLOOKUP(B543,Assumption!$A$10:$G$12,2,TRUE)+G543*HLOOKUP(B543,Assumption!$A$10:$G$12,3,TRUE)</f>
        <v>750000</v>
      </c>
      <c r="I543" s="5">
        <f t="shared" si="3"/>
        <v>29250000</v>
      </c>
      <c r="J543" s="47">
        <f>VLOOKUP(D543,Assumption!$O$3:$Q$103,IF('Thông tin khách hàng'!$B$3="Nam",2,3),FALSE)/12*P543</f>
        <v>0</v>
      </c>
      <c r="K543" s="5">
        <v>20000.0</v>
      </c>
      <c r="L543" s="46">
        <f t="shared" si="4"/>
        <v>244464576</v>
      </c>
      <c r="M543" s="46">
        <f t="shared" si="5"/>
        <v>60248673791</v>
      </c>
      <c r="N543" s="47">
        <f>HLOOKUP(ROUND(AVERAGE(M531:M542)/10^6,0),Assumption!$B$2:$E$3,2,TRUE)*MAX((AVERAGE(M531:M542)-250*10^6),0)</f>
        <v>337932326.8</v>
      </c>
      <c r="O543" s="46">
        <f t="shared" si="6"/>
        <v>60586606117</v>
      </c>
      <c r="P543" s="46">
        <f>IF(A543=1,SA,MAX(0,SA-M542))</f>
        <v>0</v>
      </c>
      <c r="S543" s="5">
        <v>1.0</v>
      </c>
      <c r="T543" s="5">
        <v>1.0</v>
      </c>
      <c r="U543" s="5">
        <v>1.0</v>
      </c>
      <c r="V543" s="48">
        <v>1.0</v>
      </c>
    </row>
    <row r="544" ht="15.75" customHeight="1">
      <c r="A544" s="5">
        <v>542.0</v>
      </c>
      <c r="B544" s="5">
        <v>46.0</v>
      </c>
      <c r="C544" s="5">
        <f t="shared" si="1"/>
        <v>2</v>
      </c>
      <c r="D544" s="5">
        <f>'Thông tin khách hàng'!$B$4+B544-1</f>
        <v>46</v>
      </c>
      <c r="E544" s="46">
        <f t="shared" si="2"/>
        <v>60586606117</v>
      </c>
      <c r="F544" s="5">
        <f>TP*VLOOKUP('Thông tin khách hàng'!$E$10,$X$2:$Z$5,3,FALSE)*OFFSET($S544,0,VLOOKUP('Thông tin khách hàng'!$E$10,$X$2:$Z$5,2,FALSE))</f>
        <v>0</v>
      </c>
      <c r="G544" s="5">
        <f>EP*VLOOKUP('Thông tin khách hàng'!$E$10,$X$2:$Z$5,3,FALSE)*OFFSET($S544,0,VLOOKUP('Thông tin khách hàng'!$E$10,$X$2:$Z$5,2,FALSE))</f>
        <v>0</v>
      </c>
      <c r="H544" s="5">
        <f>F544*HLOOKUP(B544,Assumption!$A$10:$G$12,2,TRUE)+G544*HLOOKUP(B544,Assumption!$A$10:$G$12,3,TRUE)</f>
        <v>0</v>
      </c>
      <c r="I544" s="5">
        <f t="shared" si="3"/>
        <v>0</v>
      </c>
      <c r="J544" s="47">
        <f>VLOOKUP(D544,Assumption!$O$3:$Q$103,IF('Thông tin khách hàng'!$B$3="Nam",2,3),FALSE)/12*P544</f>
        <v>0</v>
      </c>
      <c r="K544" s="5">
        <v>20000.0</v>
      </c>
      <c r="L544" s="46">
        <f t="shared" si="4"/>
        <v>246837251</v>
      </c>
      <c r="M544" s="46">
        <f t="shared" si="5"/>
        <v>60833423368</v>
      </c>
      <c r="N544" s="47">
        <f>HLOOKUP(ROUND(AVERAGE(M532:M543)/10^6,0),Assumption!$B$2:$E$3,2,TRUE)*MAX((AVERAGE(M532:M543)-250*10^6),0)</f>
        <v>341255875.6</v>
      </c>
      <c r="O544" s="46">
        <f t="shared" si="6"/>
        <v>61174679244</v>
      </c>
      <c r="P544" s="46">
        <f>IF(A544=1,SA,MAX(0,SA-M543))</f>
        <v>0</v>
      </c>
      <c r="S544" s="5">
        <v>0.0</v>
      </c>
      <c r="T544" s="5">
        <v>0.0</v>
      </c>
      <c r="U544" s="5">
        <v>0.0</v>
      </c>
      <c r="V544" s="48">
        <v>1.0</v>
      </c>
    </row>
    <row r="545" ht="15.75" customHeight="1">
      <c r="A545" s="5">
        <v>543.0</v>
      </c>
      <c r="B545" s="5">
        <v>46.0</v>
      </c>
      <c r="C545" s="5">
        <f t="shared" si="1"/>
        <v>3</v>
      </c>
      <c r="D545" s="5">
        <f>'Thông tin khách hàng'!$B$4+B545-1</f>
        <v>46</v>
      </c>
      <c r="E545" s="46">
        <f t="shared" si="2"/>
        <v>61174679244</v>
      </c>
      <c r="F545" s="5">
        <f>TP*VLOOKUP('Thông tin khách hàng'!$E$10,$X$2:$Z$5,3,FALSE)*OFFSET($S545,0,VLOOKUP('Thông tin khách hàng'!$E$10,$X$2:$Z$5,2,FALSE))</f>
        <v>0</v>
      </c>
      <c r="G545" s="5">
        <f>EP*VLOOKUP('Thông tin khách hàng'!$E$10,$X$2:$Z$5,3,FALSE)*OFFSET($S545,0,VLOOKUP('Thông tin khách hàng'!$E$10,$X$2:$Z$5,2,FALSE))</f>
        <v>0</v>
      </c>
      <c r="H545" s="5">
        <f>F545*HLOOKUP(B545,Assumption!$A$10:$G$12,2,TRUE)+G545*HLOOKUP(B545,Assumption!$A$10:$G$12,3,TRUE)</f>
        <v>0</v>
      </c>
      <c r="I545" s="5">
        <f t="shared" si="3"/>
        <v>0</v>
      </c>
      <c r="J545" s="47">
        <f>VLOOKUP(D545,Assumption!$O$3:$Q$103,IF('Thông tin khách hàng'!$B$3="Nam",2,3),FALSE)/12*P545</f>
        <v>0</v>
      </c>
      <c r="K545" s="5">
        <v>20000.0</v>
      </c>
      <c r="L545" s="46">
        <f t="shared" si="4"/>
        <v>249233134</v>
      </c>
      <c r="M545" s="46">
        <f t="shared" si="5"/>
        <v>61423892378</v>
      </c>
      <c r="N545" s="47">
        <f>HLOOKUP(ROUND(AVERAGE(M533:M544)/10^6,0),Assumption!$B$2:$E$3,2,TRUE)*MAX((AVERAGE(M533:M544)-250*10^6),0)</f>
        <v>344611776.3</v>
      </c>
      <c r="O545" s="46">
        <f t="shared" si="6"/>
        <v>61768504154</v>
      </c>
      <c r="P545" s="46">
        <f>IF(A545=1,SA,MAX(0,SA-M544))</f>
        <v>0</v>
      </c>
      <c r="S545" s="5">
        <v>0.0</v>
      </c>
      <c r="T545" s="5">
        <v>0.0</v>
      </c>
      <c r="U545" s="5">
        <v>0.0</v>
      </c>
      <c r="V545" s="48">
        <v>1.0</v>
      </c>
    </row>
    <row r="546" ht="15.75" customHeight="1">
      <c r="A546" s="5">
        <v>544.0</v>
      </c>
      <c r="B546" s="5">
        <v>46.0</v>
      </c>
      <c r="C546" s="5">
        <f t="shared" si="1"/>
        <v>4</v>
      </c>
      <c r="D546" s="5">
        <f>'Thông tin khách hàng'!$B$4+B546-1</f>
        <v>46</v>
      </c>
      <c r="E546" s="46">
        <f t="shared" si="2"/>
        <v>61768504154</v>
      </c>
      <c r="F546" s="5">
        <f>TP*VLOOKUP('Thông tin khách hàng'!$E$10,$X$2:$Z$5,3,FALSE)*OFFSET($S546,0,VLOOKUP('Thông tin khách hàng'!$E$10,$X$2:$Z$5,2,FALSE))</f>
        <v>0</v>
      </c>
      <c r="G546" s="5">
        <f>EP*VLOOKUP('Thông tin khách hàng'!$E$10,$X$2:$Z$5,3,FALSE)*OFFSET($S546,0,VLOOKUP('Thông tin khách hàng'!$E$10,$X$2:$Z$5,2,FALSE))</f>
        <v>0</v>
      </c>
      <c r="H546" s="5">
        <f>F546*HLOOKUP(B546,Assumption!$A$10:$G$12,2,TRUE)+G546*HLOOKUP(B546,Assumption!$A$10:$G$12,3,TRUE)</f>
        <v>0</v>
      </c>
      <c r="I546" s="5">
        <f t="shared" si="3"/>
        <v>0</v>
      </c>
      <c r="J546" s="47">
        <f>VLOOKUP(D546,Assumption!$O$3:$Q$103,IF('Thông tin khách hàng'!$B$3="Nam",2,3),FALSE)/12*P546</f>
        <v>0</v>
      </c>
      <c r="K546" s="5">
        <v>20000.0</v>
      </c>
      <c r="L546" s="46">
        <f t="shared" si="4"/>
        <v>251652450</v>
      </c>
      <c r="M546" s="46">
        <f t="shared" si="5"/>
        <v>62020136604</v>
      </c>
      <c r="N546" s="47">
        <f>HLOOKUP(ROUND(AVERAGE(M534:M545)/10^6,0),Assumption!$B$2:$E$3,2,TRUE)*MAX((AVERAGE(M534:M545)-250*10^6),0)</f>
        <v>348000343.5</v>
      </c>
      <c r="O546" s="46">
        <f t="shared" si="6"/>
        <v>62368136948</v>
      </c>
      <c r="P546" s="46">
        <f>IF(A546=1,SA,MAX(0,SA-M545))</f>
        <v>0</v>
      </c>
      <c r="S546" s="5">
        <v>0.0</v>
      </c>
      <c r="T546" s="5">
        <v>0.0</v>
      </c>
      <c r="U546" s="5">
        <v>1.0</v>
      </c>
      <c r="V546" s="48">
        <v>1.0</v>
      </c>
    </row>
    <row r="547" ht="15.75" customHeight="1">
      <c r="A547" s="5">
        <v>545.0</v>
      </c>
      <c r="B547" s="5">
        <v>46.0</v>
      </c>
      <c r="C547" s="5">
        <f t="shared" si="1"/>
        <v>5</v>
      </c>
      <c r="D547" s="5">
        <f>'Thông tin khách hàng'!$B$4+B547-1</f>
        <v>46</v>
      </c>
      <c r="E547" s="46">
        <f t="shared" si="2"/>
        <v>62368136948</v>
      </c>
      <c r="F547" s="5">
        <f>TP*VLOOKUP('Thông tin khách hàng'!$E$10,$X$2:$Z$5,3,FALSE)*OFFSET($S547,0,VLOOKUP('Thông tin khách hàng'!$E$10,$X$2:$Z$5,2,FALSE))</f>
        <v>0</v>
      </c>
      <c r="G547" s="5">
        <f>EP*VLOOKUP('Thông tin khách hàng'!$E$10,$X$2:$Z$5,3,FALSE)*OFFSET($S547,0,VLOOKUP('Thông tin khách hàng'!$E$10,$X$2:$Z$5,2,FALSE))</f>
        <v>0</v>
      </c>
      <c r="H547" s="5">
        <f>F547*HLOOKUP(B547,Assumption!$A$10:$G$12,2,TRUE)+G547*HLOOKUP(B547,Assumption!$A$10:$G$12,3,TRUE)</f>
        <v>0</v>
      </c>
      <c r="I547" s="5">
        <f t="shared" si="3"/>
        <v>0</v>
      </c>
      <c r="J547" s="47">
        <f>VLOOKUP(D547,Assumption!$O$3:$Q$103,IF('Thông tin khách hàng'!$B$3="Nam",2,3),FALSE)/12*P547</f>
        <v>0</v>
      </c>
      <c r="K547" s="5">
        <v>20000.0</v>
      </c>
      <c r="L547" s="46">
        <f t="shared" si="4"/>
        <v>254095429</v>
      </c>
      <c r="M547" s="46">
        <f t="shared" si="5"/>
        <v>62622212377</v>
      </c>
      <c r="N547" s="47">
        <f>HLOOKUP(ROUND(AVERAGE(M535:M546)/10^6,0),Assumption!$B$2:$E$3,2,TRUE)*MAX((AVERAGE(M535:M546)-250*10^6),0)</f>
        <v>351421895.4</v>
      </c>
      <c r="O547" s="46">
        <f t="shared" si="6"/>
        <v>62973634272</v>
      </c>
      <c r="P547" s="46">
        <f>IF(A547=1,SA,MAX(0,SA-M546))</f>
        <v>0</v>
      </c>
      <c r="S547" s="5">
        <v>0.0</v>
      </c>
      <c r="T547" s="5">
        <v>0.0</v>
      </c>
      <c r="U547" s="5">
        <v>0.0</v>
      </c>
      <c r="V547" s="48">
        <v>1.0</v>
      </c>
    </row>
    <row r="548" ht="15.75" customHeight="1">
      <c r="A548" s="5">
        <v>546.0</v>
      </c>
      <c r="B548" s="5">
        <v>46.0</v>
      </c>
      <c r="C548" s="5">
        <f t="shared" si="1"/>
        <v>6</v>
      </c>
      <c r="D548" s="5">
        <f>'Thông tin khách hàng'!$B$4+B548-1</f>
        <v>46</v>
      </c>
      <c r="E548" s="46">
        <f t="shared" si="2"/>
        <v>62973634272</v>
      </c>
      <c r="F548" s="5">
        <f>TP*VLOOKUP('Thông tin khách hàng'!$E$10,$X$2:$Z$5,3,FALSE)*OFFSET($S548,0,VLOOKUP('Thông tin khách hàng'!$E$10,$X$2:$Z$5,2,FALSE))</f>
        <v>0</v>
      </c>
      <c r="G548" s="5">
        <f>EP*VLOOKUP('Thông tin khách hàng'!$E$10,$X$2:$Z$5,3,FALSE)*OFFSET($S548,0,VLOOKUP('Thông tin khách hàng'!$E$10,$X$2:$Z$5,2,FALSE))</f>
        <v>0</v>
      </c>
      <c r="H548" s="5">
        <f>F548*HLOOKUP(B548,Assumption!$A$10:$G$12,2,TRUE)+G548*HLOOKUP(B548,Assumption!$A$10:$G$12,3,TRUE)</f>
        <v>0</v>
      </c>
      <c r="I548" s="5">
        <f t="shared" si="3"/>
        <v>0</v>
      </c>
      <c r="J548" s="47">
        <f>VLOOKUP(D548,Assumption!$O$3:$Q$103,IF('Thông tin khách hàng'!$B$3="Nam",2,3),FALSE)/12*P548</f>
        <v>0</v>
      </c>
      <c r="K548" s="5">
        <v>20000.0</v>
      </c>
      <c r="L548" s="46">
        <f t="shared" si="4"/>
        <v>256562300</v>
      </c>
      <c r="M548" s="46">
        <f t="shared" si="5"/>
        <v>63230176572</v>
      </c>
      <c r="N548" s="47">
        <f>HLOOKUP(ROUND(AVERAGE(M536:M547)/10^6,0),Assumption!$B$2:$E$3,2,TRUE)*MAX((AVERAGE(M536:M547)-250*10^6),0)</f>
        <v>354876753</v>
      </c>
      <c r="O548" s="46">
        <f t="shared" si="6"/>
        <v>63585053325</v>
      </c>
      <c r="P548" s="46">
        <f>IF(A548=1,SA,MAX(0,SA-M547))</f>
        <v>0</v>
      </c>
      <c r="S548" s="5">
        <v>0.0</v>
      </c>
      <c r="T548" s="5">
        <v>0.0</v>
      </c>
      <c r="U548" s="5">
        <v>0.0</v>
      </c>
      <c r="V548" s="48">
        <v>1.0</v>
      </c>
    </row>
    <row r="549" ht="15.75" customHeight="1">
      <c r="A549" s="5">
        <v>547.0</v>
      </c>
      <c r="B549" s="5">
        <v>46.0</v>
      </c>
      <c r="C549" s="5">
        <f t="shared" si="1"/>
        <v>7</v>
      </c>
      <c r="D549" s="5">
        <f>'Thông tin khách hàng'!$B$4+B549-1</f>
        <v>46</v>
      </c>
      <c r="E549" s="46">
        <f t="shared" si="2"/>
        <v>63585053325</v>
      </c>
      <c r="F549" s="5">
        <f>TP*VLOOKUP('Thông tin khách hàng'!$E$10,$X$2:$Z$5,3,FALSE)*OFFSET($S549,0,VLOOKUP('Thông tin khách hàng'!$E$10,$X$2:$Z$5,2,FALSE))</f>
        <v>15000000</v>
      </c>
      <c r="G549" s="5">
        <f>EP*VLOOKUP('Thông tin khách hàng'!$E$10,$X$2:$Z$5,3,FALSE)*OFFSET($S549,0,VLOOKUP('Thông tin khách hàng'!$E$10,$X$2:$Z$5,2,FALSE))</f>
        <v>15000000</v>
      </c>
      <c r="H549" s="5">
        <f>F549*HLOOKUP(B549,Assumption!$A$10:$G$12,2,TRUE)+G549*HLOOKUP(B549,Assumption!$A$10:$G$12,3,TRUE)</f>
        <v>750000</v>
      </c>
      <c r="I549" s="5">
        <f t="shared" si="3"/>
        <v>29250000</v>
      </c>
      <c r="J549" s="47">
        <f>VLOOKUP(D549,Assumption!$O$3:$Q$103,IF('Thông tin khách hàng'!$B$3="Nam",2,3),FALSE)/12*P549</f>
        <v>0</v>
      </c>
      <c r="K549" s="5">
        <v>20000.0</v>
      </c>
      <c r="L549" s="46">
        <f t="shared" si="4"/>
        <v>259172465</v>
      </c>
      <c r="M549" s="46">
        <f t="shared" si="5"/>
        <v>63873455790</v>
      </c>
      <c r="N549" s="47">
        <f>HLOOKUP(ROUND(AVERAGE(M537:M548)/10^6,0),Assumption!$B$2:$E$3,2,TRUE)*MAX((AVERAGE(M537:M548)-250*10^6),0)</f>
        <v>358365240.6</v>
      </c>
      <c r="O549" s="46">
        <f t="shared" si="6"/>
        <v>64231821031</v>
      </c>
      <c r="P549" s="46">
        <f>IF(A549=1,SA,MAX(0,SA-M548))</f>
        <v>0</v>
      </c>
      <c r="S549" s="5">
        <v>0.0</v>
      </c>
      <c r="T549" s="5">
        <v>1.0</v>
      </c>
      <c r="U549" s="5">
        <v>1.0</v>
      </c>
      <c r="V549" s="48">
        <v>1.0</v>
      </c>
    </row>
    <row r="550" ht="15.75" customHeight="1">
      <c r="A550" s="5">
        <v>548.0</v>
      </c>
      <c r="B550" s="5">
        <v>46.0</v>
      </c>
      <c r="C550" s="5">
        <f t="shared" si="1"/>
        <v>8</v>
      </c>
      <c r="D550" s="5">
        <f>'Thông tin khách hàng'!$B$4+B550-1</f>
        <v>46</v>
      </c>
      <c r="E550" s="46">
        <f t="shared" si="2"/>
        <v>64231821031</v>
      </c>
      <c r="F550" s="5">
        <f>TP*VLOOKUP('Thông tin khách hàng'!$E$10,$X$2:$Z$5,3,FALSE)*OFFSET($S550,0,VLOOKUP('Thông tin khách hàng'!$E$10,$X$2:$Z$5,2,FALSE))</f>
        <v>0</v>
      </c>
      <c r="G550" s="5">
        <f>EP*VLOOKUP('Thông tin khách hàng'!$E$10,$X$2:$Z$5,3,FALSE)*OFFSET($S550,0,VLOOKUP('Thông tin khách hàng'!$E$10,$X$2:$Z$5,2,FALSE))</f>
        <v>0</v>
      </c>
      <c r="H550" s="5">
        <f>F550*HLOOKUP(B550,Assumption!$A$10:$G$12,2,TRUE)+G550*HLOOKUP(B550,Assumption!$A$10:$G$12,3,TRUE)</f>
        <v>0</v>
      </c>
      <c r="I550" s="5">
        <f t="shared" si="3"/>
        <v>0</v>
      </c>
      <c r="J550" s="47">
        <f>VLOOKUP(D550,Assumption!$O$3:$Q$103,IF('Thông tin khách hàng'!$B$3="Nam",2,3),FALSE)/12*P550</f>
        <v>0</v>
      </c>
      <c r="K550" s="5">
        <v>20000.0</v>
      </c>
      <c r="L550" s="46">
        <f t="shared" si="4"/>
        <v>261688308</v>
      </c>
      <c r="M550" s="46">
        <f t="shared" si="5"/>
        <v>64493489339</v>
      </c>
      <c r="N550" s="47">
        <f>HLOOKUP(ROUND(AVERAGE(M538:M549)/10^6,0),Assumption!$B$2:$E$3,2,TRUE)*MAX((AVERAGE(M538:M549)-250*10^6),0)</f>
        <v>361887685.4</v>
      </c>
      <c r="O550" s="46">
        <f t="shared" si="6"/>
        <v>64855377024</v>
      </c>
      <c r="P550" s="46">
        <f>IF(A550=1,SA,MAX(0,SA-M549))</f>
        <v>0</v>
      </c>
      <c r="S550" s="5">
        <v>0.0</v>
      </c>
      <c r="T550" s="5">
        <v>0.0</v>
      </c>
      <c r="U550" s="5">
        <v>0.0</v>
      </c>
      <c r="V550" s="48">
        <v>1.0</v>
      </c>
    </row>
    <row r="551" ht="15.75" customHeight="1">
      <c r="A551" s="5">
        <v>549.0</v>
      </c>
      <c r="B551" s="5">
        <v>46.0</v>
      </c>
      <c r="C551" s="5">
        <f t="shared" si="1"/>
        <v>9</v>
      </c>
      <c r="D551" s="5">
        <f>'Thông tin khách hàng'!$B$4+B551-1</f>
        <v>46</v>
      </c>
      <c r="E551" s="46">
        <f t="shared" si="2"/>
        <v>64855377024</v>
      </c>
      <c r="F551" s="5">
        <f>TP*VLOOKUP('Thông tin khách hàng'!$E$10,$X$2:$Z$5,3,FALSE)*OFFSET($S551,0,VLOOKUP('Thông tin khách hàng'!$E$10,$X$2:$Z$5,2,FALSE))</f>
        <v>0</v>
      </c>
      <c r="G551" s="5">
        <f>EP*VLOOKUP('Thông tin khách hàng'!$E$10,$X$2:$Z$5,3,FALSE)*OFFSET($S551,0,VLOOKUP('Thông tin khách hàng'!$E$10,$X$2:$Z$5,2,FALSE))</f>
        <v>0</v>
      </c>
      <c r="H551" s="5">
        <f>F551*HLOOKUP(B551,Assumption!$A$10:$G$12,2,TRUE)+G551*HLOOKUP(B551,Assumption!$A$10:$G$12,3,TRUE)</f>
        <v>0</v>
      </c>
      <c r="I551" s="5">
        <f t="shared" si="3"/>
        <v>0</v>
      </c>
      <c r="J551" s="47">
        <f>VLOOKUP(D551,Assumption!$O$3:$Q$103,IF('Thông tin khách hàng'!$B$3="Nam",2,3),FALSE)/12*P551</f>
        <v>0</v>
      </c>
      <c r="K551" s="5">
        <v>20000.0</v>
      </c>
      <c r="L551" s="46">
        <f t="shared" si="4"/>
        <v>264228753</v>
      </c>
      <c r="M551" s="46">
        <f t="shared" si="5"/>
        <v>65119585777</v>
      </c>
      <c r="N551" s="47">
        <f>HLOOKUP(ROUND(AVERAGE(M539:M550)/10^6,0),Assumption!$B$2:$E$3,2,TRUE)*MAX((AVERAGE(M539:M550)-250*10^6),0)</f>
        <v>365444418</v>
      </c>
      <c r="O551" s="46">
        <f t="shared" si="6"/>
        <v>65485030195</v>
      </c>
      <c r="P551" s="46">
        <f>IF(A551=1,SA,MAX(0,SA-M550))</f>
        <v>0</v>
      </c>
      <c r="S551" s="5">
        <v>0.0</v>
      </c>
      <c r="T551" s="5">
        <v>0.0</v>
      </c>
      <c r="U551" s="5">
        <v>0.0</v>
      </c>
      <c r="V551" s="48">
        <v>1.0</v>
      </c>
    </row>
    <row r="552" ht="15.75" customHeight="1">
      <c r="A552" s="5">
        <v>550.0</v>
      </c>
      <c r="B552" s="5">
        <v>46.0</v>
      </c>
      <c r="C552" s="5">
        <f t="shared" si="1"/>
        <v>10</v>
      </c>
      <c r="D552" s="5">
        <f>'Thông tin khách hàng'!$B$4+B552-1</f>
        <v>46</v>
      </c>
      <c r="E552" s="46">
        <f t="shared" si="2"/>
        <v>65485030195</v>
      </c>
      <c r="F552" s="5">
        <f>TP*VLOOKUP('Thông tin khách hàng'!$E$10,$X$2:$Z$5,3,FALSE)*OFFSET($S552,0,VLOOKUP('Thông tin khách hàng'!$E$10,$X$2:$Z$5,2,FALSE))</f>
        <v>0</v>
      </c>
      <c r="G552" s="5">
        <f>EP*VLOOKUP('Thông tin khách hàng'!$E$10,$X$2:$Z$5,3,FALSE)*OFFSET($S552,0,VLOOKUP('Thông tin khách hàng'!$E$10,$X$2:$Z$5,2,FALSE))</f>
        <v>0</v>
      </c>
      <c r="H552" s="5">
        <f>F552*HLOOKUP(B552,Assumption!$A$10:$G$12,2,TRUE)+G552*HLOOKUP(B552,Assumption!$A$10:$G$12,3,TRUE)</f>
        <v>0</v>
      </c>
      <c r="I552" s="5">
        <f t="shared" si="3"/>
        <v>0</v>
      </c>
      <c r="J552" s="47">
        <f>VLOOKUP(D552,Assumption!$O$3:$Q$103,IF('Thông tin khách hàng'!$B$3="Nam",2,3),FALSE)/12*P552</f>
        <v>0</v>
      </c>
      <c r="K552" s="5">
        <v>20000.0</v>
      </c>
      <c r="L552" s="46">
        <f t="shared" si="4"/>
        <v>266794038</v>
      </c>
      <c r="M552" s="46">
        <f t="shared" si="5"/>
        <v>65751804233</v>
      </c>
      <c r="N552" s="47">
        <f>HLOOKUP(ROUND(AVERAGE(M540:M551)/10^6,0),Assumption!$B$2:$E$3,2,TRUE)*MAX((AVERAGE(M540:M551)-250*10^6),0)</f>
        <v>369035772.1</v>
      </c>
      <c r="O552" s="46">
        <f t="shared" si="6"/>
        <v>66120840005</v>
      </c>
      <c r="P552" s="46">
        <f>IF(A552=1,SA,MAX(0,SA-M551))</f>
        <v>0</v>
      </c>
      <c r="S552" s="5">
        <v>0.0</v>
      </c>
      <c r="T552" s="5">
        <v>0.0</v>
      </c>
      <c r="U552" s="5">
        <v>1.0</v>
      </c>
      <c r="V552" s="48">
        <v>1.0</v>
      </c>
    </row>
    <row r="553" ht="15.75" customHeight="1">
      <c r="A553" s="5">
        <v>551.0</v>
      </c>
      <c r="B553" s="5">
        <v>46.0</v>
      </c>
      <c r="C553" s="5">
        <f t="shared" si="1"/>
        <v>11</v>
      </c>
      <c r="D553" s="5">
        <f>'Thông tin khách hàng'!$B$4+B553-1</f>
        <v>46</v>
      </c>
      <c r="E553" s="46">
        <f t="shared" si="2"/>
        <v>66120840005</v>
      </c>
      <c r="F553" s="5">
        <f>TP*VLOOKUP('Thông tin khách hàng'!$E$10,$X$2:$Z$5,3,FALSE)*OFFSET($S553,0,VLOOKUP('Thông tin khách hàng'!$E$10,$X$2:$Z$5,2,FALSE))</f>
        <v>0</v>
      </c>
      <c r="G553" s="5">
        <f>EP*VLOOKUP('Thông tin khách hàng'!$E$10,$X$2:$Z$5,3,FALSE)*OFFSET($S553,0,VLOOKUP('Thông tin khách hàng'!$E$10,$X$2:$Z$5,2,FALSE))</f>
        <v>0</v>
      </c>
      <c r="H553" s="5">
        <f>F553*HLOOKUP(B553,Assumption!$A$10:$G$12,2,TRUE)+G553*HLOOKUP(B553,Assumption!$A$10:$G$12,3,TRUE)</f>
        <v>0</v>
      </c>
      <c r="I553" s="5">
        <f t="shared" si="3"/>
        <v>0</v>
      </c>
      <c r="J553" s="47">
        <f>VLOOKUP(D553,Assumption!$O$3:$Q$103,IF('Thông tin khách hàng'!$B$3="Nam",2,3),FALSE)/12*P553</f>
        <v>0</v>
      </c>
      <c r="K553" s="5">
        <v>20000.0</v>
      </c>
      <c r="L553" s="46">
        <f t="shared" si="4"/>
        <v>269384405</v>
      </c>
      <c r="M553" s="46">
        <f t="shared" si="5"/>
        <v>66390204410</v>
      </c>
      <c r="N553" s="47">
        <f>HLOOKUP(ROUND(AVERAGE(M541:M552)/10^6,0),Assumption!$B$2:$E$3,2,TRUE)*MAX((AVERAGE(M541:M552)-250*10^6),0)</f>
        <v>372662084.9</v>
      </c>
      <c r="O553" s="46">
        <f t="shared" si="6"/>
        <v>66762866495</v>
      </c>
      <c r="P553" s="46">
        <f>IF(A553=1,SA,MAX(0,SA-M552))</f>
        <v>0</v>
      </c>
      <c r="S553" s="5">
        <v>0.0</v>
      </c>
      <c r="T553" s="5">
        <v>0.0</v>
      </c>
      <c r="U553" s="5">
        <v>0.0</v>
      </c>
      <c r="V553" s="48">
        <v>1.0</v>
      </c>
    </row>
    <row r="554" ht="15.75" customHeight="1">
      <c r="A554" s="5">
        <v>552.0</v>
      </c>
      <c r="B554" s="5">
        <v>46.0</v>
      </c>
      <c r="C554" s="5">
        <f t="shared" si="1"/>
        <v>12</v>
      </c>
      <c r="D554" s="5">
        <f>'Thông tin khách hàng'!$B$4+B554-1</f>
        <v>46</v>
      </c>
      <c r="E554" s="46">
        <f t="shared" si="2"/>
        <v>66762866495</v>
      </c>
      <c r="F554" s="5">
        <f>TP*VLOOKUP('Thông tin khách hàng'!$E$10,$X$2:$Z$5,3,FALSE)*OFFSET($S554,0,VLOOKUP('Thông tin khách hàng'!$E$10,$X$2:$Z$5,2,FALSE))</f>
        <v>0</v>
      </c>
      <c r="G554" s="5">
        <f>EP*VLOOKUP('Thông tin khách hàng'!$E$10,$X$2:$Z$5,3,FALSE)*OFFSET($S554,0,VLOOKUP('Thông tin khách hàng'!$E$10,$X$2:$Z$5,2,FALSE))</f>
        <v>0</v>
      </c>
      <c r="H554" s="5">
        <f>F554*HLOOKUP(B554,Assumption!$A$10:$G$12,2,TRUE)+G554*HLOOKUP(B554,Assumption!$A$10:$G$12,3,TRUE)</f>
        <v>0</v>
      </c>
      <c r="I554" s="5">
        <f t="shared" si="3"/>
        <v>0</v>
      </c>
      <c r="J554" s="47">
        <f>VLOOKUP(D554,Assumption!$O$3:$Q$103,IF('Thông tin khách hàng'!$B$3="Nam",2,3),FALSE)/12*P554</f>
        <v>0</v>
      </c>
      <c r="K554" s="5">
        <v>20000.0</v>
      </c>
      <c r="L554" s="46">
        <f t="shared" si="4"/>
        <v>272000101</v>
      </c>
      <c r="M554" s="46">
        <f t="shared" si="5"/>
        <v>67034846596</v>
      </c>
      <c r="N554" s="47">
        <f>HLOOKUP(ROUND(AVERAGE(M542:M553)/10^6,0),Assumption!$B$2:$E$3,2,TRUE)*MAX((AVERAGE(M542:M553)-250*10^6),0)</f>
        <v>376323696.5</v>
      </c>
      <c r="O554" s="46">
        <f t="shared" si="6"/>
        <v>67411170293</v>
      </c>
      <c r="P554" s="46">
        <f>IF(A554=1,SA,MAX(0,SA-M553))</f>
        <v>0</v>
      </c>
      <c r="S554" s="5">
        <v>0.0</v>
      </c>
      <c r="T554" s="5">
        <v>0.0</v>
      </c>
      <c r="U554" s="5">
        <v>0.0</v>
      </c>
      <c r="V554" s="48">
        <v>1.0</v>
      </c>
    </row>
    <row r="555" ht="15.75" customHeight="1">
      <c r="A555" s="5">
        <v>553.0</v>
      </c>
      <c r="B555" s="5">
        <v>47.0</v>
      </c>
      <c r="C555" s="5">
        <f t="shared" si="1"/>
        <v>1</v>
      </c>
      <c r="D555" s="5">
        <f>'Thông tin khách hàng'!$B$4+B555-1</f>
        <v>47</v>
      </c>
      <c r="E555" s="46">
        <f t="shared" si="2"/>
        <v>67411170293</v>
      </c>
      <c r="F555" s="5">
        <f>TP*VLOOKUP('Thông tin khách hàng'!$E$10,$X$2:$Z$5,3,FALSE)*OFFSET($S555,0,VLOOKUP('Thông tin khách hàng'!$E$10,$X$2:$Z$5,2,FALSE))</f>
        <v>15000000</v>
      </c>
      <c r="G555" s="5">
        <f>EP*VLOOKUP('Thông tin khách hàng'!$E$10,$X$2:$Z$5,3,FALSE)*OFFSET($S555,0,VLOOKUP('Thông tin khách hàng'!$E$10,$X$2:$Z$5,2,FALSE))</f>
        <v>15000000</v>
      </c>
      <c r="H555" s="5">
        <f>F555*HLOOKUP(B555,Assumption!$A$10:$G$12,2,TRUE)+G555*HLOOKUP(B555,Assumption!$A$10:$G$12,3,TRUE)</f>
        <v>750000</v>
      </c>
      <c r="I555" s="5">
        <f t="shared" si="3"/>
        <v>29250000</v>
      </c>
      <c r="J555" s="47">
        <f>VLOOKUP(D555,Assumption!$O$3:$Q$103,IF('Thông tin khách hàng'!$B$3="Nam",2,3),FALSE)/12*P555</f>
        <v>0</v>
      </c>
      <c r="K555" s="5">
        <v>20000.0</v>
      </c>
      <c r="L555" s="46">
        <f t="shared" si="4"/>
        <v>274760539</v>
      </c>
      <c r="M555" s="46">
        <f t="shared" si="5"/>
        <v>67715160832</v>
      </c>
      <c r="N555" s="47">
        <f>HLOOKUP(ROUND(AVERAGE(M543:M554)/10^6,0),Assumption!$B$2:$E$3,2,TRUE)*MAX((AVERAGE(M543:M554)-250*10^6),0)</f>
        <v>380020950.6</v>
      </c>
      <c r="O555" s="46">
        <f t="shared" si="6"/>
        <v>68095181782</v>
      </c>
      <c r="P555" s="46">
        <f>IF(A555=1,SA,MAX(0,SA-M554))</f>
        <v>0</v>
      </c>
      <c r="S555" s="5">
        <v>1.0</v>
      </c>
      <c r="T555" s="5">
        <v>1.0</v>
      </c>
      <c r="U555" s="5">
        <v>1.0</v>
      </c>
      <c r="V555" s="48">
        <v>1.0</v>
      </c>
    </row>
    <row r="556" ht="15.75" customHeight="1">
      <c r="A556" s="5">
        <v>554.0</v>
      </c>
      <c r="B556" s="5">
        <v>47.0</v>
      </c>
      <c r="C556" s="5">
        <f t="shared" si="1"/>
        <v>2</v>
      </c>
      <c r="D556" s="5">
        <f>'Thông tin khách hàng'!$B$4+B556-1</f>
        <v>47</v>
      </c>
      <c r="E556" s="46">
        <f t="shared" si="2"/>
        <v>68095181782</v>
      </c>
      <c r="F556" s="5">
        <f>TP*VLOOKUP('Thông tin khách hàng'!$E$10,$X$2:$Z$5,3,FALSE)*OFFSET($S556,0,VLOOKUP('Thông tin khách hàng'!$E$10,$X$2:$Z$5,2,FALSE))</f>
        <v>0</v>
      </c>
      <c r="G556" s="5">
        <f>EP*VLOOKUP('Thông tin khách hàng'!$E$10,$X$2:$Z$5,3,FALSE)*OFFSET($S556,0,VLOOKUP('Thông tin khách hàng'!$E$10,$X$2:$Z$5,2,FALSE))</f>
        <v>0</v>
      </c>
      <c r="H556" s="5">
        <f>F556*HLOOKUP(B556,Assumption!$A$10:$G$12,2,TRUE)+G556*HLOOKUP(B556,Assumption!$A$10:$G$12,3,TRUE)</f>
        <v>0</v>
      </c>
      <c r="I556" s="5">
        <f t="shared" si="3"/>
        <v>0</v>
      </c>
      <c r="J556" s="47">
        <f>VLOOKUP(D556,Assumption!$O$3:$Q$103,IF('Thông tin khách hàng'!$B$3="Nam",2,3),FALSE)/12*P556</f>
        <v>0</v>
      </c>
      <c r="K556" s="5">
        <v>20000.0</v>
      </c>
      <c r="L556" s="46">
        <f t="shared" si="4"/>
        <v>277428118</v>
      </c>
      <c r="M556" s="46">
        <f t="shared" si="5"/>
        <v>68372589900</v>
      </c>
      <c r="N556" s="47">
        <f>HLOOKUP(ROUND(AVERAGE(M544:M555)/10^6,0),Assumption!$B$2:$E$3,2,TRUE)*MAX((AVERAGE(M544:M555)-250*10^6),0)</f>
        <v>383754194.1</v>
      </c>
      <c r="O556" s="46">
        <f t="shared" si="6"/>
        <v>68756344094</v>
      </c>
      <c r="P556" s="46">
        <f>IF(A556=1,SA,MAX(0,SA-M555))</f>
        <v>0</v>
      </c>
      <c r="S556" s="5">
        <v>0.0</v>
      </c>
      <c r="T556" s="5">
        <v>0.0</v>
      </c>
      <c r="U556" s="5">
        <v>0.0</v>
      </c>
      <c r="V556" s="48">
        <v>1.0</v>
      </c>
    </row>
    <row r="557" ht="15.75" customHeight="1">
      <c r="A557" s="5">
        <v>555.0</v>
      </c>
      <c r="B557" s="5">
        <v>47.0</v>
      </c>
      <c r="C557" s="5">
        <f t="shared" si="1"/>
        <v>3</v>
      </c>
      <c r="D557" s="5">
        <f>'Thông tin khách hàng'!$B$4+B557-1</f>
        <v>47</v>
      </c>
      <c r="E557" s="46">
        <f t="shared" si="2"/>
        <v>68756344094</v>
      </c>
      <c r="F557" s="5">
        <f>TP*VLOOKUP('Thông tin khách hàng'!$E$10,$X$2:$Z$5,3,FALSE)*OFFSET($S557,0,VLOOKUP('Thông tin khách hàng'!$E$10,$X$2:$Z$5,2,FALSE))</f>
        <v>0</v>
      </c>
      <c r="G557" s="5">
        <f>EP*VLOOKUP('Thông tin khách hàng'!$E$10,$X$2:$Z$5,3,FALSE)*OFFSET($S557,0,VLOOKUP('Thông tin khách hàng'!$E$10,$X$2:$Z$5,2,FALSE))</f>
        <v>0</v>
      </c>
      <c r="H557" s="5">
        <f>F557*HLOOKUP(B557,Assumption!$A$10:$G$12,2,TRUE)+G557*HLOOKUP(B557,Assumption!$A$10:$G$12,3,TRUE)</f>
        <v>0</v>
      </c>
      <c r="I557" s="5">
        <f t="shared" si="3"/>
        <v>0</v>
      </c>
      <c r="J557" s="47">
        <f>VLOOKUP(D557,Assumption!$O$3:$Q$103,IF('Thông tin khách hàng'!$B$3="Nam",2,3),FALSE)/12*P557</f>
        <v>0</v>
      </c>
      <c r="K557" s="5">
        <v>20000.0</v>
      </c>
      <c r="L557" s="46">
        <f t="shared" si="4"/>
        <v>280121775</v>
      </c>
      <c r="M557" s="46">
        <f t="shared" si="5"/>
        <v>69036445869</v>
      </c>
      <c r="N557" s="47">
        <f>HLOOKUP(ROUND(AVERAGE(M545:M556)/10^6,0),Assumption!$B$2:$E$3,2,TRUE)*MAX((AVERAGE(M545:M556)-250*10^6),0)</f>
        <v>387523777.4</v>
      </c>
      <c r="O557" s="46">
        <f t="shared" si="6"/>
        <v>69423969647</v>
      </c>
      <c r="P557" s="46">
        <f>IF(A557=1,SA,MAX(0,SA-M556))</f>
        <v>0</v>
      </c>
      <c r="S557" s="5">
        <v>0.0</v>
      </c>
      <c r="T557" s="5">
        <v>0.0</v>
      </c>
      <c r="U557" s="5">
        <v>0.0</v>
      </c>
      <c r="V557" s="48">
        <v>1.0</v>
      </c>
    </row>
    <row r="558" ht="15.75" customHeight="1">
      <c r="A558" s="5">
        <v>556.0</v>
      </c>
      <c r="B558" s="5">
        <v>47.0</v>
      </c>
      <c r="C558" s="5">
        <f t="shared" si="1"/>
        <v>4</v>
      </c>
      <c r="D558" s="5">
        <f>'Thông tin khách hàng'!$B$4+B558-1</f>
        <v>47</v>
      </c>
      <c r="E558" s="46">
        <f t="shared" si="2"/>
        <v>69423969647</v>
      </c>
      <c r="F558" s="5">
        <f>TP*VLOOKUP('Thông tin khách hàng'!$E$10,$X$2:$Z$5,3,FALSE)*OFFSET($S558,0,VLOOKUP('Thông tin khách hàng'!$E$10,$X$2:$Z$5,2,FALSE))</f>
        <v>0</v>
      </c>
      <c r="G558" s="5">
        <f>EP*VLOOKUP('Thông tin khách hàng'!$E$10,$X$2:$Z$5,3,FALSE)*OFFSET($S558,0,VLOOKUP('Thông tin khách hàng'!$E$10,$X$2:$Z$5,2,FALSE))</f>
        <v>0</v>
      </c>
      <c r="H558" s="5">
        <f>F558*HLOOKUP(B558,Assumption!$A$10:$G$12,2,TRUE)+G558*HLOOKUP(B558,Assumption!$A$10:$G$12,3,TRUE)</f>
        <v>0</v>
      </c>
      <c r="I558" s="5">
        <f t="shared" si="3"/>
        <v>0</v>
      </c>
      <c r="J558" s="47">
        <f>VLOOKUP(D558,Assumption!$O$3:$Q$103,IF('Thông tin khách hàng'!$B$3="Nam",2,3),FALSE)/12*P558</f>
        <v>0</v>
      </c>
      <c r="K558" s="5">
        <v>20000.0</v>
      </c>
      <c r="L558" s="46">
        <f t="shared" si="4"/>
        <v>282841764</v>
      </c>
      <c r="M558" s="46">
        <f t="shared" si="5"/>
        <v>69706791411</v>
      </c>
      <c r="N558" s="47">
        <f>HLOOKUP(ROUND(AVERAGE(M546:M557)/10^6,0),Assumption!$B$2:$E$3,2,TRUE)*MAX((AVERAGE(M546:M557)-250*10^6),0)</f>
        <v>391330054.1</v>
      </c>
      <c r="O558" s="46">
        <f t="shared" si="6"/>
        <v>70098121465</v>
      </c>
      <c r="P558" s="46">
        <f>IF(A558=1,SA,MAX(0,SA-M557))</f>
        <v>0</v>
      </c>
      <c r="S558" s="5">
        <v>0.0</v>
      </c>
      <c r="T558" s="5">
        <v>0.0</v>
      </c>
      <c r="U558" s="5">
        <v>1.0</v>
      </c>
      <c r="V558" s="48">
        <v>1.0</v>
      </c>
    </row>
    <row r="559" ht="15.75" customHeight="1">
      <c r="A559" s="5">
        <v>557.0</v>
      </c>
      <c r="B559" s="5">
        <v>47.0</v>
      </c>
      <c r="C559" s="5">
        <f t="shared" si="1"/>
        <v>5</v>
      </c>
      <c r="D559" s="5">
        <f>'Thông tin khách hàng'!$B$4+B559-1</f>
        <v>47</v>
      </c>
      <c r="E559" s="46">
        <f t="shared" si="2"/>
        <v>70098121465</v>
      </c>
      <c r="F559" s="5">
        <f>TP*VLOOKUP('Thông tin khách hàng'!$E$10,$X$2:$Z$5,3,FALSE)*OFFSET($S559,0,VLOOKUP('Thông tin khách hàng'!$E$10,$X$2:$Z$5,2,FALSE))</f>
        <v>0</v>
      </c>
      <c r="G559" s="5">
        <f>EP*VLOOKUP('Thông tin khách hàng'!$E$10,$X$2:$Z$5,3,FALSE)*OFFSET($S559,0,VLOOKUP('Thông tin khách hàng'!$E$10,$X$2:$Z$5,2,FALSE))</f>
        <v>0</v>
      </c>
      <c r="H559" s="5">
        <f>F559*HLOOKUP(B559,Assumption!$A$10:$G$12,2,TRUE)+G559*HLOOKUP(B559,Assumption!$A$10:$G$12,3,TRUE)</f>
        <v>0</v>
      </c>
      <c r="I559" s="5">
        <f t="shared" si="3"/>
        <v>0</v>
      </c>
      <c r="J559" s="47">
        <f>VLOOKUP(D559,Assumption!$O$3:$Q$103,IF('Thông tin khách hàng'!$B$3="Nam",2,3),FALSE)/12*P559</f>
        <v>0</v>
      </c>
      <c r="K559" s="5">
        <v>20000.0</v>
      </c>
      <c r="L559" s="46">
        <f t="shared" si="4"/>
        <v>285588342</v>
      </c>
      <c r="M559" s="46">
        <f t="shared" si="5"/>
        <v>70383689807</v>
      </c>
      <c r="N559" s="47">
        <f>HLOOKUP(ROUND(AVERAGE(M547:M558)/10^6,0),Assumption!$B$2:$E$3,2,TRUE)*MAX((AVERAGE(M547:M558)-250*10^6),0)</f>
        <v>395173381.6</v>
      </c>
      <c r="O559" s="46">
        <f t="shared" si="6"/>
        <v>70778863188</v>
      </c>
      <c r="P559" s="46">
        <f>IF(A559=1,SA,MAX(0,SA-M558))</f>
        <v>0</v>
      </c>
      <c r="S559" s="5">
        <v>0.0</v>
      </c>
      <c r="T559" s="5">
        <v>0.0</v>
      </c>
      <c r="U559" s="5">
        <v>0.0</v>
      </c>
      <c r="V559" s="48">
        <v>1.0</v>
      </c>
    </row>
    <row r="560" ht="15.75" customHeight="1">
      <c r="A560" s="5">
        <v>558.0</v>
      </c>
      <c r="B560" s="5">
        <v>47.0</v>
      </c>
      <c r="C560" s="5">
        <f t="shared" si="1"/>
        <v>6</v>
      </c>
      <c r="D560" s="5">
        <f>'Thông tin khách hàng'!$B$4+B560-1</f>
        <v>47</v>
      </c>
      <c r="E560" s="46">
        <f t="shared" si="2"/>
        <v>70778863188</v>
      </c>
      <c r="F560" s="5">
        <f>TP*VLOOKUP('Thông tin khách hàng'!$E$10,$X$2:$Z$5,3,FALSE)*OFFSET($S560,0,VLOOKUP('Thông tin khách hàng'!$E$10,$X$2:$Z$5,2,FALSE))</f>
        <v>0</v>
      </c>
      <c r="G560" s="5">
        <f>EP*VLOOKUP('Thông tin khách hàng'!$E$10,$X$2:$Z$5,3,FALSE)*OFFSET($S560,0,VLOOKUP('Thông tin khách hàng'!$E$10,$X$2:$Z$5,2,FALSE))</f>
        <v>0</v>
      </c>
      <c r="H560" s="5">
        <f>F560*HLOOKUP(B560,Assumption!$A$10:$G$12,2,TRUE)+G560*HLOOKUP(B560,Assumption!$A$10:$G$12,3,TRUE)</f>
        <v>0</v>
      </c>
      <c r="I560" s="5">
        <f t="shared" si="3"/>
        <v>0</v>
      </c>
      <c r="J560" s="47">
        <f>VLOOKUP(D560,Assumption!$O$3:$Q$103,IF('Thông tin khách hàng'!$B$3="Nam",2,3),FALSE)/12*P560</f>
        <v>0</v>
      </c>
      <c r="K560" s="5">
        <v>20000.0</v>
      </c>
      <c r="L560" s="46">
        <f t="shared" si="4"/>
        <v>288361768</v>
      </c>
      <c r="M560" s="46">
        <f t="shared" si="5"/>
        <v>71067204956</v>
      </c>
      <c r="N560" s="47">
        <f>HLOOKUP(ROUND(AVERAGE(M548:M559)/10^6,0),Assumption!$B$2:$E$3,2,TRUE)*MAX((AVERAGE(M548:M559)-250*10^6),0)</f>
        <v>399054120.3</v>
      </c>
      <c r="O560" s="46">
        <f t="shared" si="6"/>
        <v>71466259077</v>
      </c>
      <c r="P560" s="46">
        <f>IF(A560=1,SA,MAX(0,SA-M559))</f>
        <v>0</v>
      </c>
      <c r="S560" s="5">
        <v>0.0</v>
      </c>
      <c r="T560" s="5">
        <v>0.0</v>
      </c>
      <c r="U560" s="5">
        <v>0.0</v>
      </c>
      <c r="V560" s="48">
        <v>1.0</v>
      </c>
    </row>
    <row r="561" ht="15.75" customHeight="1">
      <c r="A561" s="5">
        <v>559.0</v>
      </c>
      <c r="B561" s="5">
        <v>47.0</v>
      </c>
      <c r="C561" s="5">
        <f t="shared" si="1"/>
        <v>7</v>
      </c>
      <c r="D561" s="5">
        <f>'Thông tin khách hàng'!$B$4+B561-1</f>
        <v>47</v>
      </c>
      <c r="E561" s="46">
        <f t="shared" si="2"/>
        <v>71466259077</v>
      </c>
      <c r="F561" s="5">
        <f>TP*VLOOKUP('Thông tin khách hàng'!$E$10,$X$2:$Z$5,3,FALSE)*OFFSET($S561,0,VLOOKUP('Thông tin khách hàng'!$E$10,$X$2:$Z$5,2,FALSE))</f>
        <v>15000000</v>
      </c>
      <c r="G561" s="5">
        <f>EP*VLOOKUP('Thông tin khách hàng'!$E$10,$X$2:$Z$5,3,FALSE)*OFFSET($S561,0,VLOOKUP('Thông tin khách hàng'!$E$10,$X$2:$Z$5,2,FALSE))</f>
        <v>15000000</v>
      </c>
      <c r="H561" s="5">
        <f>F561*HLOOKUP(B561,Assumption!$A$10:$G$12,2,TRUE)+G561*HLOOKUP(B561,Assumption!$A$10:$G$12,3,TRUE)</f>
        <v>750000</v>
      </c>
      <c r="I561" s="5">
        <f t="shared" si="3"/>
        <v>29250000</v>
      </c>
      <c r="J561" s="47">
        <f>VLOOKUP(D561,Assumption!$O$3:$Q$103,IF('Thông tin khách hàng'!$B$3="Nam",2,3),FALSE)/12*P561</f>
        <v>0</v>
      </c>
      <c r="K561" s="5">
        <v>20000.0</v>
      </c>
      <c r="L561" s="46">
        <f t="shared" si="4"/>
        <v>291281472</v>
      </c>
      <c r="M561" s="46">
        <f t="shared" si="5"/>
        <v>71786770549</v>
      </c>
      <c r="N561" s="47">
        <f>HLOOKUP(ROUND(AVERAGE(M549:M560)/10^6,0),Assumption!$B$2:$E$3,2,TRUE)*MAX((AVERAGE(M549:M560)-250*10^6),0)</f>
        <v>402972634.5</v>
      </c>
      <c r="O561" s="46">
        <f t="shared" si="6"/>
        <v>72189743183</v>
      </c>
      <c r="P561" s="46">
        <f>IF(A561=1,SA,MAX(0,SA-M560))</f>
        <v>0</v>
      </c>
      <c r="S561" s="5">
        <v>0.0</v>
      </c>
      <c r="T561" s="5">
        <v>1.0</v>
      </c>
      <c r="U561" s="5">
        <v>1.0</v>
      </c>
      <c r="V561" s="48">
        <v>1.0</v>
      </c>
    </row>
    <row r="562" ht="15.75" customHeight="1">
      <c r="A562" s="5">
        <v>560.0</v>
      </c>
      <c r="B562" s="5">
        <v>47.0</v>
      </c>
      <c r="C562" s="5">
        <f t="shared" si="1"/>
        <v>8</v>
      </c>
      <c r="D562" s="5">
        <f>'Thông tin khách hàng'!$B$4+B562-1</f>
        <v>47</v>
      </c>
      <c r="E562" s="46">
        <f t="shared" si="2"/>
        <v>72189743183</v>
      </c>
      <c r="F562" s="5">
        <f>TP*VLOOKUP('Thông tin khách hàng'!$E$10,$X$2:$Z$5,3,FALSE)*OFFSET($S562,0,VLOOKUP('Thông tin khách hàng'!$E$10,$X$2:$Z$5,2,FALSE))</f>
        <v>0</v>
      </c>
      <c r="G562" s="5">
        <f>EP*VLOOKUP('Thông tin khách hàng'!$E$10,$X$2:$Z$5,3,FALSE)*OFFSET($S562,0,VLOOKUP('Thông tin khách hàng'!$E$10,$X$2:$Z$5,2,FALSE))</f>
        <v>0</v>
      </c>
      <c r="H562" s="5">
        <f>F562*HLOOKUP(B562,Assumption!$A$10:$G$12,2,TRUE)+G562*HLOOKUP(B562,Assumption!$A$10:$G$12,3,TRUE)</f>
        <v>0</v>
      </c>
      <c r="I562" s="5">
        <f t="shared" si="3"/>
        <v>0</v>
      </c>
      <c r="J562" s="47">
        <f>VLOOKUP(D562,Assumption!$O$3:$Q$103,IF('Thông tin khách hàng'!$B$3="Nam",2,3),FALSE)/12*P562</f>
        <v>0</v>
      </c>
      <c r="K562" s="5">
        <v>20000.0</v>
      </c>
      <c r="L562" s="46">
        <f t="shared" si="4"/>
        <v>294109868</v>
      </c>
      <c r="M562" s="46">
        <f t="shared" si="5"/>
        <v>72483833051</v>
      </c>
      <c r="N562" s="47">
        <f>HLOOKUP(ROUND(AVERAGE(M550:M561)/10^6,0),Assumption!$B$2:$E$3,2,TRUE)*MAX((AVERAGE(M550:M561)-250*10^6),0)</f>
        <v>406929291.8</v>
      </c>
      <c r="O562" s="46">
        <f t="shared" si="6"/>
        <v>72890762343</v>
      </c>
      <c r="P562" s="46">
        <f>IF(A562=1,SA,MAX(0,SA-M561))</f>
        <v>0</v>
      </c>
      <c r="S562" s="5">
        <v>0.0</v>
      </c>
      <c r="T562" s="5">
        <v>0.0</v>
      </c>
      <c r="U562" s="5">
        <v>0.0</v>
      </c>
      <c r="V562" s="48">
        <v>1.0</v>
      </c>
    </row>
    <row r="563" ht="15.75" customHeight="1">
      <c r="A563" s="5">
        <v>561.0</v>
      </c>
      <c r="B563" s="5">
        <v>47.0</v>
      </c>
      <c r="C563" s="5">
        <f t="shared" si="1"/>
        <v>9</v>
      </c>
      <c r="D563" s="5">
        <f>'Thông tin khách hàng'!$B$4+B563-1</f>
        <v>47</v>
      </c>
      <c r="E563" s="46">
        <f t="shared" si="2"/>
        <v>72890762343</v>
      </c>
      <c r="F563" s="5">
        <f>TP*VLOOKUP('Thông tin khách hàng'!$E$10,$X$2:$Z$5,3,FALSE)*OFFSET($S563,0,VLOOKUP('Thông tin khách hàng'!$E$10,$X$2:$Z$5,2,FALSE))</f>
        <v>0</v>
      </c>
      <c r="G563" s="5">
        <f>EP*VLOOKUP('Thông tin khách hàng'!$E$10,$X$2:$Z$5,3,FALSE)*OFFSET($S563,0,VLOOKUP('Thông tin khách hàng'!$E$10,$X$2:$Z$5,2,FALSE))</f>
        <v>0</v>
      </c>
      <c r="H563" s="5">
        <f>F563*HLOOKUP(B563,Assumption!$A$10:$G$12,2,TRUE)+G563*HLOOKUP(B563,Assumption!$A$10:$G$12,3,TRUE)</f>
        <v>0</v>
      </c>
      <c r="I563" s="5">
        <f t="shared" si="3"/>
        <v>0</v>
      </c>
      <c r="J563" s="47">
        <f>VLOOKUP(D563,Assumption!$O$3:$Q$103,IF('Thông tin khách hàng'!$B$3="Nam",2,3),FALSE)/12*P563</f>
        <v>0</v>
      </c>
      <c r="K563" s="5">
        <v>20000.0</v>
      </c>
      <c r="L563" s="46">
        <f t="shared" si="4"/>
        <v>296965907</v>
      </c>
      <c r="M563" s="46">
        <f t="shared" si="5"/>
        <v>73187708250</v>
      </c>
      <c r="N563" s="47">
        <f>HLOOKUP(ROUND(AVERAGE(M551:M562)/10^6,0),Assumption!$B$2:$E$3,2,TRUE)*MAX((AVERAGE(M551:M562)-250*10^6),0)</f>
        <v>410924463.7</v>
      </c>
      <c r="O563" s="46">
        <f t="shared" si="6"/>
        <v>73598632714</v>
      </c>
      <c r="P563" s="46">
        <f>IF(A563=1,SA,MAX(0,SA-M562))</f>
        <v>0</v>
      </c>
      <c r="S563" s="5">
        <v>0.0</v>
      </c>
      <c r="T563" s="5">
        <v>0.0</v>
      </c>
      <c r="U563" s="5">
        <v>0.0</v>
      </c>
      <c r="V563" s="48">
        <v>1.0</v>
      </c>
    </row>
    <row r="564" ht="15.75" customHeight="1">
      <c r="A564" s="5">
        <v>562.0</v>
      </c>
      <c r="B564" s="5">
        <v>47.0</v>
      </c>
      <c r="C564" s="5">
        <f t="shared" si="1"/>
        <v>10</v>
      </c>
      <c r="D564" s="5">
        <f>'Thông tin khách hàng'!$B$4+B564-1</f>
        <v>47</v>
      </c>
      <c r="E564" s="46">
        <f t="shared" si="2"/>
        <v>73598632714</v>
      </c>
      <c r="F564" s="5">
        <f>TP*VLOOKUP('Thông tin khách hàng'!$E$10,$X$2:$Z$5,3,FALSE)*OFFSET($S564,0,VLOOKUP('Thông tin khách hàng'!$E$10,$X$2:$Z$5,2,FALSE))</f>
        <v>0</v>
      </c>
      <c r="G564" s="5">
        <f>EP*VLOOKUP('Thông tin khách hàng'!$E$10,$X$2:$Z$5,3,FALSE)*OFFSET($S564,0,VLOOKUP('Thông tin khách hàng'!$E$10,$X$2:$Z$5,2,FALSE))</f>
        <v>0</v>
      </c>
      <c r="H564" s="5">
        <f>F564*HLOOKUP(B564,Assumption!$A$10:$G$12,2,TRUE)+G564*HLOOKUP(B564,Assumption!$A$10:$G$12,3,TRUE)</f>
        <v>0</v>
      </c>
      <c r="I564" s="5">
        <f t="shared" si="3"/>
        <v>0</v>
      </c>
      <c r="J564" s="47">
        <f>VLOOKUP(D564,Assumption!$O$3:$Q$103,IF('Thông tin khách hàng'!$B$3="Nam",2,3),FALSE)/12*P564</f>
        <v>0</v>
      </c>
      <c r="K564" s="5">
        <v>20000.0</v>
      </c>
      <c r="L564" s="46">
        <f t="shared" si="4"/>
        <v>299849859</v>
      </c>
      <c r="M564" s="46">
        <f t="shared" si="5"/>
        <v>73898462573</v>
      </c>
      <c r="N564" s="47">
        <f>HLOOKUP(ROUND(AVERAGE(M552:M563)/10^6,0),Assumption!$B$2:$E$3,2,TRUE)*MAX((AVERAGE(M552:M563)-250*10^6),0)</f>
        <v>414958524.9</v>
      </c>
      <c r="O564" s="46">
        <f t="shared" si="6"/>
        <v>74313421098</v>
      </c>
      <c r="P564" s="46">
        <f>IF(A564=1,SA,MAX(0,SA-M563))</f>
        <v>0</v>
      </c>
      <c r="S564" s="5">
        <v>0.0</v>
      </c>
      <c r="T564" s="5">
        <v>0.0</v>
      </c>
      <c r="U564" s="5">
        <v>1.0</v>
      </c>
      <c r="V564" s="48">
        <v>1.0</v>
      </c>
    </row>
    <row r="565" ht="15.75" customHeight="1">
      <c r="A565" s="5">
        <v>563.0</v>
      </c>
      <c r="B565" s="5">
        <v>47.0</v>
      </c>
      <c r="C565" s="5">
        <f t="shared" si="1"/>
        <v>11</v>
      </c>
      <c r="D565" s="5">
        <f>'Thông tin khách hàng'!$B$4+B565-1</f>
        <v>47</v>
      </c>
      <c r="E565" s="46">
        <f t="shared" si="2"/>
        <v>74313421098</v>
      </c>
      <c r="F565" s="5">
        <f>TP*VLOOKUP('Thông tin khách hàng'!$E$10,$X$2:$Z$5,3,FALSE)*OFFSET($S565,0,VLOOKUP('Thông tin khách hàng'!$E$10,$X$2:$Z$5,2,FALSE))</f>
        <v>0</v>
      </c>
      <c r="G565" s="5">
        <f>EP*VLOOKUP('Thông tin khách hàng'!$E$10,$X$2:$Z$5,3,FALSE)*OFFSET($S565,0,VLOOKUP('Thông tin khách hàng'!$E$10,$X$2:$Z$5,2,FALSE))</f>
        <v>0</v>
      </c>
      <c r="H565" s="5">
        <f>F565*HLOOKUP(B565,Assumption!$A$10:$G$12,2,TRUE)+G565*HLOOKUP(B565,Assumption!$A$10:$G$12,3,TRUE)</f>
        <v>0</v>
      </c>
      <c r="I565" s="5">
        <f t="shared" si="3"/>
        <v>0</v>
      </c>
      <c r="J565" s="47">
        <f>VLOOKUP(D565,Assumption!$O$3:$Q$103,IF('Thông tin khách hàng'!$B$3="Nam",2,3),FALSE)/12*P565</f>
        <v>0</v>
      </c>
      <c r="K565" s="5">
        <v>20000.0</v>
      </c>
      <c r="L565" s="46">
        <f t="shared" si="4"/>
        <v>302761995</v>
      </c>
      <c r="M565" s="46">
        <f t="shared" si="5"/>
        <v>74616163093</v>
      </c>
      <c r="N565" s="47">
        <f>HLOOKUP(ROUND(AVERAGE(M553:M564)/10^6,0),Assumption!$B$2:$E$3,2,TRUE)*MAX((AVERAGE(M553:M564)-250*10^6),0)</f>
        <v>419031854.1</v>
      </c>
      <c r="O565" s="46">
        <f t="shared" si="6"/>
        <v>75035194947</v>
      </c>
      <c r="P565" s="46">
        <f>IF(A565=1,SA,MAX(0,SA-M564))</f>
        <v>0</v>
      </c>
      <c r="S565" s="5">
        <v>0.0</v>
      </c>
      <c r="T565" s="5">
        <v>0.0</v>
      </c>
      <c r="U565" s="5">
        <v>0.0</v>
      </c>
      <c r="V565" s="48">
        <v>1.0</v>
      </c>
    </row>
    <row r="566" ht="15.75" customHeight="1">
      <c r="A566" s="5">
        <v>564.0</v>
      </c>
      <c r="B566" s="5">
        <v>47.0</v>
      </c>
      <c r="C566" s="5">
        <f t="shared" si="1"/>
        <v>12</v>
      </c>
      <c r="D566" s="5">
        <f>'Thông tin khách hàng'!$B$4+B566-1</f>
        <v>47</v>
      </c>
      <c r="E566" s="46">
        <f t="shared" si="2"/>
        <v>75035194947</v>
      </c>
      <c r="F566" s="5">
        <f>TP*VLOOKUP('Thông tin khách hàng'!$E$10,$X$2:$Z$5,3,FALSE)*OFFSET($S566,0,VLOOKUP('Thông tin khách hàng'!$E$10,$X$2:$Z$5,2,FALSE))</f>
        <v>0</v>
      </c>
      <c r="G566" s="5">
        <f>EP*VLOOKUP('Thông tin khách hàng'!$E$10,$X$2:$Z$5,3,FALSE)*OFFSET($S566,0,VLOOKUP('Thông tin khách hàng'!$E$10,$X$2:$Z$5,2,FALSE))</f>
        <v>0</v>
      </c>
      <c r="H566" s="5">
        <f>F566*HLOOKUP(B566,Assumption!$A$10:$G$12,2,TRUE)+G566*HLOOKUP(B566,Assumption!$A$10:$G$12,3,TRUE)</f>
        <v>0</v>
      </c>
      <c r="I566" s="5">
        <f t="shared" si="3"/>
        <v>0</v>
      </c>
      <c r="J566" s="47">
        <f>VLOOKUP(D566,Assumption!$O$3:$Q$103,IF('Thông tin khách hàng'!$B$3="Nam",2,3),FALSE)/12*P566</f>
        <v>0</v>
      </c>
      <c r="K566" s="5">
        <v>20000.0</v>
      </c>
      <c r="L566" s="46">
        <f t="shared" si="4"/>
        <v>305702591</v>
      </c>
      <c r="M566" s="46">
        <f t="shared" si="5"/>
        <v>75340877538</v>
      </c>
      <c r="N566" s="47">
        <f>HLOOKUP(ROUND(AVERAGE(M554:M565)/10^6,0),Assumption!$B$2:$E$3,2,TRUE)*MAX((AVERAGE(M554:M565)-250*10^6),0)</f>
        <v>423144833.4</v>
      </c>
      <c r="O566" s="46">
        <f t="shared" si="6"/>
        <v>75764022371</v>
      </c>
      <c r="P566" s="46">
        <f>IF(A566=1,SA,MAX(0,SA-M565))</f>
        <v>0</v>
      </c>
      <c r="S566" s="5">
        <v>0.0</v>
      </c>
      <c r="T566" s="5">
        <v>0.0</v>
      </c>
      <c r="U566" s="5">
        <v>0.0</v>
      </c>
      <c r="V566" s="48">
        <v>1.0</v>
      </c>
    </row>
    <row r="567" ht="15.75" customHeight="1">
      <c r="A567" s="5">
        <v>565.0</v>
      </c>
      <c r="B567" s="5">
        <v>48.0</v>
      </c>
      <c r="C567" s="5">
        <f t="shared" si="1"/>
        <v>1</v>
      </c>
      <c r="D567" s="5">
        <f>'Thông tin khách hàng'!$B$4+B567-1</f>
        <v>48</v>
      </c>
      <c r="E567" s="46">
        <f t="shared" si="2"/>
        <v>75764022371</v>
      </c>
      <c r="F567" s="5">
        <f>TP*VLOOKUP('Thông tin khách hàng'!$E$10,$X$2:$Z$5,3,FALSE)*OFFSET($S567,0,VLOOKUP('Thông tin khách hàng'!$E$10,$X$2:$Z$5,2,FALSE))</f>
        <v>15000000</v>
      </c>
      <c r="G567" s="5">
        <f>EP*VLOOKUP('Thông tin khách hàng'!$E$10,$X$2:$Z$5,3,FALSE)*OFFSET($S567,0,VLOOKUP('Thông tin khách hàng'!$E$10,$X$2:$Z$5,2,FALSE))</f>
        <v>15000000</v>
      </c>
      <c r="H567" s="5">
        <f>F567*HLOOKUP(B567,Assumption!$A$10:$G$12,2,TRUE)+G567*HLOOKUP(B567,Assumption!$A$10:$G$12,3,TRUE)</f>
        <v>750000</v>
      </c>
      <c r="I567" s="5">
        <f t="shared" si="3"/>
        <v>29250000</v>
      </c>
      <c r="J567" s="47">
        <f>VLOOKUP(D567,Assumption!$O$3:$Q$103,IF('Thông tin khách hàng'!$B$3="Nam",2,3),FALSE)/12*P567</f>
        <v>0</v>
      </c>
      <c r="K567" s="5">
        <v>20000.0</v>
      </c>
      <c r="L567" s="46">
        <f t="shared" si="4"/>
        <v>308791092</v>
      </c>
      <c r="M567" s="46">
        <f t="shared" si="5"/>
        <v>76102043463</v>
      </c>
      <c r="N567" s="47">
        <f>HLOOKUP(ROUND(AVERAGE(M555:M566)/10^6,0),Assumption!$B$2:$E$3,2,TRUE)*MAX((AVERAGE(M555:M566)-250*10^6),0)</f>
        <v>427297848.9</v>
      </c>
      <c r="O567" s="46">
        <f t="shared" si="6"/>
        <v>76529341312</v>
      </c>
      <c r="P567" s="46">
        <f>IF(A567=1,SA,MAX(0,SA-M566))</f>
        <v>0</v>
      </c>
      <c r="S567" s="5">
        <v>1.0</v>
      </c>
      <c r="T567" s="5">
        <v>1.0</v>
      </c>
      <c r="U567" s="5">
        <v>1.0</v>
      </c>
      <c r="V567" s="48">
        <v>1.0</v>
      </c>
    </row>
    <row r="568" ht="15.75" customHeight="1">
      <c r="A568" s="5">
        <v>566.0</v>
      </c>
      <c r="B568" s="5">
        <v>48.0</v>
      </c>
      <c r="C568" s="5">
        <f t="shared" si="1"/>
        <v>2</v>
      </c>
      <c r="D568" s="5">
        <f>'Thông tin khách hàng'!$B$4+B568-1</f>
        <v>48</v>
      </c>
      <c r="E568" s="46">
        <f t="shared" si="2"/>
        <v>76529341312</v>
      </c>
      <c r="F568" s="5">
        <f>TP*VLOOKUP('Thông tin khách hàng'!$E$10,$X$2:$Z$5,3,FALSE)*OFFSET($S568,0,VLOOKUP('Thông tin khách hàng'!$E$10,$X$2:$Z$5,2,FALSE))</f>
        <v>0</v>
      </c>
      <c r="G568" s="5">
        <f>EP*VLOOKUP('Thông tin khách hàng'!$E$10,$X$2:$Z$5,3,FALSE)*OFFSET($S568,0,VLOOKUP('Thông tin khách hàng'!$E$10,$X$2:$Z$5,2,FALSE))</f>
        <v>0</v>
      </c>
      <c r="H568" s="5">
        <f>F568*HLOOKUP(B568,Assumption!$A$10:$G$12,2,TRUE)+G568*HLOOKUP(B568,Assumption!$A$10:$G$12,3,TRUE)</f>
        <v>0</v>
      </c>
      <c r="I568" s="5">
        <f t="shared" si="3"/>
        <v>0</v>
      </c>
      <c r="J568" s="47">
        <f>VLOOKUP(D568,Assumption!$O$3:$Q$103,IF('Thông tin khách hàng'!$B$3="Nam",2,3),FALSE)/12*P568</f>
        <v>0</v>
      </c>
      <c r="K568" s="5">
        <v>20000.0</v>
      </c>
      <c r="L568" s="46">
        <f t="shared" si="4"/>
        <v>311789928</v>
      </c>
      <c r="M568" s="46">
        <f t="shared" si="5"/>
        <v>76841111240</v>
      </c>
      <c r="N568" s="47">
        <f>HLOOKUP(ROUND(AVERAGE(M556:M567)/10^6,0),Assumption!$B$2:$E$3,2,TRUE)*MAX((AVERAGE(M556:M567)-250*10^6),0)</f>
        <v>431491290.2</v>
      </c>
      <c r="O568" s="46">
        <f t="shared" si="6"/>
        <v>77272602530</v>
      </c>
      <c r="P568" s="46">
        <f>IF(A568=1,SA,MAX(0,SA-M567))</f>
        <v>0</v>
      </c>
      <c r="S568" s="5">
        <v>0.0</v>
      </c>
      <c r="T568" s="5">
        <v>0.0</v>
      </c>
      <c r="U568" s="5">
        <v>0.0</v>
      </c>
      <c r="V568" s="48">
        <v>1.0</v>
      </c>
    </row>
    <row r="569" ht="15.75" customHeight="1">
      <c r="A569" s="5">
        <v>567.0</v>
      </c>
      <c r="B569" s="5">
        <v>48.0</v>
      </c>
      <c r="C569" s="5">
        <f t="shared" si="1"/>
        <v>3</v>
      </c>
      <c r="D569" s="5">
        <f>'Thông tin khách hàng'!$B$4+B569-1</f>
        <v>48</v>
      </c>
      <c r="E569" s="46">
        <f t="shared" si="2"/>
        <v>77272602530</v>
      </c>
      <c r="F569" s="5">
        <f>TP*VLOOKUP('Thông tin khách hàng'!$E$10,$X$2:$Z$5,3,FALSE)*OFFSET($S569,0,VLOOKUP('Thông tin khách hàng'!$E$10,$X$2:$Z$5,2,FALSE))</f>
        <v>0</v>
      </c>
      <c r="G569" s="5">
        <f>EP*VLOOKUP('Thông tin khách hàng'!$E$10,$X$2:$Z$5,3,FALSE)*OFFSET($S569,0,VLOOKUP('Thông tin khách hàng'!$E$10,$X$2:$Z$5,2,FALSE))</f>
        <v>0</v>
      </c>
      <c r="H569" s="5">
        <f>F569*HLOOKUP(B569,Assumption!$A$10:$G$12,2,TRUE)+G569*HLOOKUP(B569,Assumption!$A$10:$G$12,3,TRUE)</f>
        <v>0</v>
      </c>
      <c r="I569" s="5">
        <f t="shared" si="3"/>
        <v>0</v>
      </c>
      <c r="J569" s="47">
        <f>VLOOKUP(D569,Assumption!$O$3:$Q$103,IF('Thông tin khách hàng'!$B$3="Nam",2,3),FALSE)/12*P569</f>
        <v>0</v>
      </c>
      <c r="K569" s="5">
        <v>20000.0</v>
      </c>
      <c r="L569" s="46">
        <f t="shared" si="4"/>
        <v>314818066</v>
      </c>
      <c r="M569" s="46">
        <f t="shared" si="5"/>
        <v>77587400596</v>
      </c>
      <c r="N569" s="47">
        <f>HLOOKUP(ROUND(AVERAGE(M557:M568)/10^6,0),Assumption!$B$2:$E$3,2,TRUE)*MAX((AVERAGE(M557:M568)-250*10^6),0)</f>
        <v>435725550.9</v>
      </c>
      <c r="O569" s="46">
        <f t="shared" si="6"/>
        <v>78023126147</v>
      </c>
      <c r="P569" s="46">
        <f>IF(A569=1,SA,MAX(0,SA-M568))</f>
        <v>0</v>
      </c>
      <c r="S569" s="5">
        <v>0.0</v>
      </c>
      <c r="T569" s="5">
        <v>0.0</v>
      </c>
      <c r="U569" s="5">
        <v>0.0</v>
      </c>
      <c r="V569" s="48">
        <v>1.0</v>
      </c>
    </row>
    <row r="570" ht="15.75" customHeight="1">
      <c r="A570" s="5">
        <v>568.0</v>
      </c>
      <c r="B570" s="5">
        <v>48.0</v>
      </c>
      <c r="C570" s="5">
        <f t="shared" si="1"/>
        <v>4</v>
      </c>
      <c r="D570" s="5">
        <f>'Thông tin khách hàng'!$B$4+B570-1</f>
        <v>48</v>
      </c>
      <c r="E570" s="46">
        <f t="shared" si="2"/>
        <v>78023126147</v>
      </c>
      <c r="F570" s="5">
        <f>TP*VLOOKUP('Thông tin khách hàng'!$E$10,$X$2:$Z$5,3,FALSE)*OFFSET($S570,0,VLOOKUP('Thông tin khách hàng'!$E$10,$X$2:$Z$5,2,FALSE))</f>
        <v>0</v>
      </c>
      <c r="G570" s="5">
        <f>EP*VLOOKUP('Thông tin khách hàng'!$E$10,$X$2:$Z$5,3,FALSE)*OFFSET($S570,0,VLOOKUP('Thông tin khách hàng'!$E$10,$X$2:$Z$5,2,FALSE))</f>
        <v>0</v>
      </c>
      <c r="H570" s="5">
        <f>F570*HLOOKUP(B570,Assumption!$A$10:$G$12,2,TRUE)+G570*HLOOKUP(B570,Assumption!$A$10:$G$12,3,TRUE)</f>
        <v>0</v>
      </c>
      <c r="I570" s="5">
        <f t="shared" si="3"/>
        <v>0</v>
      </c>
      <c r="J570" s="47">
        <f>VLOOKUP(D570,Assumption!$O$3:$Q$103,IF('Thông tin khách hàng'!$B$3="Nam",2,3),FALSE)/12*P570</f>
        <v>0</v>
      </c>
      <c r="K570" s="5">
        <v>20000.0</v>
      </c>
      <c r="L570" s="46">
        <f t="shared" si="4"/>
        <v>317875792</v>
      </c>
      <c r="M570" s="46">
        <f t="shared" si="5"/>
        <v>78340981939</v>
      </c>
      <c r="N570" s="47">
        <f>HLOOKUP(ROUND(AVERAGE(M558:M569)/10^6,0),Assumption!$B$2:$E$3,2,TRUE)*MAX((AVERAGE(M558:M569)-250*10^6),0)</f>
        <v>440001028.3</v>
      </c>
      <c r="O570" s="46">
        <f t="shared" si="6"/>
        <v>78780982968</v>
      </c>
      <c r="P570" s="46">
        <f>IF(A570=1,SA,MAX(0,SA-M569))</f>
        <v>0</v>
      </c>
      <c r="S570" s="5">
        <v>0.0</v>
      </c>
      <c r="T570" s="5">
        <v>0.0</v>
      </c>
      <c r="U570" s="5">
        <v>1.0</v>
      </c>
      <c r="V570" s="48">
        <v>1.0</v>
      </c>
    </row>
    <row r="571" ht="15.75" customHeight="1">
      <c r="A571" s="5">
        <v>569.0</v>
      </c>
      <c r="B571" s="5">
        <v>48.0</v>
      </c>
      <c r="C571" s="5">
        <f t="shared" si="1"/>
        <v>5</v>
      </c>
      <c r="D571" s="5">
        <f>'Thông tin khách hàng'!$B$4+B571-1</f>
        <v>48</v>
      </c>
      <c r="E571" s="46">
        <f t="shared" si="2"/>
        <v>78780982968</v>
      </c>
      <c r="F571" s="5">
        <f>TP*VLOOKUP('Thông tin khách hàng'!$E$10,$X$2:$Z$5,3,FALSE)*OFFSET($S571,0,VLOOKUP('Thông tin khách hàng'!$E$10,$X$2:$Z$5,2,FALSE))</f>
        <v>0</v>
      </c>
      <c r="G571" s="5">
        <f>EP*VLOOKUP('Thông tin khách hàng'!$E$10,$X$2:$Z$5,3,FALSE)*OFFSET($S571,0,VLOOKUP('Thông tin khách hàng'!$E$10,$X$2:$Z$5,2,FALSE))</f>
        <v>0</v>
      </c>
      <c r="H571" s="5">
        <f>F571*HLOOKUP(B571,Assumption!$A$10:$G$12,2,TRUE)+G571*HLOOKUP(B571,Assumption!$A$10:$G$12,3,TRUE)</f>
        <v>0</v>
      </c>
      <c r="I571" s="5">
        <f t="shared" si="3"/>
        <v>0</v>
      </c>
      <c r="J571" s="47">
        <f>VLOOKUP(D571,Assumption!$O$3:$Q$103,IF('Thông tin khách hàng'!$B$3="Nam",2,3),FALSE)/12*P571</f>
        <v>0</v>
      </c>
      <c r="K571" s="5">
        <v>20000.0</v>
      </c>
      <c r="L571" s="46">
        <f t="shared" si="4"/>
        <v>320963395</v>
      </c>
      <c r="M571" s="46">
        <f t="shared" si="5"/>
        <v>79101926363</v>
      </c>
      <c r="N571" s="47">
        <f>HLOOKUP(ROUND(AVERAGE(M559:M570)/10^6,0),Assumption!$B$2:$E$3,2,TRUE)*MAX((AVERAGE(M559:M570)-250*10^6),0)</f>
        <v>444318123.5</v>
      </c>
      <c r="O571" s="46">
        <f t="shared" si="6"/>
        <v>79546244486</v>
      </c>
      <c r="P571" s="46">
        <f>IF(A571=1,SA,MAX(0,SA-M570))</f>
        <v>0</v>
      </c>
      <c r="S571" s="5">
        <v>0.0</v>
      </c>
      <c r="T571" s="5">
        <v>0.0</v>
      </c>
      <c r="U571" s="5">
        <v>0.0</v>
      </c>
      <c r="V571" s="48">
        <v>1.0</v>
      </c>
    </row>
    <row r="572" ht="15.75" customHeight="1">
      <c r="A572" s="5">
        <v>570.0</v>
      </c>
      <c r="B572" s="5">
        <v>48.0</v>
      </c>
      <c r="C572" s="5">
        <f t="shared" si="1"/>
        <v>6</v>
      </c>
      <c r="D572" s="5">
        <f>'Thông tin khách hàng'!$B$4+B572-1</f>
        <v>48</v>
      </c>
      <c r="E572" s="46">
        <f t="shared" si="2"/>
        <v>79546244486</v>
      </c>
      <c r="F572" s="5">
        <f>TP*VLOOKUP('Thông tin khách hàng'!$E$10,$X$2:$Z$5,3,FALSE)*OFFSET($S572,0,VLOOKUP('Thông tin khách hàng'!$E$10,$X$2:$Z$5,2,FALSE))</f>
        <v>0</v>
      </c>
      <c r="G572" s="5">
        <f>EP*VLOOKUP('Thông tin khách hàng'!$E$10,$X$2:$Z$5,3,FALSE)*OFFSET($S572,0,VLOOKUP('Thông tin khách hàng'!$E$10,$X$2:$Z$5,2,FALSE))</f>
        <v>0</v>
      </c>
      <c r="H572" s="5">
        <f>F572*HLOOKUP(B572,Assumption!$A$10:$G$12,2,TRUE)+G572*HLOOKUP(B572,Assumption!$A$10:$G$12,3,TRUE)</f>
        <v>0</v>
      </c>
      <c r="I572" s="5">
        <f t="shared" si="3"/>
        <v>0</v>
      </c>
      <c r="J572" s="47">
        <f>VLOOKUP(D572,Assumption!$O$3:$Q$103,IF('Thông tin khách hàng'!$B$3="Nam",2,3),FALSE)/12*P572</f>
        <v>0</v>
      </c>
      <c r="K572" s="5">
        <v>20000.0</v>
      </c>
      <c r="L572" s="46">
        <f t="shared" si="4"/>
        <v>324081165</v>
      </c>
      <c r="M572" s="46">
        <f t="shared" si="5"/>
        <v>79870305651</v>
      </c>
      <c r="N572" s="47">
        <f>HLOOKUP(ROUND(AVERAGE(M560:M571)/10^6,0),Assumption!$B$2:$E$3,2,TRUE)*MAX((AVERAGE(M560:M571)-250*10^6),0)</f>
        <v>448677241.8</v>
      </c>
      <c r="O572" s="46">
        <f t="shared" si="6"/>
        <v>80318982893</v>
      </c>
      <c r="P572" s="46">
        <f>IF(A572=1,SA,MAX(0,SA-M571))</f>
        <v>0</v>
      </c>
      <c r="S572" s="5">
        <v>0.0</v>
      </c>
      <c r="T572" s="5">
        <v>0.0</v>
      </c>
      <c r="U572" s="5">
        <v>0.0</v>
      </c>
      <c r="V572" s="48">
        <v>1.0</v>
      </c>
    </row>
    <row r="573" ht="15.75" customHeight="1">
      <c r="A573" s="5">
        <v>571.0</v>
      </c>
      <c r="B573" s="5">
        <v>48.0</v>
      </c>
      <c r="C573" s="5">
        <f t="shared" si="1"/>
        <v>7</v>
      </c>
      <c r="D573" s="5">
        <f>'Thông tin khách hàng'!$B$4+B573-1</f>
        <v>48</v>
      </c>
      <c r="E573" s="46">
        <f t="shared" si="2"/>
        <v>80318982893</v>
      </c>
      <c r="F573" s="5">
        <f>TP*VLOOKUP('Thông tin khách hàng'!$E$10,$X$2:$Z$5,3,FALSE)*OFFSET($S573,0,VLOOKUP('Thông tin khách hàng'!$E$10,$X$2:$Z$5,2,FALSE))</f>
        <v>15000000</v>
      </c>
      <c r="G573" s="5">
        <f>EP*VLOOKUP('Thông tin khách hàng'!$E$10,$X$2:$Z$5,3,FALSE)*OFFSET($S573,0,VLOOKUP('Thông tin khách hàng'!$E$10,$X$2:$Z$5,2,FALSE))</f>
        <v>15000000</v>
      </c>
      <c r="H573" s="5">
        <f>F573*HLOOKUP(B573,Assumption!$A$10:$G$12,2,TRUE)+G573*HLOOKUP(B573,Assumption!$A$10:$G$12,3,TRUE)</f>
        <v>750000</v>
      </c>
      <c r="I573" s="5">
        <f t="shared" si="3"/>
        <v>29250000</v>
      </c>
      <c r="J573" s="47">
        <f>VLOOKUP(D573,Assumption!$O$3:$Q$103,IF('Thông tin khách hàng'!$B$3="Nam",2,3),FALSE)/12*P573</f>
        <v>0</v>
      </c>
      <c r="K573" s="5">
        <v>20000.0</v>
      </c>
      <c r="L573" s="46">
        <f t="shared" si="4"/>
        <v>327348565</v>
      </c>
      <c r="M573" s="46">
        <f t="shared" si="5"/>
        <v>80675561458</v>
      </c>
      <c r="N573" s="47">
        <f>HLOOKUP(ROUND(AVERAGE(M561:M572)/10^6,0),Assumption!$B$2:$E$3,2,TRUE)*MAX((AVERAGE(M561:M572)-250*10^6),0)</f>
        <v>453078792.2</v>
      </c>
      <c r="O573" s="46">
        <f t="shared" si="6"/>
        <v>81128640250</v>
      </c>
      <c r="P573" s="46">
        <f>IF(A573=1,SA,MAX(0,SA-M572))</f>
        <v>0</v>
      </c>
      <c r="S573" s="5">
        <v>0.0</v>
      </c>
      <c r="T573" s="5">
        <v>1.0</v>
      </c>
      <c r="U573" s="5">
        <v>1.0</v>
      </c>
      <c r="V573" s="48">
        <v>1.0</v>
      </c>
    </row>
    <row r="574" ht="15.75" customHeight="1">
      <c r="A574" s="5">
        <v>572.0</v>
      </c>
      <c r="B574" s="5">
        <v>48.0</v>
      </c>
      <c r="C574" s="5">
        <f t="shared" si="1"/>
        <v>8</v>
      </c>
      <c r="D574" s="5">
        <f>'Thông tin khách hàng'!$B$4+B574-1</f>
        <v>48</v>
      </c>
      <c r="E574" s="46">
        <f t="shared" si="2"/>
        <v>81128640250</v>
      </c>
      <c r="F574" s="5">
        <f>TP*VLOOKUP('Thông tin khách hàng'!$E$10,$X$2:$Z$5,3,FALSE)*OFFSET($S574,0,VLOOKUP('Thông tin khách hàng'!$E$10,$X$2:$Z$5,2,FALSE))</f>
        <v>0</v>
      </c>
      <c r="G574" s="5">
        <f>EP*VLOOKUP('Thông tin khách hàng'!$E$10,$X$2:$Z$5,3,FALSE)*OFFSET($S574,0,VLOOKUP('Thông tin khách hàng'!$E$10,$X$2:$Z$5,2,FALSE))</f>
        <v>0</v>
      </c>
      <c r="H574" s="5">
        <f>F574*HLOOKUP(B574,Assumption!$A$10:$G$12,2,TRUE)+G574*HLOOKUP(B574,Assumption!$A$10:$G$12,3,TRUE)</f>
        <v>0</v>
      </c>
      <c r="I574" s="5">
        <f t="shared" si="3"/>
        <v>0</v>
      </c>
      <c r="J574" s="47">
        <f>VLOOKUP(D574,Assumption!$O$3:$Q$103,IF('Thông tin khách hàng'!$B$3="Nam",2,3),FALSE)/12*P574</f>
        <v>0</v>
      </c>
      <c r="K574" s="5">
        <v>20000.0</v>
      </c>
      <c r="L574" s="46">
        <f t="shared" si="4"/>
        <v>330528041</v>
      </c>
      <c r="M574" s="46">
        <f t="shared" si="5"/>
        <v>81459148291</v>
      </c>
      <c r="N574" s="47">
        <f>HLOOKUP(ROUND(AVERAGE(M562:M573)/10^6,0),Assumption!$B$2:$E$3,2,TRUE)*MAX((AVERAGE(M562:M573)-250*10^6),0)</f>
        <v>457523187.6</v>
      </c>
      <c r="O574" s="46">
        <f t="shared" si="6"/>
        <v>81916671479</v>
      </c>
      <c r="P574" s="46">
        <f>IF(A574=1,SA,MAX(0,SA-M573))</f>
        <v>0</v>
      </c>
      <c r="S574" s="5">
        <v>0.0</v>
      </c>
      <c r="T574" s="5">
        <v>0.0</v>
      </c>
      <c r="U574" s="5">
        <v>0.0</v>
      </c>
      <c r="V574" s="48">
        <v>1.0</v>
      </c>
    </row>
    <row r="575" ht="15.75" customHeight="1">
      <c r="A575" s="5">
        <v>573.0</v>
      </c>
      <c r="B575" s="5">
        <v>48.0</v>
      </c>
      <c r="C575" s="5">
        <f t="shared" si="1"/>
        <v>9</v>
      </c>
      <c r="D575" s="5">
        <f>'Thông tin khách hàng'!$B$4+B575-1</f>
        <v>48</v>
      </c>
      <c r="E575" s="46">
        <f t="shared" si="2"/>
        <v>81916671479</v>
      </c>
      <c r="F575" s="5">
        <f>TP*VLOOKUP('Thông tin khách hàng'!$E$10,$X$2:$Z$5,3,FALSE)*OFFSET($S575,0,VLOOKUP('Thông tin khách hàng'!$E$10,$X$2:$Z$5,2,FALSE))</f>
        <v>0</v>
      </c>
      <c r="G575" s="5">
        <f>EP*VLOOKUP('Thông tin khách hàng'!$E$10,$X$2:$Z$5,3,FALSE)*OFFSET($S575,0,VLOOKUP('Thông tin khách hàng'!$E$10,$X$2:$Z$5,2,FALSE))</f>
        <v>0</v>
      </c>
      <c r="H575" s="5">
        <f>F575*HLOOKUP(B575,Assumption!$A$10:$G$12,2,TRUE)+G575*HLOOKUP(B575,Assumption!$A$10:$G$12,3,TRUE)</f>
        <v>0</v>
      </c>
      <c r="I575" s="5">
        <f t="shared" si="3"/>
        <v>0</v>
      </c>
      <c r="J575" s="47">
        <f>VLOOKUP(D575,Assumption!$O$3:$Q$103,IF('Thông tin khách hàng'!$B$3="Nam",2,3),FALSE)/12*P575</f>
        <v>0</v>
      </c>
      <c r="K575" s="5">
        <v>20000.0</v>
      </c>
      <c r="L575" s="46">
        <f t="shared" si="4"/>
        <v>333738578</v>
      </c>
      <c r="M575" s="46">
        <f t="shared" si="5"/>
        <v>82250390057</v>
      </c>
      <c r="N575" s="47">
        <f>HLOOKUP(ROUND(AVERAGE(M563:M574)/10^6,0),Assumption!$B$2:$E$3,2,TRUE)*MAX((AVERAGE(M563:M574)-250*10^6),0)</f>
        <v>462010845.2</v>
      </c>
      <c r="O575" s="46">
        <f t="shared" si="6"/>
        <v>82712400902</v>
      </c>
      <c r="P575" s="46">
        <f>IF(A575=1,SA,MAX(0,SA-M574))</f>
        <v>0</v>
      </c>
      <c r="S575" s="5">
        <v>0.0</v>
      </c>
      <c r="T575" s="5">
        <v>0.0</v>
      </c>
      <c r="U575" s="5">
        <v>0.0</v>
      </c>
      <c r="V575" s="48">
        <v>1.0</v>
      </c>
    </row>
    <row r="576" ht="15.75" customHeight="1">
      <c r="A576" s="5">
        <v>574.0</v>
      </c>
      <c r="B576" s="5">
        <v>48.0</v>
      </c>
      <c r="C576" s="5">
        <f t="shared" si="1"/>
        <v>10</v>
      </c>
      <c r="D576" s="5">
        <f>'Thông tin khách hàng'!$B$4+B576-1</f>
        <v>48</v>
      </c>
      <c r="E576" s="46">
        <f t="shared" si="2"/>
        <v>82712400902</v>
      </c>
      <c r="F576" s="5">
        <f>TP*VLOOKUP('Thông tin khách hàng'!$E$10,$X$2:$Z$5,3,FALSE)*OFFSET($S576,0,VLOOKUP('Thông tin khách hàng'!$E$10,$X$2:$Z$5,2,FALSE))</f>
        <v>0</v>
      </c>
      <c r="G576" s="5">
        <f>EP*VLOOKUP('Thông tin khách hàng'!$E$10,$X$2:$Z$5,3,FALSE)*OFFSET($S576,0,VLOOKUP('Thông tin khách hàng'!$E$10,$X$2:$Z$5,2,FALSE))</f>
        <v>0</v>
      </c>
      <c r="H576" s="5">
        <f>F576*HLOOKUP(B576,Assumption!$A$10:$G$12,2,TRUE)+G576*HLOOKUP(B576,Assumption!$A$10:$G$12,3,TRUE)</f>
        <v>0</v>
      </c>
      <c r="I576" s="5">
        <f t="shared" si="3"/>
        <v>0</v>
      </c>
      <c r="J576" s="47">
        <f>VLOOKUP(D576,Assumption!$O$3:$Q$103,IF('Thông tin khách hàng'!$B$3="Nam",2,3),FALSE)/12*P576</f>
        <v>0</v>
      </c>
      <c r="K576" s="5">
        <v>20000.0</v>
      </c>
      <c r="L576" s="46">
        <f t="shared" si="4"/>
        <v>336980478</v>
      </c>
      <c r="M576" s="46">
        <f t="shared" si="5"/>
        <v>83049361380</v>
      </c>
      <c r="N576" s="47">
        <f>HLOOKUP(ROUND(AVERAGE(M564:M575)/10^6,0),Assumption!$B$2:$E$3,2,TRUE)*MAX((AVERAGE(M564:M575)-250*10^6),0)</f>
        <v>466542186.1</v>
      </c>
      <c r="O576" s="46">
        <f t="shared" si="6"/>
        <v>83515903566</v>
      </c>
      <c r="P576" s="46">
        <f>IF(A576=1,SA,MAX(0,SA-M575))</f>
        <v>0</v>
      </c>
      <c r="S576" s="5">
        <v>0.0</v>
      </c>
      <c r="T576" s="5">
        <v>0.0</v>
      </c>
      <c r="U576" s="5">
        <v>1.0</v>
      </c>
      <c r="V576" s="48">
        <v>1.0</v>
      </c>
    </row>
    <row r="577" ht="15.75" customHeight="1">
      <c r="A577" s="5">
        <v>575.0</v>
      </c>
      <c r="B577" s="5">
        <v>48.0</v>
      </c>
      <c r="C577" s="5">
        <f t="shared" si="1"/>
        <v>11</v>
      </c>
      <c r="D577" s="5">
        <f>'Thông tin khách hàng'!$B$4+B577-1</f>
        <v>48</v>
      </c>
      <c r="E577" s="46">
        <f t="shared" si="2"/>
        <v>83515903566</v>
      </c>
      <c r="F577" s="5">
        <f>TP*VLOOKUP('Thông tin khách hàng'!$E$10,$X$2:$Z$5,3,FALSE)*OFFSET($S577,0,VLOOKUP('Thông tin khách hàng'!$E$10,$X$2:$Z$5,2,FALSE))</f>
        <v>0</v>
      </c>
      <c r="G577" s="5">
        <f>EP*VLOOKUP('Thông tin khách hàng'!$E$10,$X$2:$Z$5,3,FALSE)*OFFSET($S577,0,VLOOKUP('Thông tin khách hàng'!$E$10,$X$2:$Z$5,2,FALSE))</f>
        <v>0</v>
      </c>
      <c r="H577" s="5">
        <f>F577*HLOOKUP(B577,Assumption!$A$10:$G$12,2,TRUE)+G577*HLOOKUP(B577,Assumption!$A$10:$G$12,3,TRUE)</f>
        <v>0</v>
      </c>
      <c r="I577" s="5">
        <f t="shared" si="3"/>
        <v>0</v>
      </c>
      <c r="J577" s="47">
        <f>VLOOKUP(D577,Assumption!$O$3:$Q$103,IF('Thông tin khách hàng'!$B$3="Nam",2,3),FALSE)/12*P577</f>
        <v>0</v>
      </c>
      <c r="K577" s="5">
        <v>20000.0</v>
      </c>
      <c r="L577" s="46">
        <f t="shared" si="4"/>
        <v>340254048</v>
      </c>
      <c r="M577" s="46">
        <f t="shared" si="5"/>
        <v>83856137614</v>
      </c>
      <c r="N577" s="47">
        <f>HLOOKUP(ROUND(AVERAGE(M565:M576)/10^6,0),Assumption!$B$2:$E$3,2,TRUE)*MAX((AVERAGE(M565:M576)-250*10^6),0)</f>
        <v>471117635.5</v>
      </c>
      <c r="O577" s="46">
        <f t="shared" si="6"/>
        <v>84327255250</v>
      </c>
      <c r="P577" s="46">
        <f>IF(A577=1,SA,MAX(0,SA-M576))</f>
        <v>0</v>
      </c>
      <c r="S577" s="5">
        <v>0.0</v>
      </c>
      <c r="T577" s="5">
        <v>0.0</v>
      </c>
      <c r="U577" s="5">
        <v>0.0</v>
      </c>
      <c r="V577" s="48">
        <v>1.0</v>
      </c>
    </row>
    <row r="578" ht="15.75" customHeight="1">
      <c r="A578" s="5">
        <v>576.0</v>
      </c>
      <c r="B578" s="5">
        <v>48.0</v>
      </c>
      <c r="C578" s="5">
        <f t="shared" si="1"/>
        <v>12</v>
      </c>
      <c r="D578" s="5">
        <f>'Thông tin khách hàng'!$B$4+B578-1</f>
        <v>48</v>
      </c>
      <c r="E578" s="46">
        <f t="shared" si="2"/>
        <v>84327255250</v>
      </c>
      <c r="F578" s="5">
        <f>TP*VLOOKUP('Thông tin khách hàng'!$E$10,$X$2:$Z$5,3,FALSE)*OFFSET($S578,0,VLOOKUP('Thông tin khách hàng'!$E$10,$X$2:$Z$5,2,FALSE))</f>
        <v>0</v>
      </c>
      <c r="G578" s="5">
        <f>EP*VLOOKUP('Thông tin khách hàng'!$E$10,$X$2:$Z$5,3,FALSE)*OFFSET($S578,0,VLOOKUP('Thông tin khách hàng'!$E$10,$X$2:$Z$5,2,FALSE))</f>
        <v>0</v>
      </c>
      <c r="H578" s="5">
        <f>F578*HLOOKUP(B578,Assumption!$A$10:$G$12,2,TRUE)+G578*HLOOKUP(B578,Assumption!$A$10:$G$12,3,TRUE)</f>
        <v>0</v>
      </c>
      <c r="I578" s="5">
        <f t="shared" si="3"/>
        <v>0</v>
      </c>
      <c r="J578" s="47">
        <f>VLOOKUP(D578,Assumption!$O$3:$Q$103,IF('Thông tin khách hàng'!$B$3="Nam",2,3),FALSE)/12*P578</f>
        <v>0</v>
      </c>
      <c r="K578" s="5">
        <v>20000.0</v>
      </c>
      <c r="L578" s="46">
        <f t="shared" si="4"/>
        <v>343559595</v>
      </c>
      <c r="M578" s="46">
        <f t="shared" si="5"/>
        <v>84670794845</v>
      </c>
      <c r="N578" s="47">
        <f>HLOOKUP(ROUND(AVERAGE(M566:M577)/10^6,0),Assumption!$B$2:$E$3,2,TRUE)*MAX((AVERAGE(M566:M577)-250*10^6),0)</f>
        <v>475737622.8</v>
      </c>
      <c r="O578" s="46">
        <f t="shared" si="6"/>
        <v>85146532467</v>
      </c>
      <c r="P578" s="46">
        <f>IF(A578=1,SA,MAX(0,SA-M577))</f>
        <v>0</v>
      </c>
      <c r="S578" s="5">
        <v>0.0</v>
      </c>
      <c r="T578" s="5">
        <v>0.0</v>
      </c>
      <c r="U578" s="5">
        <v>0.0</v>
      </c>
      <c r="V578" s="48">
        <v>1.0</v>
      </c>
    </row>
    <row r="579" ht="15.75" customHeight="1">
      <c r="A579" s="5">
        <v>577.0</v>
      </c>
      <c r="B579" s="5">
        <v>49.0</v>
      </c>
      <c r="C579" s="5">
        <f t="shared" si="1"/>
        <v>1</v>
      </c>
      <c r="D579" s="5">
        <f>'Thông tin khách hàng'!$B$4+B579-1</f>
        <v>49</v>
      </c>
      <c r="E579" s="46">
        <f t="shared" si="2"/>
        <v>85146532467</v>
      </c>
      <c r="F579" s="5">
        <f>TP*VLOOKUP('Thông tin khách hàng'!$E$10,$X$2:$Z$5,3,FALSE)*OFFSET($S579,0,VLOOKUP('Thông tin khách hàng'!$E$10,$X$2:$Z$5,2,FALSE))</f>
        <v>15000000</v>
      </c>
      <c r="G579" s="5">
        <f>EP*VLOOKUP('Thông tin khách hàng'!$E$10,$X$2:$Z$5,3,FALSE)*OFFSET($S579,0,VLOOKUP('Thông tin khách hàng'!$E$10,$X$2:$Z$5,2,FALSE))</f>
        <v>15000000</v>
      </c>
      <c r="H579" s="5">
        <f>F579*HLOOKUP(B579,Assumption!$A$10:$G$12,2,TRUE)+G579*HLOOKUP(B579,Assumption!$A$10:$G$12,3,TRUE)</f>
        <v>750000</v>
      </c>
      <c r="I579" s="5">
        <f t="shared" si="3"/>
        <v>29250000</v>
      </c>
      <c r="J579" s="47">
        <f>VLOOKUP(D579,Assumption!$O$3:$Q$103,IF('Thông tin khách hàng'!$B$3="Nam",2,3),FALSE)/12*P579</f>
        <v>0</v>
      </c>
      <c r="K579" s="5">
        <v>20000.0</v>
      </c>
      <c r="L579" s="46">
        <f t="shared" si="4"/>
        <v>347016600</v>
      </c>
      <c r="M579" s="46">
        <f t="shared" si="5"/>
        <v>85522779067</v>
      </c>
      <c r="N579" s="47">
        <f>HLOOKUP(ROUND(AVERAGE(M567:M578)/10^6,0),Assumption!$B$2:$E$3,2,TRUE)*MAX((AVERAGE(M567:M578)-250*10^6),0)</f>
        <v>480402581.4</v>
      </c>
      <c r="O579" s="46">
        <f t="shared" si="6"/>
        <v>86003181649</v>
      </c>
      <c r="P579" s="46">
        <f>IF(A579=1,SA,MAX(0,SA-M578))</f>
        <v>0</v>
      </c>
      <c r="S579" s="5">
        <v>1.0</v>
      </c>
      <c r="T579" s="5">
        <v>1.0</v>
      </c>
      <c r="U579" s="5">
        <v>1.0</v>
      </c>
      <c r="V579" s="48">
        <v>1.0</v>
      </c>
    </row>
    <row r="580" ht="15.75" customHeight="1">
      <c r="A580" s="5">
        <v>578.0</v>
      </c>
      <c r="B580" s="5">
        <v>49.0</v>
      </c>
      <c r="C580" s="5">
        <f t="shared" si="1"/>
        <v>2</v>
      </c>
      <c r="D580" s="5">
        <f>'Thông tin khách hàng'!$B$4+B580-1</f>
        <v>49</v>
      </c>
      <c r="E580" s="46">
        <f t="shared" si="2"/>
        <v>86003181649</v>
      </c>
      <c r="F580" s="5">
        <f>TP*VLOOKUP('Thông tin khách hàng'!$E$10,$X$2:$Z$5,3,FALSE)*OFFSET($S580,0,VLOOKUP('Thông tin khách hàng'!$E$10,$X$2:$Z$5,2,FALSE))</f>
        <v>0</v>
      </c>
      <c r="G580" s="5">
        <f>EP*VLOOKUP('Thông tin khách hàng'!$E$10,$X$2:$Z$5,3,FALSE)*OFFSET($S580,0,VLOOKUP('Thông tin khách hàng'!$E$10,$X$2:$Z$5,2,FALSE))</f>
        <v>0</v>
      </c>
      <c r="H580" s="5">
        <f>F580*HLOOKUP(B580,Assumption!$A$10:$G$12,2,TRUE)+G580*HLOOKUP(B580,Assumption!$A$10:$G$12,3,TRUE)</f>
        <v>0</v>
      </c>
      <c r="I580" s="5">
        <f t="shared" si="3"/>
        <v>0</v>
      </c>
      <c r="J580" s="47">
        <f>VLOOKUP(D580,Assumption!$O$3:$Q$103,IF('Thông tin khách hàng'!$B$3="Nam",2,3),FALSE)/12*P580</f>
        <v>0</v>
      </c>
      <c r="K580" s="5">
        <v>20000.0</v>
      </c>
      <c r="L580" s="46">
        <f t="shared" si="4"/>
        <v>350387526</v>
      </c>
      <c r="M580" s="46">
        <f t="shared" si="5"/>
        <v>86353549175</v>
      </c>
      <c r="N580" s="47">
        <f>HLOOKUP(ROUND(AVERAGE(M568:M579)/10^6,0),Assumption!$B$2:$E$3,2,TRUE)*MAX((AVERAGE(M568:M579)-250*10^6),0)</f>
        <v>485112949.3</v>
      </c>
      <c r="O580" s="46">
        <f t="shared" si="6"/>
        <v>86838662124</v>
      </c>
      <c r="P580" s="46">
        <f>IF(A580=1,SA,MAX(0,SA-M579))</f>
        <v>0</v>
      </c>
      <c r="S580" s="5">
        <v>0.0</v>
      </c>
      <c r="T580" s="5">
        <v>0.0</v>
      </c>
      <c r="U580" s="5">
        <v>0.0</v>
      </c>
      <c r="V580" s="48">
        <v>1.0</v>
      </c>
    </row>
    <row r="581" ht="15.75" customHeight="1">
      <c r="A581" s="5">
        <v>579.0</v>
      </c>
      <c r="B581" s="5">
        <v>49.0</v>
      </c>
      <c r="C581" s="5">
        <f t="shared" si="1"/>
        <v>3</v>
      </c>
      <c r="D581" s="5">
        <f>'Thông tin khách hàng'!$B$4+B581-1</f>
        <v>49</v>
      </c>
      <c r="E581" s="46">
        <f t="shared" si="2"/>
        <v>86838662124</v>
      </c>
      <c r="F581" s="5">
        <f>TP*VLOOKUP('Thông tin khách hàng'!$E$10,$X$2:$Z$5,3,FALSE)*OFFSET($S581,0,VLOOKUP('Thông tin khách hàng'!$E$10,$X$2:$Z$5,2,FALSE))</f>
        <v>0</v>
      </c>
      <c r="G581" s="5">
        <f>EP*VLOOKUP('Thông tin khách hàng'!$E$10,$X$2:$Z$5,3,FALSE)*OFFSET($S581,0,VLOOKUP('Thông tin khách hàng'!$E$10,$X$2:$Z$5,2,FALSE))</f>
        <v>0</v>
      </c>
      <c r="H581" s="5">
        <f>F581*HLOOKUP(B581,Assumption!$A$10:$G$12,2,TRUE)+G581*HLOOKUP(B581,Assumption!$A$10:$G$12,3,TRUE)</f>
        <v>0</v>
      </c>
      <c r="I581" s="5">
        <f t="shared" si="3"/>
        <v>0</v>
      </c>
      <c r="J581" s="47">
        <f>VLOOKUP(D581,Assumption!$O$3:$Q$103,IF('Thông tin khách hàng'!$B$3="Nam",2,3),FALSE)/12*P581</f>
        <v>0</v>
      </c>
      <c r="K581" s="5">
        <v>20000.0</v>
      </c>
      <c r="L581" s="46">
        <f t="shared" si="4"/>
        <v>353791377</v>
      </c>
      <c r="M581" s="46">
        <f t="shared" si="5"/>
        <v>87192433501</v>
      </c>
      <c r="N581" s="47">
        <f>HLOOKUP(ROUND(AVERAGE(M569:M580)/10^6,0),Assumption!$B$2:$E$3,2,TRUE)*MAX((AVERAGE(M569:M580)-250*10^6),0)</f>
        <v>489869168.2</v>
      </c>
      <c r="O581" s="46">
        <f t="shared" si="6"/>
        <v>87682302669</v>
      </c>
      <c r="P581" s="46">
        <f>IF(A581=1,SA,MAX(0,SA-M580))</f>
        <v>0</v>
      </c>
      <c r="S581" s="5">
        <v>0.0</v>
      </c>
      <c r="T581" s="5">
        <v>0.0</v>
      </c>
      <c r="U581" s="5">
        <v>0.0</v>
      </c>
      <c r="V581" s="48">
        <v>1.0</v>
      </c>
    </row>
    <row r="582" ht="15.75" customHeight="1">
      <c r="A582" s="5">
        <v>580.0</v>
      </c>
      <c r="B582" s="5">
        <v>49.0</v>
      </c>
      <c r="C582" s="5">
        <f t="shared" si="1"/>
        <v>4</v>
      </c>
      <c r="D582" s="5">
        <f>'Thông tin khách hàng'!$B$4+B582-1</f>
        <v>49</v>
      </c>
      <c r="E582" s="46">
        <f t="shared" si="2"/>
        <v>87682302669</v>
      </c>
      <c r="F582" s="5">
        <f>TP*VLOOKUP('Thông tin khách hàng'!$E$10,$X$2:$Z$5,3,FALSE)*OFFSET($S582,0,VLOOKUP('Thông tin khách hàng'!$E$10,$X$2:$Z$5,2,FALSE))</f>
        <v>0</v>
      </c>
      <c r="G582" s="5">
        <f>EP*VLOOKUP('Thông tin khách hàng'!$E$10,$X$2:$Z$5,3,FALSE)*OFFSET($S582,0,VLOOKUP('Thông tin khách hàng'!$E$10,$X$2:$Z$5,2,FALSE))</f>
        <v>0</v>
      </c>
      <c r="H582" s="5">
        <f>F582*HLOOKUP(B582,Assumption!$A$10:$G$12,2,TRUE)+G582*HLOOKUP(B582,Assumption!$A$10:$G$12,3,TRUE)</f>
        <v>0</v>
      </c>
      <c r="I582" s="5">
        <f t="shared" si="3"/>
        <v>0</v>
      </c>
      <c r="J582" s="47">
        <f>VLOOKUP(D582,Assumption!$O$3:$Q$103,IF('Thông tin khách hàng'!$B$3="Nam",2,3),FALSE)/12*P582</f>
        <v>0</v>
      </c>
      <c r="K582" s="5">
        <v>20000.0</v>
      </c>
      <c r="L582" s="46">
        <f t="shared" si="4"/>
        <v>357228473</v>
      </c>
      <c r="M582" s="46">
        <f t="shared" si="5"/>
        <v>88039511142</v>
      </c>
      <c r="N582" s="47">
        <f>HLOOKUP(ROUND(AVERAGE(M570:M581)/10^6,0),Assumption!$B$2:$E$3,2,TRUE)*MAX((AVERAGE(M570:M581)-250*10^6),0)</f>
        <v>494671684.7</v>
      </c>
      <c r="O582" s="46">
        <f t="shared" si="6"/>
        <v>88534182827</v>
      </c>
      <c r="P582" s="46">
        <f>IF(A582=1,SA,MAX(0,SA-M581))</f>
        <v>0</v>
      </c>
      <c r="S582" s="5">
        <v>0.0</v>
      </c>
      <c r="T582" s="5">
        <v>0.0</v>
      </c>
      <c r="U582" s="5">
        <v>1.0</v>
      </c>
      <c r="V582" s="48">
        <v>1.0</v>
      </c>
    </row>
    <row r="583" ht="15.75" customHeight="1">
      <c r="A583" s="5">
        <v>581.0</v>
      </c>
      <c r="B583" s="5">
        <v>49.0</v>
      </c>
      <c r="C583" s="5">
        <f t="shared" si="1"/>
        <v>5</v>
      </c>
      <c r="D583" s="5">
        <f>'Thông tin khách hàng'!$B$4+B583-1</f>
        <v>49</v>
      </c>
      <c r="E583" s="46">
        <f t="shared" si="2"/>
        <v>88534182827</v>
      </c>
      <c r="F583" s="5">
        <f>TP*VLOOKUP('Thông tin khách hàng'!$E$10,$X$2:$Z$5,3,FALSE)*OFFSET($S583,0,VLOOKUP('Thông tin khách hàng'!$E$10,$X$2:$Z$5,2,FALSE))</f>
        <v>0</v>
      </c>
      <c r="G583" s="5">
        <f>EP*VLOOKUP('Thông tin khách hàng'!$E$10,$X$2:$Z$5,3,FALSE)*OFFSET($S583,0,VLOOKUP('Thông tin khách hàng'!$E$10,$X$2:$Z$5,2,FALSE))</f>
        <v>0</v>
      </c>
      <c r="H583" s="5">
        <f>F583*HLOOKUP(B583,Assumption!$A$10:$G$12,2,TRUE)+G583*HLOOKUP(B583,Assumption!$A$10:$G$12,3,TRUE)</f>
        <v>0</v>
      </c>
      <c r="I583" s="5">
        <f t="shared" si="3"/>
        <v>0</v>
      </c>
      <c r="J583" s="47">
        <f>VLOOKUP(D583,Assumption!$O$3:$Q$103,IF('Thông tin khách hàng'!$B$3="Nam",2,3),FALSE)/12*P583</f>
        <v>0</v>
      </c>
      <c r="K583" s="5">
        <v>20000.0</v>
      </c>
      <c r="L583" s="46">
        <f t="shared" si="4"/>
        <v>360699138</v>
      </c>
      <c r="M583" s="46">
        <f t="shared" si="5"/>
        <v>88894861965</v>
      </c>
      <c r="N583" s="47">
        <f>HLOOKUP(ROUND(AVERAGE(M571:M582)/10^6,0),Assumption!$B$2:$E$3,2,TRUE)*MAX((AVERAGE(M571:M582)-250*10^6),0)</f>
        <v>499520949.3</v>
      </c>
      <c r="O583" s="46">
        <f t="shared" si="6"/>
        <v>89394382914</v>
      </c>
      <c r="P583" s="46">
        <f>IF(A583=1,SA,MAX(0,SA-M582))</f>
        <v>0</v>
      </c>
      <c r="S583" s="5">
        <v>0.0</v>
      </c>
      <c r="T583" s="5">
        <v>0.0</v>
      </c>
      <c r="U583" s="5">
        <v>0.0</v>
      </c>
      <c r="V583" s="48">
        <v>1.0</v>
      </c>
    </row>
    <row r="584" ht="15.75" customHeight="1">
      <c r="A584" s="5">
        <v>582.0</v>
      </c>
      <c r="B584" s="5">
        <v>49.0</v>
      </c>
      <c r="C584" s="5">
        <f t="shared" si="1"/>
        <v>6</v>
      </c>
      <c r="D584" s="5">
        <f>'Thông tin khách hàng'!$B$4+B584-1</f>
        <v>49</v>
      </c>
      <c r="E584" s="46">
        <f t="shared" si="2"/>
        <v>89394382914</v>
      </c>
      <c r="F584" s="5">
        <f>TP*VLOOKUP('Thông tin khách hàng'!$E$10,$X$2:$Z$5,3,FALSE)*OFFSET($S584,0,VLOOKUP('Thông tin khách hàng'!$E$10,$X$2:$Z$5,2,FALSE))</f>
        <v>0</v>
      </c>
      <c r="G584" s="5">
        <f>EP*VLOOKUP('Thông tin khách hàng'!$E$10,$X$2:$Z$5,3,FALSE)*OFFSET($S584,0,VLOOKUP('Thông tin khách hàng'!$E$10,$X$2:$Z$5,2,FALSE))</f>
        <v>0</v>
      </c>
      <c r="H584" s="5">
        <f>F584*HLOOKUP(B584,Assumption!$A$10:$G$12,2,TRUE)+G584*HLOOKUP(B584,Assumption!$A$10:$G$12,3,TRUE)</f>
        <v>0</v>
      </c>
      <c r="I584" s="5">
        <f t="shared" si="3"/>
        <v>0</v>
      </c>
      <c r="J584" s="47">
        <f>VLOOKUP(D584,Assumption!$O$3:$Q$103,IF('Thông tin khách hàng'!$B$3="Nam",2,3),FALSE)/12*P584</f>
        <v>0</v>
      </c>
      <c r="K584" s="5">
        <v>20000.0</v>
      </c>
      <c r="L584" s="46">
        <f t="shared" si="4"/>
        <v>364203700</v>
      </c>
      <c r="M584" s="46">
        <f t="shared" si="5"/>
        <v>89758566614</v>
      </c>
      <c r="N584" s="47">
        <f>HLOOKUP(ROUND(AVERAGE(M572:M583)/10^6,0),Assumption!$B$2:$E$3,2,TRUE)*MAX((AVERAGE(M572:M583)-250*10^6),0)</f>
        <v>504417417.1</v>
      </c>
      <c r="O584" s="46">
        <f t="shared" si="6"/>
        <v>90262984031</v>
      </c>
      <c r="P584" s="46">
        <f>IF(A584=1,SA,MAX(0,SA-M583))</f>
        <v>0</v>
      </c>
      <c r="S584" s="5">
        <v>0.0</v>
      </c>
      <c r="T584" s="5">
        <v>0.0</v>
      </c>
      <c r="U584" s="5">
        <v>0.0</v>
      </c>
      <c r="V584" s="48">
        <v>1.0</v>
      </c>
    </row>
    <row r="585" ht="15.75" customHeight="1">
      <c r="A585" s="5">
        <v>583.0</v>
      </c>
      <c r="B585" s="5">
        <v>49.0</v>
      </c>
      <c r="C585" s="5">
        <f t="shared" si="1"/>
        <v>7</v>
      </c>
      <c r="D585" s="5">
        <f>'Thông tin khách hàng'!$B$4+B585-1</f>
        <v>49</v>
      </c>
      <c r="E585" s="46">
        <f t="shared" si="2"/>
        <v>90262984031</v>
      </c>
      <c r="F585" s="5">
        <f>TP*VLOOKUP('Thông tin khách hàng'!$E$10,$X$2:$Z$5,3,FALSE)*OFFSET($S585,0,VLOOKUP('Thông tin khách hàng'!$E$10,$X$2:$Z$5,2,FALSE))</f>
        <v>15000000</v>
      </c>
      <c r="G585" s="5">
        <f>EP*VLOOKUP('Thông tin khách hàng'!$E$10,$X$2:$Z$5,3,FALSE)*OFFSET($S585,0,VLOOKUP('Thông tin khách hàng'!$E$10,$X$2:$Z$5,2,FALSE))</f>
        <v>15000000</v>
      </c>
      <c r="H585" s="5">
        <f>F585*HLOOKUP(B585,Assumption!$A$10:$G$12,2,TRUE)+G585*HLOOKUP(B585,Assumption!$A$10:$G$12,3,TRUE)</f>
        <v>750000</v>
      </c>
      <c r="I585" s="5">
        <f t="shared" si="3"/>
        <v>29250000</v>
      </c>
      <c r="J585" s="47">
        <f>VLOOKUP(D585,Assumption!$O$3:$Q$103,IF('Thông tin khách hàng'!$B$3="Nam",2,3),FALSE)/12*P585</f>
        <v>0</v>
      </c>
      <c r="K585" s="5">
        <v>20000.0</v>
      </c>
      <c r="L585" s="46">
        <f t="shared" si="4"/>
        <v>367861657</v>
      </c>
      <c r="M585" s="46">
        <f t="shared" si="5"/>
        <v>90660075688</v>
      </c>
      <c r="N585" s="47">
        <f>HLOOKUP(ROUND(AVERAGE(M573:M584)/10^6,0),Assumption!$B$2:$E$3,2,TRUE)*MAX((AVERAGE(M573:M584)-250*10^6),0)</f>
        <v>509361547.6</v>
      </c>
      <c r="O585" s="46">
        <f t="shared" si="6"/>
        <v>91169437236</v>
      </c>
      <c r="P585" s="46">
        <f>IF(A585=1,SA,MAX(0,SA-M584))</f>
        <v>0</v>
      </c>
      <c r="S585" s="5">
        <v>0.0</v>
      </c>
      <c r="T585" s="5">
        <v>1.0</v>
      </c>
      <c r="U585" s="5">
        <v>1.0</v>
      </c>
      <c r="V585" s="48">
        <v>1.0</v>
      </c>
    </row>
    <row r="586" ht="15.75" customHeight="1">
      <c r="A586" s="5">
        <v>584.0</v>
      </c>
      <c r="B586" s="5">
        <v>49.0</v>
      </c>
      <c r="C586" s="5">
        <f t="shared" si="1"/>
        <v>8</v>
      </c>
      <c r="D586" s="5">
        <f>'Thông tin khách hàng'!$B$4+B586-1</f>
        <v>49</v>
      </c>
      <c r="E586" s="46">
        <f t="shared" si="2"/>
        <v>91169437236</v>
      </c>
      <c r="F586" s="5">
        <f>TP*VLOOKUP('Thông tin khách hàng'!$E$10,$X$2:$Z$5,3,FALSE)*OFFSET($S586,0,VLOOKUP('Thông tin khách hàng'!$E$10,$X$2:$Z$5,2,FALSE))</f>
        <v>0</v>
      </c>
      <c r="G586" s="5">
        <f>EP*VLOOKUP('Thông tin khách hàng'!$E$10,$X$2:$Z$5,3,FALSE)*OFFSET($S586,0,VLOOKUP('Thông tin khách hàng'!$E$10,$X$2:$Z$5,2,FALSE))</f>
        <v>0</v>
      </c>
      <c r="H586" s="5">
        <f>F586*HLOOKUP(B586,Assumption!$A$10:$G$12,2,TRUE)+G586*HLOOKUP(B586,Assumption!$A$10:$G$12,3,TRUE)</f>
        <v>0</v>
      </c>
      <c r="I586" s="5">
        <f t="shared" si="3"/>
        <v>0</v>
      </c>
      <c r="J586" s="47">
        <f>VLOOKUP(D586,Assumption!$O$3:$Q$103,IF('Thông tin khách hàng'!$B$3="Nam",2,3),FALSE)/12*P586</f>
        <v>0</v>
      </c>
      <c r="K586" s="5">
        <v>20000.0</v>
      </c>
      <c r="L586" s="46">
        <f t="shared" si="4"/>
        <v>371435491</v>
      </c>
      <c r="M586" s="46">
        <f t="shared" si="5"/>
        <v>91540852727</v>
      </c>
      <c r="N586" s="47">
        <f>HLOOKUP(ROUND(AVERAGE(M574:M585)/10^6,0),Assumption!$B$2:$E$3,2,TRUE)*MAX((AVERAGE(M574:M585)-250*10^6),0)</f>
        <v>514353804.7</v>
      </c>
      <c r="O586" s="46">
        <f t="shared" si="6"/>
        <v>92055206531</v>
      </c>
      <c r="P586" s="46">
        <f>IF(A586=1,SA,MAX(0,SA-M585))</f>
        <v>0</v>
      </c>
      <c r="S586" s="5">
        <v>0.0</v>
      </c>
      <c r="T586" s="5">
        <v>0.0</v>
      </c>
      <c r="U586" s="5">
        <v>0.0</v>
      </c>
      <c r="V586" s="48">
        <v>1.0</v>
      </c>
    </row>
    <row r="587" ht="15.75" customHeight="1">
      <c r="A587" s="5">
        <v>585.0</v>
      </c>
      <c r="B587" s="5">
        <v>49.0</v>
      </c>
      <c r="C587" s="5">
        <f t="shared" si="1"/>
        <v>9</v>
      </c>
      <c r="D587" s="5">
        <f>'Thông tin khách hàng'!$B$4+B587-1</f>
        <v>49</v>
      </c>
      <c r="E587" s="46">
        <f t="shared" si="2"/>
        <v>92055206531</v>
      </c>
      <c r="F587" s="5">
        <f>TP*VLOOKUP('Thông tin khách hàng'!$E$10,$X$2:$Z$5,3,FALSE)*OFFSET($S587,0,VLOOKUP('Thông tin khách hàng'!$E$10,$X$2:$Z$5,2,FALSE))</f>
        <v>0</v>
      </c>
      <c r="G587" s="5">
        <f>EP*VLOOKUP('Thông tin khách hàng'!$E$10,$X$2:$Z$5,3,FALSE)*OFFSET($S587,0,VLOOKUP('Thông tin khách hàng'!$E$10,$X$2:$Z$5,2,FALSE))</f>
        <v>0</v>
      </c>
      <c r="H587" s="5">
        <f>F587*HLOOKUP(B587,Assumption!$A$10:$G$12,2,TRUE)+G587*HLOOKUP(B587,Assumption!$A$10:$G$12,3,TRUE)</f>
        <v>0</v>
      </c>
      <c r="I587" s="5">
        <f t="shared" si="3"/>
        <v>0</v>
      </c>
      <c r="J587" s="47">
        <f>VLOOKUP(D587,Assumption!$O$3:$Q$103,IF('Thông tin khách hàng'!$B$3="Nam",2,3),FALSE)/12*P587</f>
        <v>0</v>
      </c>
      <c r="K587" s="5">
        <v>20000.0</v>
      </c>
      <c r="L587" s="46">
        <f t="shared" si="4"/>
        <v>375044225</v>
      </c>
      <c r="M587" s="46">
        <f t="shared" si="5"/>
        <v>92430230756</v>
      </c>
      <c r="N587" s="47">
        <f>HLOOKUP(ROUND(AVERAGE(M575:M586)/10^6,0),Assumption!$B$2:$E$3,2,TRUE)*MAX((AVERAGE(M575:M586)-250*10^6),0)</f>
        <v>519394656.9</v>
      </c>
      <c r="O587" s="46">
        <f t="shared" si="6"/>
        <v>92949625413</v>
      </c>
      <c r="P587" s="46">
        <f>IF(A587=1,SA,MAX(0,SA-M586))</f>
        <v>0</v>
      </c>
      <c r="S587" s="5">
        <v>0.0</v>
      </c>
      <c r="T587" s="5">
        <v>0.0</v>
      </c>
      <c r="U587" s="5">
        <v>0.0</v>
      </c>
      <c r="V587" s="48">
        <v>1.0</v>
      </c>
    </row>
    <row r="588" ht="15.75" customHeight="1">
      <c r="A588" s="5">
        <v>586.0</v>
      </c>
      <c r="B588" s="5">
        <v>49.0</v>
      </c>
      <c r="C588" s="5">
        <f t="shared" si="1"/>
        <v>10</v>
      </c>
      <c r="D588" s="5">
        <f>'Thông tin khách hàng'!$B$4+B588-1</f>
        <v>49</v>
      </c>
      <c r="E588" s="46">
        <f t="shared" si="2"/>
        <v>92949625413</v>
      </c>
      <c r="F588" s="5">
        <f>TP*VLOOKUP('Thông tin khách hàng'!$E$10,$X$2:$Z$5,3,FALSE)*OFFSET($S588,0,VLOOKUP('Thông tin khách hàng'!$E$10,$X$2:$Z$5,2,FALSE))</f>
        <v>0</v>
      </c>
      <c r="G588" s="5">
        <f>EP*VLOOKUP('Thông tin khách hàng'!$E$10,$X$2:$Z$5,3,FALSE)*OFFSET($S588,0,VLOOKUP('Thông tin khách hàng'!$E$10,$X$2:$Z$5,2,FALSE))</f>
        <v>0</v>
      </c>
      <c r="H588" s="5">
        <f>F588*HLOOKUP(B588,Assumption!$A$10:$G$12,2,TRUE)+G588*HLOOKUP(B588,Assumption!$A$10:$G$12,3,TRUE)</f>
        <v>0</v>
      </c>
      <c r="I588" s="5">
        <f t="shared" si="3"/>
        <v>0</v>
      </c>
      <c r="J588" s="47">
        <f>VLOOKUP(D588,Assumption!$O$3:$Q$103,IF('Thông tin khách hàng'!$B$3="Nam",2,3),FALSE)/12*P588</f>
        <v>0</v>
      </c>
      <c r="K588" s="5">
        <v>20000.0</v>
      </c>
      <c r="L588" s="46">
        <f t="shared" si="4"/>
        <v>378688198</v>
      </c>
      <c r="M588" s="46">
        <f t="shared" si="5"/>
        <v>93328293611</v>
      </c>
      <c r="N588" s="47">
        <f>HLOOKUP(ROUND(AVERAGE(M576:M587)/10^6,0),Assumption!$B$2:$E$3,2,TRUE)*MAX((AVERAGE(M576:M587)-250*10^6),0)</f>
        <v>524484577.2</v>
      </c>
      <c r="O588" s="46">
        <f t="shared" si="6"/>
        <v>93852778189</v>
      </c>
      <c r="P588" s="46">
        <f>IF(A588=1,SA,MAX(0,SA-M587))</f>
        <v>0</v>
      </c>
      <c r="S588" s="5">
        <v>0.0</v>
      </c>
      <c r="T588" s="5">
        <v>0.0</v>
      </c>
      <c r="U588" s="5">
        <v>1.0</v>
      </c>
      <c r="V588" s="48">
        <v>1.0</v>
      </c>
    </row>
    <row r="589" ht="15.75" customHeight="1">
      <c r="A589" s="5">
        <v>587.0</v>
      </c>
      <c r="B589" s="5">
        <v>49.0</v>
      </c>
      <c r="C589" s="5">
        <f t="shared" si="1"/>
        <v>11</v>
      </c>
      <c r="D589" s="5">
        <f>'Thông tin khách hàng'!$B$4+B589-1</f>
        <v>49</v>
      </c>
      <c r="E589" s="46">
        <f t="shared" si="2"/>
        <v>93852778189</v>
      </c>
      <c r="F589" s="5">
        <f>TP*VLOOKUP('Thông tin khách hàng'!$E$10,$X$2:$Z$5,3,FALSE)*OFFSET($S589,0,VLOOKUP('Thông tin khách hàng'!$E$10,$X$2:$Z$5,2,FALSE))</f>
        <v>0</v>
      </c>
      <c r="G589" s="5">
        <f>EP*VLOOKUP('Thông tin khách hàng'!$E$10,$X$2:$Z$5,3,FALSE)*OFFSET($S589,0,VLOOKUP('Thông tin khách hàng'!$E$10,$X$2:$Z$5,2,FALSE))</f>
        <v>0</v>
      </c>
      <c r="H589" s="5">
        <f>F589*HLOOKUP(B589,Assumption!$A$10:$G$12,2,TRUE)+G589*HLOOKUP(B589,Assumption!$A$10:$G$12,3,TRUE)</f>
        <v>0</v>
      </c>
      <c r="I589" s="5">
        <f t="shared" si="3"/>
        <v>0</v>
      </c>
      <c r="J589" s="47">
        <f>VLOOKUP(D589,Assumption!$O$3:$Q$103,IF('Thông tin khách hàng'!$B$3="Nam",2,3),FALSE)/12*P589</f>
        <v>0</v>
      </c>
      <c r="K589" s="5">
        <v>20000.0</v>
      </c>
      <c r="L589" s="46">
        <f t="shared" si="4"/>
        <v>382367754</v>
      </c>
      <c r="M589" s="46">
        <f t="shared" si="5"/>
        <v>94235125943</v>
      </c>
      <c r="N589" s="47">
        <f>HLOOKUP(ROUND(AVERAGE(M577:M588)/10^6,0),Assumption!$B$2:$E$3,2,TRUE)*MAX((AVERAGE(M577:M588)-250*10^6),0)</f>
        <v>529624043.4</v>
      </c>
      <c r="O589" s="46">
        <f t="shared" si="6"/>
        <v>94764749986</v>
      </c>
      <c r="P589" s="46">
        <f>IF(A589=1,SA,MAX(0,SA-M588))</f>
        <v>0</v>
      </c>
      <c r="S589" s="5">
        <v>0.0</v>
      </c>
      <c r="T589" s="5">
        <v>0.0</v>
      </c>
      <c r="U589" s="5">
        <v>0.0</v>
      </c>
      <c r="V589" s="48">
        <v>1.0</v>
      </c>
    </row>
    <row r="590" ht="15.75" customHeight="1">
      <c r="A590" s="5">
        <v>588.0</v>
      </c>
      <c r="B590" s="5">
        <v>49.0</v>
      </c>
      <c r="C590" s="5">
        <f t="shared" si="1"/>
        <v>12</v>
      </c>
      <c r="D590" s="5">
        <f>'Thông tin khách hàng'!$B$4+B590-1</f>
        <v>49</v>
      </c>
      <c r="E590" s="46">
        <f t="shared" si="2"/>
        <v>94764749986</v>
      </c>
      <c r="F590" s="5">
        <f>TP*VLOOKUP('Thông tin khách hàng'!$E$10,$X$2:$Z$5,3,FALSE)*OFFSET($S590,0,VLOOKUP('Thông tin khách hàng'!$E$10,$X$2:$Z$5,2,FALSE))</f>
        <v>0</v>
      </c>
      <c r="G590" s="5">
        <f>EP*VLOOKUP('Thông tin khách hàng'!$E$10,$X$2:$Z$5,3,FALSE)*OFFSET($S590,0,VLOOKUP('Thông tin khách hàng'!$E$10,$X$2:$Z$5,2,FALSE))</f>
        <v>0</v>
      </c>
      <c r="H590" s="5">
        <f>F590*HLOOKUP(B590,Assumption!$A$10:$G$12,2,TRUE)+G590*HLOOKUP(B590,Assumption!$A$10:$G$12,3,TRUE)</f>
        <v>0</v>
      </c>
      <c r="I590" s="5">
        <f t="shared" si="3"/>
        <v>0</v>
      </c>
      <c r="J590" s="47">
        <f>VLOOKUP(D590,Assumption!$O$3:$Q$103,IF('Thông tin khách hàng'!$B$3="Nam",2,3),FALSE)/12*P590</f>
        <v>0</v>
      </c>
      <c r="K590" s="5">
        <v>20000.0</v>
      </c>
      <c r="L590" s="46">
        <f t="shared" si="4"/>
        <v>386083240</v>
      </c>
      <c r="M590" s="46">
        <f t="shared" si="5"/>
        <v>95150813226</v>
      </c>
      <c r="N590" s="47">
        <f>HLOOKUP(ROUND(AVERAGE(M578:M589)/10^6,0),Assumption!$B$2:$E$3,2,TRUE)*MAX((AVERAGE(M578:M589)-250*10^6),0)</f>
        <v>534813537.5</v>
      </c>
      <c r="O590" s="46">
        <f t="shared" si="6"/>
        <v>95685626763</v>
      </c>
      <c r="P590" s="46">
        <f>IF(A590=1,SA,MAX(0,SA-M589))</f>
        <v>0</v>
      </c>
      <c r="S590" s="5">
        <v>0.0</v>
      </c>
      <c r="T590" s="5">
        <v>0.0</v>
      </c>
      <c r="U590" s="5">
        <v>0.0</v>
      </c>
      <c r="V590" s="48">
        <v>1.0</v>
      </c>
    </row>
    <row r="591" ht="15.75" customHeight="1">
      <c r="A591" s="5">
        <v>589.0</v>
      </c>
      <c r="B591" s="5">
        <v>50.0</v>
      </c>
      <c r="C591" s="5">
        <f t="shared" si="1"/>
        <v>1</v>
      </c>
      <c r="D591" s="5">
        <f>'Thông tin khách hàng'!$B$4+B591-1</f>
        <v>50</v>
      </c>
      <c r="E591" s="46">
        <f t="shared" si="2"/>
        <v>95685626763</v>
      </c>
      <c r="F591" s="5">
        <f>TP*VLOOKUP('Thông tin khách hàng'!$E$10,$X$2:$Z$5,3,FALSE)*OFFSET($S591,0,VLOOKUP('Thông tin khách hàng'!$E$10,$X$2:$Z$5,2,FALSE))</f>
        <v>15000000</v>
      </c>
      <c r="G591" s="5">
        <f>EP*VLOOKUP('Thông tin khách hàng'!$E$10,$X$2:$Z$5,3,FALSE)*OFFSET($S591,0,VLOOKUP('Thông tin khách hàng'!$E$10,$X$2:$Z$5,2,FALSE))</f>
        <v>15000000</v>
      </c>
      <c r="H591" s="5">
        <f>F591*HLOOKUP(B591,Assumption!$A$10:$G$12,2,TRUE)+G591*HLOOKUP(B591,Assumption!$A$10:$G$12,3,TRUE)</f>
        <v>750000</v>
      </c>
      <c r="I591" s="5">
        <f t="shared" si="3"/>
        <v>29250000</v>
      </c>
      <c r="J591" s="47">
        <f>VLOOKUP(D591,Assumption!$O$3:$Q$103,IF('Thông tin khách hàng'!$B$3="Nam",2,3),FALSE)/12*P591</f>
        <v>0</v>
      </c>
      <c r="K591" s="5">
        <v>20000.0</v>
      </c>
      <c r="L591" s="46">
        <f t="shared" si="4"/>
        <v>389954174</v>
      </c>
      <c r="M591" s="46">
        <f t="shared" si="5"/>
        <v>96104810937</v>
      </c>
      <c r="N591" s="47">
        <f>HLOOKUP(ROUND(AVERAGE(M579:M590)/10^6,0),Assumption!$B$2:$E$3,2,TRUE)*MAX((AVERAGE(M579:M590)-250*10^6),0)</f>
        <v>540053546.7</v>
      </c>
      <c r="O591" s="46">
        <f t="shared" si="6"/>
        <v>96644864484</v>
      </c>
      <c r="P591" s="46">
        <f>IF(A591=1,SA,MAX(0,SA-M590))</f>
        <v>0</v>
      </c>
      <c r="S591" s="5">
        <v>1.0</v>
      </c>
      <c r="T591" s="5">
        <v>1.0</v>
      </c>
      <c r="U591" s="5">
        <v>1.0</v>
      </c>
      <c r="V591" s="48">
        <v>1.0</v>
      </c>
    </row>
    <row r="592" ht="15.75" customHeight="1">
      <c r="A592" s="5">
        <v>590.0</v>
      </c>
      <c r="B592" s="5">
        <v>50.0</v>
      </c>
      <c r="C592" s="5">
        <f t="shared" si="1"/>
        <v>2</v>
      </c>
      <c r="D592" s="5">
        <f>'Thông tin khách hàng'!$B$4+B592-1</f>
        <v>50</v>
      </c>
      <c r="E592" s="46">
        <f t="shared" si="2"/>
        <v>96644864484</v>
      </c>
      <c r="F592" s="5">
        <f>TP*VLOOKUP('Thông tin khách hàng'!$E$10,$X$2:$Z$5,3,FALSE)*OFFSET($S592,0,VLOOKUP('Thông tin khách hàng'!$E$10,$X$2:$Z$5,2,FALSE))</f>
        <v>0</v>
      </c>
      <c r="G592" s="5">
        <f>EP*VLOOKUP('Thông tin khách hàng'!$E$10,$X$2:$Z$5,3,FALSE)*OFFSET($S592,0,VLOOKUP('Thông tin khách hàng'!$E$10,$X$2:$Z$5,2,FALSE))</f>
        <v>0</v>
      </c>
      <c r="H592" s="5">
        <f>F592*HLOOKUP(B592,Assumption!$A$10:$G$12,2,TRUE)+G592*HLOOKUP(B592,Assumption!$A$10:$G$12,3,TRUE)</f>
        <v>0</v>
      </c>
      <c r="I592" s="5">
        <f t="shared" si="3"/>
        <v>0</v>
      </c>
      <c r="J592" s="47">
        <f>VLOOKUP(D592,Assumption!$O$3:$Q$103,IF('Thông tin khách hàng'!$B$3="Nam",2,3),FALSE)/12*P592</f>
        <v>0</v>
      </c>
      <c r="K592" s="5">
        <v>20000.0</v>
      </c>
      <c r="L592" s="46">
        <f t="shared" si="4"/>
        <v>393743059</v>
      </c>
      <c r="M592" s="46">
        <f t="shared" si="5"/>
        <v>97038587543</v>
      </c>
      <c r="N592" s="47">
        <f>HLOOKUP(ROUND(AVERAGE(M580:M591)/10^6,0),Assumption!$B$2:$E$3,2,TRUE)*MAX((AVERAGE(M580:M591)-250*10^6),0)</f>
        <v>545344562.6</v>
      </c>
      <c r="O592" s="46">
        <f t="shared" si="6"/>
        <v>97583932106</v>
      </c>
      <c r="P592" s="46">
        <f>IF(A592=1,SA,MAX(0,SA-M591))</f>
        <v>0</v>
      </c>
      <c r="S592" s="5">
        <v>0.0</v>
      </c>
      <c r="T592" s="5">
        <v>0.0</v>
      </c>
      <c r="U592" s="5">
        <v>0.0</v>
      </c>
      <c r="V592" s="48">
        <v>1.0</v>
      </c>
    </row>
    <row r="593" ht="15.75" customHeight="1">
      <c r="A593" s="5">
        <v>591.0</v>
      </c>
      <c r="B593" s="5">
        <v>50.0</v>
      </c>
      <c r="C593" s="5">
        <f t="shared" si="1"/>
        <v>3</v>
      </c>
      <c r="D593" s="5">
        <f>'Thông tin khách hàng'!$B$4+B593-1</f>
        <v>50</v>
      </c>
      <c r="E593" s="46">
        <f t="shared" si="2"/>
        <v>97583932106</v>
      </c>
      <c r="F593" s="5">
        <f>TP*VLOOKUP('Thông tin khách hàng'!$E$10,$X$2:$Z$5,3,FALSE)*OFFSET($S593,0,VLOOKUP('Thông tin khách hàng'!$E$10,$X$2:$Z$5,2,FALSE))</f>
        <v>0</v>
      </c>
      <c r="G593" s="5">
        <f>EP*VLOOKUP('Thông tin khách hàng'!$E$10,$X$2:$Z$5,3,FALSE)*OFFSET($S593,0,VLOOKUP('Thông tin khách hàng'!$E$10,$X$2:$Z$5,2,FALSE))</f>
        <v>0</v>
      </c>
      <c r="H593" s="5">
        <f>F593*HLOOKUP(B593,Assumption!$A$10:$G$12,2,TRUE)+G593*HLOOKUP(B593,Assumption!$A$10:$G$12,3,TRUE)</f>
        <v>0</v>
      </c>
      <c r="I593" s="5">
        <f t="shared" si="3"/>
        <v>0</v>
      </c>
      <c r="J593" s="47">
        <f>VLOOKUP(D593,Assumption!$O$3:$Q$103,IF('Thông tin khách hàng'!$B$3="Nam",2,3),FALSE)/12*P593</f>
        <v>0</v>
      </c>
      <c r="K593" s="5">
        <v>20000.0</v>
      </c>
      <c r="L593" s="46">
        <f t="shared" si="4"/>
        <v>397568937</v>
      </c>
      <c r="M593" s="46">
        <f t="shared" si="5"/>
        <v>97981481043</v>
      </c>
      <c r="N593" s="47">
        <f>HLOOKUP(ROUND(AVERAGE(M581:M592)/10^6,0),Assumption!$B$2:$E$3,2,TRUE)*MAX((AVERAGE(M581:M592)-250*10^6),0)</f>
        <v>550687081.8</v>
      </c>
      <c r="O593" s="46">
        <f t="shared" si="6"/>
        <v>98532168125</v>
      </c>
      <c r="P593" s="46">
        <f>IF(A593=1,SA,MAX(0,SA-M592))</f>
        <v>0</v>
      </c>
      <c r="S593" s="5">
        <v>0.0</v>
      </c>
      <c r="T593" s="5">
        <v>0.0</v>
      </c>
      <c r="U593" s="5">
        <v>0.0</v>
      </c>
      <c r="V593" s="48">
        <v>1.0</v>
      </c>
    </row>
    <row r="594" ht="15.75" customHeight="1">
      <c r="A594" s="5">
        <v>592.0</v>
      </c>
      <c r="B594" s="5">
        <v>50.0</v>
      </c>
      <c r="C594" s="5">
        <f t="shared" si="1"/>
        <v>4</v>
      </c>
      <c r="D594" s="5">
        <f>'Thông tin khách hàng'!$B$4+B594-1</f>
        <v>50</v>
      </c>
      <c r="E594" s="46">
        <f t="shared" si="2"/>
        <v>98532168125</v>
      </c>
      <c r="F594" s="5">
        <f>TP*VLOOKUP('Thông tin khách hàng'!$E$10,$X$2:$Z$5,3,FALSE)*OFFSET($S594,0,VLOOKUP('Thông tin khách hàng'!$E$10,$X$2:$Z$5,2,FALSE))</f>
        <v>0</v>
      </c>
      <c r="G594" s="5">
        <f>EP*VLOOKUP('Thông tin khách hàng'!$E$10,$X$2:$Z$5,3,FALSE)*OFFSET($S594,0,VLOOKUP('Thông tin khách hàng'!$E$10,$X$2:$Z$5,2,FALSE))</f>
        <v>0</v>
      </c>
      <c r="H594" s="5">
        <f>F594*HLOOKUP(B594,Assumption!$A$10:$G$12,2,TRUE)+G594*HLOOKUP(B594,Assumption!$A$10:$G$12,3,TRUE)</f>
        <v>0</v>
      </c>
      <c r="I594" s="5">
        <f t="shared" si="3"/>
        <v>0</v>
      </c>
      <c r="J594" s="47">
        <f>VLOOKUP(D594,Assumption!$O$3:$Q$103,IF('Thông tin khách hàng'!$B$3="Nam",2,3),FALSE)/12*P594</f>
        <v>0</v>
      </c>
      <c r="K594" s="5">
        <v>20000.0</v>
      </c>
      <c r="L594" s="46">
        <f t="shared" si="4"/>
        <v>401432168</v>
      </c>
      <c r="M594" s="46">
        <f t="shared" si="5"/>
        <v>98933580293</v>
      </c>
      <c r="N594" s="47">
        <f>HLOOKUP(ROUND(AVERAGE(M582:M593)/10^6,0),Assumption!$B$2:$E$3,2,TRUE)*MAX((AVERAGE(M582:M593)-250*10^6),0)</f>
        <v>556081605.6</v>
      </c>
      <c r="O594" s="46">
        <f t="shared" si="6"/>
        <v>99489661898</v>
      </c>
      <c r="P594" s="46">
        <f>IF(A594=1,SA,MAX(0,SA-M593))</f>
        <v>0</v>
      </c>
      <c r="S594" s="5">
        <v>0.0</v>
      </c>
      <c r="T594" s="5">
        <v>0.0</v>
      </c>
      <c r="U594" s="5">
        <v>1.0</v>
      </c>
      <c r="V594" s="48">
        <v>1.0</v>
      </c>
    </row>
    <row r="595" ht="15.75" customHeight="1">
      <c r="A595" s="5">
        <v>593.0</v>
      </c>
      <c r="B595" s="5">
        <v>50.0</v>
      </c>
      <c r="C595" s="5">
        <f t="shared" si="1"/>
        <v>5</v>
      </c>
      <c r="D595" s="5">
        <f>'Thông tin khách hàng'!$B$4+B595-1</f>
        <v>50</v>
      </c>
      <c r="E595" s="46">
        <f t="shared" si="2"/>
        <v>99489661898</v>
      </c>
      <c r="F595" s="5">
        <f>TP*VLOOKUP('Thông tin khách hàng'!$E$10,$X$2:$Z$5,3,FALSE)*OFFSET($S595,0,VLOOKUP('Thông tin khách hàng'!$E$10,$X$2:$Z$5,2,FALSE))</f>
        <v>0</v>
      </c>
      <c r="G595" s="5">
        <f>EP*VLOOKUP('Thông tin khách hàng'!$E$10,$X$2:$Z$5,3,FALSE)*OFFSET($S595,0,VLOOKUP('Thông tin khách hàng'!$E$10,$X$2:$Z$5,2,FALSE))</f>
        <v>0</v>
      </c>
      <c r="H595" s="5">
        <f>F595*HLOOKUP(B595,Assumption!$A$10:$G$12,2,TRUE)+G595*HLOOKUP(B595,Assumption!$A$10:$G$12,3,TRUE)</f>
        <v>0</v>
      </c>
      <c r="I595" s="5">
        <f t="shared" si="3"/>
        <v>0</v>
      </c>
      <c r="J595" s="47">
        <f>VLOOKUP(D595,Assumption!$O$3:$Q$103,IF('Thông tin khách hàng'!$B$3="Nam",2,3),FALSE)/12*P595</f>
        <v>0</v>
      </c>
      <c r="K595" s="5">
        <v>20000.0</v>
      </c>
      <c r="L595" s="46">
        <f t="shared" si="4"/>
        <v>405333116</v>
      </c>
      <c r="M595" s="46">
        <f t="shared" si="5"/>
        <v>99894975014</v>
      </c>
      <c r="N595" s="47">
        <f>HLOOKUP(ROUND(AVERAGE(M583:M594)/10^6,0),Assumption!$B$2:$E$3,2,TRUE)*MAX((AVERAGE(M583:M594)-250*10^6),0)</f>
        <v>561528640.2</v>
      </c>
      <c r="O595" s="46">
        <f t="shared" si="6"/>
        <v>100456503654</v>
      </c>
      <c r="P595" s="46">
        <f>IF(A595=1,SA,MAX(0,SA-M594))</f>
        <v>0</v>
      </c>
      <c r="S595" s="5">
        <v>0.0</v>
      </c>
      <c r="T595" s="5">
        <v>0.0</v>
      </c>
      <c r="U595" s="5">
        <v>0.0</v>
      </c>
      <c r="V595" s="48">
        <v>1.0</v>
      </c>
    </row>
    <row r="596" ht="15.75" customHeight="1">
      <c r="A596" s="5">
        <v>594.0</v>
      </c>
      <c r="B596" s="5">
        <v>50.0</v>
      </c>
      <c r="C596" s="5">
        <f t="shared" si="1"/>
        <v>6</v>
      </c>
      <c r="D596" s="5">
        <f>'Thông tin khách hàng'!$B$4+B596-1</f>
        <v>50</v>
      </c>
      <c r="E596" s="46">
        <f t="shared" si="2"/>
        <v>100456503654</v>
      </c>
      <c r="F596" s="5">
        <f>TP*VLOOKUP('Thông tin khách hàng'!$E$10,$X$2:$Z$5,3,FALSE)*OFFSET($S596,0,VLOOKUP('Thông tin khách hàng'!$E$10,$X$2:$Z$5,2,FALSE))</f>
        <v>0</v>
      </c>
      <c r="G596" s="5">
        <f>EP*VLOOKUP('Thông tin khách hàng'!$E$10,$X$2:$Z$5,3,FALSE)*OFFSET($S596,0,VLOOKUP('Thông tin khách hàng'!$E$10,$X$2:$Z$5,2,FALSE))</f>
        <v>0</v>
      </c>
      <c r="H596" s="5">
        <f>F596*HLOOKUP(B596,Assumption!$A$10:$G$12,2,TRUE)+G596*HLOOKUP(B596,Assumption!$A$10:$G$12,3,TRUE)</f>
        <v>0</v>
      </c>
      <c r="I596" s="5">
        <f t="shared" si="3"/>
        <v>0</v>
      </c>
      <c r="J596" s="47">
        <f>VLOOKUP(D596,Assumption!$O$3:$Q$103,IF('Thông tin khách hàng'!$B$3="Nam",2,3),FALSE)/12*P596</f>
        <v>0</v>
      </c>
      <c r="K596" s="5">
        <v>20000.0</v>
      </c>
      <c r="L596" s="46">
        <f t="shared" si="4"/>
        <v>409272149</v>
      </c>
      <c r="M596" s="46">
        <f t="shared" si="5"/>
        <v>100865755803</v>
      </c>
      <c r="N596" s="47">
        <f>HLOOKUP(ROUND(AVERAGE(M584:M595)/10^6,0),Assumption!$B$2:$E$3,2,TRUE)*MAX((AVERAGE(M584:M595)-250*10^6),0)</f>
        <v>567028696.7</v>
      </c>
      <c r="O596" s="46">
        <f t="shared" si="6"/>
        <v>101432784500</v>
      </c>
      <c r="P596" s="46">
        <f>IF(A596=1,SA,MAX(0,SA-M595))</f>
        <v>0</v>
      </c>
      <c r="S596" s="5">
        <v>0.0</v>
      </c>
      <c r="T596" s="5">
        <v>0.0</v>
      </c>
      <c r="U596" s="5">
        <v>0.0</v>
      </c>
      <c r="V596" s="48">
        <v>1.0</v>
      </c>
    </row>
    <row r="597" ht="15.75" customHeight="1">
      <c r="A597" s="5">
        <v>595.0</v>
      </c>
      <c r="B597" s="5">
        <v>50.0</v>
      </c>
      <c r="C597" s="5">
        <f t="shared" si="1"/>
        <v>7</v>
      </c>
      <c r="D597" s="5">
        <f>'Thông tin khách hàng'!$B$4+B597-1</f>
        <v>50</v>
      </c>
      <c r="E597" s="46">
        <f t="shared" si="2"/>
        <v>101432784500</v>
      </c>
      <c r="F597" s="5">
        <f>TP*VLOOKUP('Thông tin khách hàng'!$E$10,$X$2:$Z$5,3,FALSE)*OFFSET($S597,0,VLOOKUP('Thông tin khách hàng'!$E$10,$X$2:$Z$5,2,FALSE))</f>
        <v>15000000</v>
      </c>
      <c r="G597" s="5">
        <f>EP*VLOOKUP('Thông tin khách hàng'!$E$10,$X$2:$Z$5,3,FALSE)*OFFSET($S597,0,VLOOKUP('Thông tin khách hàng'!$E$10,$X$2:$Z$5,2,FALSE))</f>
        <v>15000000</v>
      </c>
      <c r="H597" s="5">
        <f>F597*HLOOKUP(B597,Assumption!$A$10:$G$12,2,TRUE)+G597*HLOOKUP(B597,Assumption!$A$10:$G$12,3,TRUE)</f>
        <v>750000</v>
      </c>
      <c r="I597" s="5">
        <f t="shared" si="3"/>
        <v>29250000</v>
      </c>
      <c r="J597" s="47">
        <f>VLOOKUP(D597,Assumption!$O$3:$Q$103,IF('Thông tin khách hàng'!$B$3="Nam",2,3),FALSE)/12*P597</f>
        <v>0</v>
      </c>
      <c r="K597" s="5">
        <v>20000.0</v>
      </c>
      <c r="L597" s="46">
        <f t="shared" si="4"/>
        <v>413368806</v>
      </c>
      <c r="M597" s="46">
        <f t="shared" si="5"/>
        <v>101875383306</v>
      </c>
      <c r="N597" s="47">
        <f>HLOOKUP(ROUND(AVERAGE(M585:M596)/10^6,0),Assumption!$B$2:$E$3,2,TRUE)*MAX((AVERAGE(M585:M596)-250*10^6),0)</f>
        <v>572582291.3</v>
      </c>
      <c r="O597" s="46">
        <f t="shared" si="6"/>
        <v>102447965597</v>
      </c>
      <c r="P597" s="46">
        <f>IF(A597=1,SA,MAX(0,SA-M596))</f>
        <v>0</v>
      </c>
      <c r="S597" s="5">
        <v>0.0</v>
      </c>
      <c r="T597" s="5">
        <v>1.0</v>
      </c>
      <c r="U597" s="5">
        <v>1.0</v>
      </c>
      <c r="V597" s="48">
        <v>1.0</v>
      </c>
    </row>
    <row r="598" ht="15.75" customHeight="1">
      <c r="A598" s="5">
        <v>596.0</v>
      </c>
      <c r="B598" s="5">
        <v>50.0</v>
      </c>
      <c r="C598" s="5">
        <f t="shared" si="1"/>
        <v>8</v>
      </c>
      <c r="D598" s="5">
        <f>'Thông tin khách hàng'!$B$4+B598-1</f>
        <v>50</v>
      </c>
      <c r="E598" s="46">
        <f t="shared" si="2"/>
        <v>102447965597</v>
      </c>
      <c r="F598" s="5">
        <f>TP*VLOOKUP('Thông tin khách hàng'!$E$10,$X$2:$Z$5,3,FALSE)*OFFSET($S598,0,VLOOKUP('Thông tin khách hàng'!$E$10,$X$2:$Z$5,2,FALSE))</f>
        <v>0</v>
      </c>
      <c r="G598" s="5">
        <f>EP*VLOOKUP('Thông tin khách hàng'!$E$10,$X$2:$Z$5,3,FALSE)*OFFSET($S598,0,VLOOKUP('Thông tin khách hàng'!$E$10,$X$2:$Z$5,2,FALSE))</f>
        <v>0</v>
      </c>
      <c r="H598" s="5">
        <f>F598*HLOOKUP(B598,Assumption!$A$10:$G$12,2,TRUE)+G598*HLOOKUP(B598,Assumption!$A$10:$G$12,3,TRUE)</f>
        <v>0</v>
      </c>
      <c r="I598" s="5">
        <f t="shared" si="3"/>
        <v>0</v>
      </c>
      <c r="J598" s="47">
        <f>VLOOKUP(D598,Assumption!$O$3:$Q$103,IF('Thông tin khách hàng'!$B$3="Nam",2,3),FALSE)/12*P598</f>
        <v>0</v>
      </c>
      <c r="K598" s="5">
        <v>20000.0</v>
      </c>
      <c r="L598" s="46">
        <f t="shared" si="4"/>
        <v>417385612</v>
      </c>
      <c r="M598" s="46">
        <f t="shared" si="5"/>
        <v>102865331209</v>
      </c>
      <c r="N598" s="47">
        <f>HLOOKUP(ROUND(AVERAGE(M586:M597)/10^6,0),Assumption!$B$2:$E$3,2,TRUE)*MAX((AVERAGE(M586:M597)-250*10^6),0)</f>
        <v>578189945.1</v>
      </c>
      <c r="O598" s="46">
        <f t="shared" si="6"/>
        <v>103443521154</v>
      </c>
      <c r="P598" s="46">
        <f>IF(A598=1,SA,MAX(0,SA-M597))</f>
        <v>0</v>
      </c>
      <c r="S598" s="5">
        <v>0.0</v>
      </c>
      <c r="T598" s="5">
        <v>0.0</v>
      </c>
      <c r="U598" s="5">
        <v>0.0</v>
      </c>
      <c r="V598" s="48">
        <v>1.0</v>
      </c>
    </row>
    <row r="599" ht="15.75" customHeight="1">
      <c r="A599" s="5">
        <v>597.0</v>
      </c>
      <c r="B599" s="5">
        <v>50.0</v>
      </c>
      <c r="C599" s="5">
        <f t="shared" si="1"/>
        <v>9</v>
      </c>
      <c r="D599" s="5">
        <f>'Thông tin khách hàng'!$B$4+B599-1</f>
        <v>50</v>
      </c>
      <c r="E599" s="46">
        <f t="shared" si="2"/>
        <v>103443521154</v>
      </c>
      <c r="F599" s="5">
        <f>TP*VLOOKUP('Thông tin khách hàng'!$E$10,$X$2:$Z$5,3,FALSE)*OFFSET($S599,0,VLOOKUP('Thông tin khách hàng'!$E$10,$X$2:$Z$5,2,FALSE))</f>
        <v>0</v>
      </c>
      <c r="G599" s="5">
        <f>EP*VLOOKUP('Thông tin khách hàng'!$E$10,$X$2:$Z$5,3,FALSE)*OFFSET($S599,0,VLOOKUP('Thông tin khách hàng'!$E$10,$X$2:$Z$5,2,FALSE))</f>
        <v>0</v>
      </c>
      <c r="H599" s="5">
        <f>F599*HLOOKUP(B599,Assumption!$A$10:$G$12,2,TRUE)+G599*HLOOKUP(B599,Assumption!$A$10:$G$12,3,TRUE)</f>
        <v>0</v>
      </c>
      <c r="I599" s="5">
        <f t="shared" si="3"/>
        <v>0</v>
      </c>
      <c r="J599" s="47">
        <f>VLOOKUP(D599,Assumption!$O$3:$Q$103,IF('Thông tin khách hàng'!$B$3="Nam",2,3),FALSE)/12*P599</f>
        <v>0</v>
      </c>
      <c r="K599" s="5">
        <v>20000.0</v>
      </c>
      <c r="L599" s="46">
        <f t="shared" si="4"/>
        <v>421441628</v>
      </c>
      <c r="M599" s="46">
        <f t="shared" si="5"/>
        <v>103864942782</v>
      </c>
      <c r="N599" s="47">
        <f>HLOOKUP(ROUND(AVERAGE(M587:M598)/10^6,0),Assumption!$B$2:$E$3,2,TRUE)*MAX((AVERAGE(M587:M598)-250*10^6),0)</f>
        <v>583852184.3</v>
      </c>
      <c r="O599" s="46">
        <f t="shared" si="6"/>
        <v>104448794967</v>
      </c>
      <c r="P599" s="46">
        <f>IF(A599=1,SA,MAX(0,SA-M598))</f>
        <v>0</v>
      </c>
      <c r="S599" s="5">
        <v>0.0</v>
      </c>
      <c r="T599" s="5">
        <v>0.0</v>
      </c>
      <c r="U599" s="5">
        <v>0.0</v>
      </c>
      <c r="V599" s="48">
        <v>1.0</v>
      </c>
    </row>
    <row r="600" ht="15.75" customHeight="1">
      <c r="A600" s="5">
        <v>598.0</v>
      </c>
      <c r="B600" s="5">
        <v>50.0</v>
      </c>
      <c r="C600" s="5">
        <f t="shared" si="1"/>
        <v>10</v>
      </c>
      <c r="D600" s="5">
        <f>'Thông tin khách hàng'!$B$4+B600-1</f>
        <v>50</v>
      </c>
      <c r="E600" s="46">
        <f t="shared" si="2"/>
        <v>104448794967</v>
      </c>
      <c r="F600" s="5">
        <f>TP*VLOOKUP('Thông tin khách hàng'!$E$10,$X$2:$Z$5,3,FALSE)*OFFSET($S600,0,VLOOKUP('Thông tin khách hàng'!$E$10,$X$2:$Z$5,2,FALSE))</f>
        <v>0</v>
      </c>
      <c r="G600" s="5">
        <f>EP*VLOOKUP('Thông tin khách hàng'!$E$10,$X$2:$Z$5,3,FALSE)*OFFSET($S600,0,VLOOKUP('Thông tin khách hàng'!$E$10,$X$2:$Z$5,2,FALSE))</f>
        <v>0</v>
      </c>
      <c r="H600" s="5">
        <f>F600*HLOOKUP(B600,Assumption!$A$10:$G$12,2,TRUE)+G600*HLOOKUP(B600,Assumption!$A$10:$G$12,3,TRUE)</f>
        <v>0</v>
      </c>
      <c r="I600" s="5">
        <f t="shared" si="3"/>
        <v>0</v>
      </c>
      <c r="J600" s="47">
        <f>VLOOKUP(D600,Assumption!$O$3:$Q$103,IF('Thông tin khách hàng'!$B$3="Nam",2,3),FALSE)/12*P600</f>
        <v>0</v>
      </c>
      <c r="K600" s="5">
        <v>20000.0</v>
      </c>
      <c r="L600" s="46">
        <f t="shared" si="4"/>
        <v>425537238</v>
      </c>
      <c r="M600" s="46">
        <f t="shared" si="5"/>
        <v>104874312205</v>
      </c>
      <c r="N600" s="47">
        <f>HLOOKUP(ROUND(AVERAGE(M588:M599)/10^6,0),Assumption!$B$2:$E$3,2,TRUE)*MAX((AVERAGE(M588:M599)-250*10^6),0)</f>
        <v>589569540.4</v>
      </c>
      <c r="O600" s="46">
        <f t="shared" si="6"/>
        <v>105463881745</v>
      </c>
      <c r="P600" s="46">
        <f>IF(A600=1,SA,MAX(0,SA-M599))</f>
        <v>0</v>
      </c>
      <c r="S600" s="5">
        <v>0.0</v>
      </c>
      <c r="T600" s="5">
        <v>0.0</v>
      </c>
      <c r="U600" s="5">
        <v>1.0</v>
      </c>
      <c r="V600" s="48">
        <v>1.0</v>
      </c>
    </row>
    <row r="601" ht="15.75" customHeight="1">
      <c r="A601" s="5">
        <v>599.0</v>
      </c>
      <c r="B601" s="5">
        <v>50.0</v>
      </c>
      <c r="C601" s="5">
        <f t="shared" si="1"/>
        <v>11</v>
      </c>
      <c r="D601" s="5">
        <f>'Thông tin khách hàng'!$B$4+B601-1</f>
        <v>50</v>
      </c>
      <c r="E601" s="46">
        <f t="shared" si="2"/>
        <v>105463881745</v>
      </c>
      <c r="F601" s="5">
        <f>TP*VLOOKUP('Thông tin khách hàng'!$E$10,$X$2:$Z$5,3,FALSE)*OFFSET($S601,0,VLOOKUP('Thông tin khách hàng'!$E$10,$X$2:$Z$5,2,FALSE))</f>
        <v>0</v>
      </c>
      <c r="G601" s="5">
        <f>EP*VLOOKUP('Thông tin khách hàng'!$E$10,$X$2:$Z$5,3,FALSE)*OFFSET($S601,0,VLOOKUP('Thông tin khách hàng'!$E$10,$X$2:$Z$5,2,FALSE))</f>
        <v>0</v>
      </c>
      <c r="H601" s="5">
        <f>F601*HLOOKUP(B601,Assumption!$A$10:$G$12,2,TRUE)+G601*HLOOKUP(B601,Assumption!$A$10:$G$12,3,TRUE)</f>
        <v>0</v>
      </c>
      <c r="I601" s="5">
        <f t="shared" si="3"/>
        <v>0</v>
      </c>
      <c r="J601" s="47">
        <f>VLOOKUP(D601,Assumption!$O$3:$Q$103,IF('Thông tin khách hàng'!$B$3="Nam",2,3),FALSE)/12*P601</f>
        <v>0</v>
      </c>
      <c r="K601" s="5">
        <v>20000.0</v>
      </c>
      <c r="L601" s="46">
        <f t="shared" si="4"/>
        <v>429672827</v>
      </c>
      <c r="M601" s="46">
        <f t="shared" si="5"/>
        <v>105893534572</v>
      </c>
      <c r="N601" s="47">
        <f>HLOOKUP(ROUND(AVERAGE(M589:M600)/10^6,0),Assumption!$B$2:$E$3,2,TRUE)*MAX((AVERAGE(M589:M600)-250*10^6),0)</f>
        <v>595342549.7</v>
      </c>
      <c r="O601" s="46">
        <f t="shared" si="6"/>
        <v>106488877122</v>
      </c>
      <c r="P601" s="46">
        <f>IF(A601=1,SA,MAX(0,SA-M600))</f>
        <v>0</v>
      </c>
      <c r="S601" s="5">
        <v>0.0</v>
      </c>
      <c r="T601" s="5">
        <v>0.0</v>
      </c>
      <c r="U601" s="5">
        <v>0.0</v>
      </c>
      <c r="V601" s="48">
        <v>1.0</v>
      </c>
    </row>
    <row r="602" ht="15.75" customHeight="1">
      <c r="A602" s="5">
        <v>600.0</v>
      </c>
      <c r="B602" s="5">
        <v>50.0</v>
      </c>
      <c r="C602" s="5">
        <f t="shared" si="1"/>
        <v>12</v>
      </c>
      <c r="D602" s="5">
        <f>'Thông tin khách hàng'!$B$4+B602-1</f>
        <v>50</v>
      </c>
      <c r="E602" s="46">
        <f t="shared" si="2"/>
        <v>106488877122</v>
      </c>
      <c r="F602" s="5">
        <f>TP*VLOOKUP('Thông tin khách hàng'!$E$10,$X$2:$Z$5,3,FALSE)*OFFSET($S602,0,VLOOKUP('Thông tin khách hàng'!$E$10,$X$2:$Z$5,2,FALSE))</f>
        <v>0</v>
      </c>
      <c r="G602" s="5">
        <f>EP*VLOOKUP('Thông tin khách hàng'!$E$10,$X$2:$Z$5,3,FALSE)*OFFSET($S602,0,VLOOKUP('Thông tin khách hàng'!$E$10,$X$2:$Z$5,2,FALSE))</f>
        <v>0</v>
      </c>
      <c r="H602" s="5">
        <f>F602*HLOOKUP(B602,Assumption!$A$10:$G$12,2,TRUE)+G602*HLOOKUP(B602,Assumption!$A$10:$G$12,3,TRUE)</f>
        <v>0</v>
      </c>
      <c r="I602" s="5">
        <f t="shared" si="3"/>
        <v>0</v>
      </c>
      <c r="J602" s="47">
        <f>VLOOKUP(D602,Assumption!$O$3:$Q$103,IF('Thông tin khách hàng'!$B$3="Nam",2,3),FALSE)/12*P602</f>
        <v>0</v>
      </c>
      <c r="K602" s="5">
        <v>20000.0</v>
      </c>
      <c r="L602" s="46">
        <f t="shared" si="4"/>
        <v>433848785</v>
      </c>
      <c r="M602" s="46">
        <f t="shared" si="5"/>
        <v>106922705907</v>
      </c>
      <c r="N602" s="47">
        <f>HLOOKUP(ROUND(AVERAGE(M590:M601)/10^6,0),Assumption!$B$2:$E$3,2,TRUE)*MAX((AVERAGE(M590:M601)-250*10^6),0)</f>
        <v>601171754</v>
      </c>
      <c r="O602" s="46">
        <f t="shared" si="6"/>
        <v>107523877661</v>
      </c>
      <c r="P602" s="46">
        <f>IF(A602=1,SA,MAX(0,SA-M601))</f>
        <v>0</v>
      </c>
      <c r="S602" s="5">
        <v>0.0</v>
      </c>
      <c r="T602" s="5">
        <v>0.0</v>
      </c>
      <c r="U602" s="5">
        <v>0.0</v>
      </c>
      <c r="V602" s="48">
        <v>1.0</v>
      </c>
    </row>
    <row r="603" ht="15.75" customHeight="1">
      <c r="A603" s="5">
        <v>601.0</v>
      </c>
      <c r="B603" s="5">
        <v>51.0</v>
      </c>
      <c r="C603" s="5">
        <f t="shared" si="1"/>
        <v>1</v>
      </c>
      <c r="D603" s="5">
        <f>'Thông tin khách hàng'!$B$4+B603-1</f>
        <v>51</v>
      </c>
      <c r="E603" s="46">
        <f t="shared" si="2"/>
        <v>107523877661</v>
      </c>
      <c r="F603" s="5">
        <f>TP*VLOOKUP('Thông tin khách hàng'!$E$10,$X$2:$Z$5,3,FALSE)*OFFSET($S603,0,VLOOKUP('Thông tin khách hàng'!$E$10,$X$2:$Z$5,2,FALSE))</f>
        <v>15000000</v>
      </c>
      <c r="G603" s="5">
        <f>EP*VLOOKUP('Thông tin khách hàng'!$E$10,$X$2:$Z$5,3,FALSE)*OFFSET($S603,0,VLOOKUP('Thông tin khách hàng'!$E$10,$X$2:$Z$5,2,FALSE))</f>
        <v>15000000</v>
      </c>
      <c r="H603" s="5">
        <f>F603*HLOOKUP(B603,Assumption!$A$10:$G$12,2,TRUE)+G603*HLOOKUP(B603,Assumption!$A$10:$G$12,3,TRUE)</f>
        <v>750000</v>
      </c>
      <c r="I603" s="5">
        <f t="shared" si="3"/>
        <v>29250000</v>
      </c>
      <c r="J603" s="47">
        <f>VLOOKUP(D603,Assumption!$O$3:$Q$103,IF('Thông tin khách hàng'!$B$3="Nam",2,3),FALSE)/12*P603</f>
        <v>0</v>
      </c>
      <c r="K603" s="5">
        <v>20000.0</v>
      </c>
      <c r="L603" s="46">
        <f t="shared" si="4"/>
        <v>438184674</v>
      </c>
      <c r="M603" s="46">
        <f t="shared" si="5"/>
        <v>107991292335</v>
      </c>
      <c r="N603" s="47">
        <f>HLOOKUP(ROUND(AVERAGE(M591:M602)/10^6,0),Assumption!$B$2:$E$3,2,TRUE)*MAX((AVERAGE(M591:M602)-250*10^6),0)</f>
        <v>607057700.3</v>
      </c>
      <c r="O603" s="46">
        <f t="shared" si="6"/>
        <v>108598350035</v>
      </c>
      <c r="P603" s="46">
        <f>IF(A603=1,SA,MAX(0,SA-M602))</f>
        <v>0</v>
      </c>
      <c r="S603" s="5">
        <v>1.0</v>
      </c>
      <c r="T603" s="5">
        <v>1.0</v>
      </c>
      <c r="U603" s="5">
        <v>1.0</v>
      </c>
      <c r="V603" s="48">
        <v>1.0</v>
      </c>
    </row>
    <row r="604" ht="15.75" customHeight="1">
      <c r="A604" s="5">
        <v>602.0</v>
      </c>
      <c r="B604" s="5">
        <v>51.0</v>
      </c>
      <c r="C604" s="5">
        <f t="shared" si="1"/>
        <v>2</v>
      </c>
      <c r="D604" s="5">
        <f>'Thông tin khách hàng'!$B$4+B604-1</f>
        <v>51</v>
      </c>
      <c r="E604" s="46">
        <f t="shared" si="2"/>
        <v>108598350035</v>
      </c>
      <c r="F604" s="5">
        <f>TP*VLOOKUP('Thông tin khách hàng'!$E$10,$X$2:$Z$5,3,FALSE)*OFFSET($S604,0,VLOOKUP('Thông tin khách hàng'!$E$10,$X$2:$Z$5,2,FALSE))</f>
        <v>0</v>
      </c>
      <c r="G604" s="5">
        <f>EP*VLOOKUP('Thông tin khách hàng'!$E$10,$X$2:$Z$5,3,FALSE)*OFFSET($S604,0,VLOOKUP('Thông tin khách hàng'!$E$10,$X$2:$Z$5,2,FALSE))</f>
        <v>0</v>
      </c>
      <c r="H604" s="5">
        <f>F604*HLOOKUP(B604,Assumption!$A$10:$G$12,2,TRUE)+G604*HLOOKUP(B604,Assumption!$A$10:$G$12,3,TRUE)</f>
        <v>0</v>
      </c>
      <c r="I604" s="5">
        <f t="shared" si="3"/>
        <v>0</v>
      </c>
      <c r="J604" s="47">
        <f>VLOOKUP(D604,Assumption!$O$3:$Q$103,IF('Thông tin khách hàng'!$B$3="Nam",2,3),FALSE)/12*P604</f>
        <v>0</v>
      </c>
      <c r="K604" s="5">
        <v>20000.0</v>
      </c>
      <c r="L604" s="46">
        <f t="shared" si="4"/>
        <v>442443039</v>
      </c>
      <c r="M604" s="46">
        <f t="shared" si="5"/>
        <v>109040773074</v>
      </c>
      <c r="N604" s="47">
        <f>HLOOKUP(ROUND(AVERAGE(M592:M603)/10^6,0),Assumption!$B$2:$E$3,2,TRUE)*MAX((AVERAGE(M592:M603)-250*10^6),0)</f>
        <v>613000941</v>
      </c>
      <c r="O604" s="46">
        <f t="shared" si="6"/>
        <v>109653774015</v>
      </c>
      <c r="P604" s="46">
        <f>IF(A604=1,SA,MAX(0,SA-M603))</f>
        <v>0</v>
      </c>
      <c r="S604" s="5">
        <v>0.0</v>
      </c>
      <c r="T604" s="5">
        <v>0.0</v>
      </c>
      <c r="U604" s="5">
        <v>0.0</v>
      </c>
      <c r="V604" s="48">
        <v>1.0</v>
      </c>
    </row>
    <row r="605" ht="15.75" customHeight="1">
      <c r="A605" s="5">
        <v>603.0</v>
      </c>
      <c r="B605" s="5">
        <v>51.0</v>
      </c>
      <c r="C605" s="5">
        <f t="shared" si="1"/>
        <v>3</v>
      </c>
      <c r="D605" s="5">
        <f>'Thông tin khách hàng'!$B$4+B605-1</f>
        <v>51</v>
      </c>
      <c r="E605" s="46">
        <f t="shared" si="2"/>
        <v>109653774015</v>
      </c>
      <c r="F605" s="5">
        <f>TP*VLOOKUP('Thông tin khách hàng'!$E$10,$X$2:$Z$5,3,FALSE)*OFFSET($S605,0,VLOOKUP('Thông tin khách hàng'!$E$10,$X$2:$Z$5,2,FALSE))</f>
        <v>0</v>
      </c>
      <c r="G605" s="5">
        <f>EP*VLOOKUP('Thông tin khách hàng'!$E$10,$X$2:$Z$5,3,FALSE)*OFFSET($S605,0,VLOOKUP('Thông tin khách hàng'!$E$10,$X$2:$Z$5,2,FALSE))</f>
        <v>0</v>
      </c>
      <c r="H605" s="5">
        <f>F605*HLOOKUP(B605,Assumption!$A$10:$G$12,2,TRUE)+G605*HLOOKUP(B605,Assumption!$A$10:$G$12,3,TRUE)</f>
        <v>0</v>
      </c>
      <c r="I605" s="5">
        <f t="shared" si="3"/>
        <v>0</v>
      </c>
      <c r="J605" s="47">
        <f>VLOOKUP(D605,Assumption!$O$3:$Q$103,IF('Thông tin khách hàng'!$B$3="Nam",2,3),FALSE)/12*P605</f>
        <v>0</v>
      </c>
      <c r="K605" s="5">
        <v>20000.0</v>
      </c>
      <c r="L605" s="46">
        <f t="shared" si="4"/>
        <v>446742967</v>
      </c>
      <c r="M605" s="46">
        <f t="shared" si="5"/>
        <v>110100496982</v>
      </c>
      <c r="N605" s="47">
        <f>HLOOKUP(ROUND(AVERAGE(M593:M604)/10^6,0),Assumption!$B$2:$E$3,2,TRUE)*MAX((AVERAGE(M593:M604)-250*10^6),0)</f>
        <v>619002033.8</v>
      </c>
      <c r="O605" s="46">
        <f t="shared" si="6"/>
        <v>110719499016</v>
      </c>
      <c r="P605" s="46">
        <f>IF(A605=1,SA,MAX(0,SA-M604))</f>
        <v>0</v>
      </c>
      <c r="S605" s="5">
        <v>0.0</v>
      </c>
      <c r="T605" s="5">
        <v>0.0</v>
      </c>
      <c r="U605" s="5">
        <v>0.0</v>
      </c>
      <c r="V605" s="48">
        <v>1.0</v>
      </c>
    </row>
    <row r="606" ht="15.75" customHeight="1">
      <c r="A606" s="5">
        <v>604.0</v>
      </c>
      <c r="B606" s="5">
        <v>51.0</v>
      </c>
      <c r="C606" s="5">
        <f t="shared" si="1"/>
        <v>4</v>
      </c>
      <c r="D606" s="5">
        <f>'Thông tin khách hàng'!$B$4+B606-1</f>
        <v>51</v>
      </c>
      <c r="E606" s="46">
        <f t="shared" si="2"/>
        <v>110719499016</v>
      </c>
      <c r="F606" s="5">
        <f>TP*VLOOKUP('Thông tin khách hàng'!$E$10,$X$2:$Z$5,3,FALSE)*OFFSET($S606,0,VLOOKUP('Thông tin khách hàng'!$E$10,$X$2:$Z$5,2,FALSE))</f>
        <v>0</v>
      </c>
      <c r="G606" s="5">
        <f>EP*VLOOKUP('Thông tin khách hàng'!$E$10,$X$2:$Z$5,3,FALSE)*OFFSET($S606,0,VLOOKUP('Thông tin khách hàng'!$E$10,$X$2:$Z$5,2,FALSE))</f>
        <v>0</v>
      </c>
      <c r="H606" s="5">
        <f>F606*HLOOKUP(B606,Assumption!$A$10:$G$12,2,TRUE)+G606*HLOOKUP(B606,Assumption!$A$10:$G$12,3,TRUE)</f>
        <v>0</v>
      </c>
      <c r="I606" s="5">
        <f t="shared" si="3"/>
        <v>0</v>
      </c>
      <c r="J606" s="47">
        <f>VLOOKUP(D606,Assumption!$O$3:$Q$103,IF('Thông tin khách hàng'!$B$3="Nam",2,3),FALSE)/12*P606</f>
        <v>0</v>
      </c>
      <c r="K606" s="5">
        <v>20000.0</v>
      </c>
      <c r="L606" s="46">
        <f t="shared" si="4"/>
        <v>451084863</v>
      </c>
      <c r="M606" s="46">
        <f t="shared" si="5"/>
        <v>111170563879</v>
      </c>
      <c r="N606" s="47">
        <f>HLOOKUP(ROUND(AVERAGE(M594:M605)/10^6,0),Assumption!$B$2:$E$3,2,TRUE)*MAX((AVERAGE(M594:M605)-250*10^6),0)</f>
        <v>625061541.7</v>
      </c>
      <c r="O606" s="46">
        <f t="shared" si="6"/>
        <v>111795625421</v>
      </c>
      <c r="P606" s="46">
        <f>IF(A606=1,SA,MAX(0,SA-M605))</f>
        <v>0</v>
      </c>
      <c r="S606" s="5">
        <v>0.0</v>
      </c>
      <c r="T606" s="5">
        <v>0.0</v>
      </c>
      <c r="U606" s="5">
        <v>1.0</v>
      </c>
      <c r="V606" s="48">
        <v>1.0</v>
      </c>
    </row>
    <row r="607" ht="15.75" customHeight="1">
      <c r="A607" s="5">
        <v>605.0</v>
      </c>
      <c r="B607" s="5">
        <v>51.0</v>
      </c>
      <c r="C607" s="5">
        <f t="shared" si="1"/>
        <v>5</v>
      </c>
      <c r="D607" s="5">
        <f>'Thông tin khách hàng'!$B$4+B607-1</f>
        <v>51</v>
      </c>
      <c r="E607" s="46">
        <f t="shared" si="2"/>
        <v>111795625421</v>
      </c>
      <c r="F607" s="5">
        <f>TP*VLOOKUP('Thông tin khách hàng'!$E$10,$X$2:$Z$5,3,FALSE)*OFFSET($S607,0,VLOOKUP('Thông tin khách hàng'!$E$10,$X$2:$Z$5,2,FALSE))</f>
        <v>0</v>
      </c>
      <c r="G607" s="5">
        <f>EP*VLOOKUP('Thông tin khách hàng'!$E$10,$X$2:$Z$5,3,FALSE)*OFFSET($S607,0,VLOOKUP('Thông tin khách hàng'!$E$10,$X$2:$Z$5,2,FALSE))</f>
        <v>0</v>
      </c>
      <c r="H607" s="5">
        <f>F607*HLOOKUP(B607,Assumption!$A$10:$G$12,2,TRUE)+G607*HLOOKUP(B607,Assumption!$A$10:$G$12,3,TRUE)</f>
        <v>0</v>
      </c>
      <c r="I607" s="5">
        <f t="shared" si="3"/>
        <v>0</v>
      </c>
      <c r="J607" s="47">
        <f>VLOOKUP(D607,Assumption!$O$3:$Q$103,IF('Thông tin khách hàng'!$B$3="Nam",2,3),FALSE)/12*P607</f>
        <v>0</v>
      </c>
      <c r="K607" s="5">
        <v>20000.0</v>
      </c>
      <c r="L607" s="46">
        <f t="shared" si="4"/>
        <v>455469135</v>
      </c>
      <c r="M607" s="46">
        <f t="shared" si="5"/>
        <v>112251074556</v>
      </c>
      <c r="N607" s="47">
        <f>HLOOKUP(ROUND(AVERAGE(M595:M606)/10^6,0),Assumption!$B$2:$E$3,2,TRUE)*MAX((AVERAGE(M595:M606)-250*10^6),0)</f>
        <v>631180033.5</v>
      </c>
      <c r="O607" s="46">
        <f t="shared" si="6"/>
        <v>112882254589</v>
      </c>
      <c r="P607" s="46">
        <f>IF(A607=1,SA,MAX(0,SA-M606))</f>
        <v>0</v>
      </c>
      <c r="S607" s="5">
        <v>0.0</v>
      </c>
      <c r="T607" s="5">
        <v>0.0</v>
      </c>
      <c r="U607" s="5">
        <v>0.0</v>
      </c>
      <c r="V607" s="48">
        <v>1.0</v>
      </c>
    </row>
    <row r="608" ht="15.75" customHeight="1">
      <c r="A608" s="5">
        <v>606.0</v>
      </c>
      <c r="B608" s="5">
        <v>51.0</v>
      </c>
      <c r="C608" s="5">
        <f t="shared" si="1"/>
        <v>6</v>
      </c>
      <c r="D608" s="5">
        <f>'Thông tin khách hàng'!$B$4+B608-1</f>
        <v>51</v>
      </c>
      <c r="E608" s="46">
        <f t="shared" si="2"/>
        <v>112882254589</v>
      </c>
      <c r="F608" s="5">
        <f>TP*VLOOKUP('Thông tin khách hàng'!$E$10,$X$2:$Z$5,3,FALSE)*OFFSET($S608,0,VLOOKUP('Thông tin khách hàng'!$E$10,$X$2:$Z$5,2,FALSE))</f>
        <v>0</v>
      </c>
      <c r="G608" s="5">
        <f>EP*VLOOKUP('Thông tin khách hàng'!$E$10,$X$2:$Z$5,3,FALSE)*OFFSET($S608,0,VLOOKUP('Thông tin khách hàng'!$E$10,$X$2:$Z$5,2,FALSE))</f>
        <v>0</v>
      </c>
      <c r="H608" s="5">
        <f>F608*HLOOKUP(B608,Assumption!$A$10:$G$12,2,TRUE)+G608*HLOOKUP(B608,Assumption!$A$10:$G$12,3,TRUE)</f>
        <v>0</v>
      </c>
      <c r="I608" s="5">
        <f t="shared" si="3"/>
        <v>0</v>
      </c>
      <c r="J608" s="47">
        <f>VLOOKUP(D608,Assumption!$O$3:$Q$103,IF('Thông tin khách hàng'!$B$3="Nam",2,3),FALSE)/12*P608</f>
        <v>0</v>
      </c>
      <c r="K608" s="5">
        <v>20000.0</v>
      </c>
      <c r="L608" s="46">
        <f t="shared" si="4"/>
        <v>459896197</v>
      </c>
      <c r="M608" s="46">
        <f t="shared" si="5"/>
        <v>113342130786</v>
      </c>
      <c r="N608" s="47">
        <f>HLOOKUP(ROUND(AVERAGE(M596:M607)/10^6,0),Assumption!$B$2:$E$3,2,TRUE)*MAX((AVERAGE(M596:M607)-250*10^6),0)</f>
        <v>637358083.3</v>
      </c>
      <c r="O608" s="46">
        <f t="shared" si="6"/>
        <v>113979488869</v>
      </c>
      <c r="P608" s="46">
        <f>IF(A608=1,SA,MAX(0,SA-M607))</f>
        <v>0</v>
      </c>
      <c r="S608" s="5">
        <v>0.0</v>
      </c>
      <c r="T608" s="5">
        <v>0.0</v>
      </c>
      <c r="U608" s="5">
        <v>0.0</v>
      </c>
      <c r="V608" s="48">
        <v>1.0</v>
      </c>
    </row>
    <row r="609" ht="15.75" customHeight="1">
      <c r="A609" s="5">
        <v>607.0</v>
      </c>
      <c r="B609" s="5">
        <v>51.0</v>
      </c>
      <c r="C609" s="5">
        <f t="shared" si="1"/>
        <v>7</v>
      </c>
      <c r="D609" s="5">
        <f>'Thông tin khách hàng'!$B$4+B609-1</f>
        <v>51</v>
      </c>
      <c r="E609" s="46">
        <f t="shared" si="2"/>
        <v>113979488869</v>
      </c>
      <c r="F609" s="5">
        <f>TP*VLOOKUP('Thông tin khách hàng'!$E$10,$X$2:$Z$5,3,FALSE)*OFFSET($S609,0,VLOOKUP('Thông tin khách hàng'!$E$10,$X$2:$Z$5,2,FALSE))</f>
        <v>15000000</v>
      </c>
      <c r="G609" s="5">
        <f>EP*VLOOKUP('Thông tin khách hàng'!$E$10,$X$2:$Z$5,3,FALSE)*OFFSET($S609,0,VLOOKUP('Thông tin khách hàng'!$E$10,$X$2:$Z$5,2,FALSE))</f>
        <v>15000000</v>
      </c>
      <c r="H609" s="5">
        <f>F609*HLOOKUP(B609,Assumption!$A$10:$G$12,2,TRUE)+G609*HLOOKUP(B609,Assumption!$A$10:$G$12,3,TRUE)</f>
        <v>750000</v>
      </c>
      <c r="I609" s="5">
        <f t="shared" si="3"/>
        <v>29250000</v>
      </c>
      <c r="J609" s="47">
        <f>VLOOKUP(D609,Assumption!$O$3:$Q$103,IF('Thông tin khách hàng'!$B$3="Nam",2,3),FALSE)/12*P609</f>
        <v>0</v>
      </c>
      <c r="K609" s="5">
        <v>20000.0</v>
      </c>
      <c r="L609" s="46">
        <f t="shared" si="4"/>
        <v>464485633</v>
      </c>
      <c r="M609" s="46">
        <f t="shared" si="5"/>
        <v>114473204502</v>
      </c>
      <c r="N609" s="47">
        <f>HLOOKUP(ROUND(AVERAGE(M597:M608)/10^6,0),Assumption!$B$2:$E$3,2,TRUE)*MAX((AVERAGE(M597:M608)-250*10^6),0)</f>
        <v>643596270.8</v>
      </c>
      <c r="O609" s="46">
        <f t="shared" si="6"/>
        <v>115116800773</v>
      </c>
      <c r="P609" s="46">
        <f>IF(A609=1,SA,MAX(0,SA-M608))</f>
        <v>0</v>
      </c>
      <c r="S609" s="5">
        <v>0.0</v>
      </c>
      <c r="T609" s="5">
        <v>1.0</v>
      </c>
      <c r="U609" s="5">
        <v>1.0</v>
      </c>
      <c r="V609" s="48">
        <v>1.0</v>
      </c>
    </row>
    <row r="610" ht="15.75" customHeight="1">
      <c r="A610" s="5">
        <v>608.0</v>
      </c>
      <c r="B610" s="5">
        <v>51.0</v>
      </c>
      <c r="C610" s="5">
        <f t="shared" si="1"/>
        <v>8</v>
      </c>
      <c r="D610" s="5">
        <f>'Thông tin khách hàng'!$B$4+B610-1</f>
        <v>51</v>
      </c>
      <c r="E610" s="46">
        <f t="shared" si="2"/>
        <v>115116800773</v>
      </c>
      <c r="F610" s="5">
        <f>TP*VLOOKUP('Thông tin khách hàng'!$E$10,$X$2:$Z$5,3,FALSE)*OFFSET($S610,0,VLOOKUP('Thông tin khách hàng'!$E$10,$X$2:$Z$5,2,FALSE))</f>
        <v>0</v>
      </c>
      <c r="G610" s="5">
        <f>EP*VLOOKUP('Thông tin khách hàng'!$E$10,$X$2:$Z$5,3,FALSE)*OFFSET($S610,0,VLOOKUP('Thông tin khách hàng'!$E$10,$X$2:$Z$5,2,FALSE))</f>
        <v>0</v>
      </c>
      <c r="H610" s="5">
        <f>F610*HLOOKUP(B610,Assumption!$A$10:$G$12,2,TRUE)+G610*HLOOKUP(B610,Assumption!$A$10:$G$12,3,TRUE)</f>
        <v>0</v>
      </c>
      <c r="I610" s="5">
        <f t="shared" si="3"/>
        <v>0</v>
      </c>
      <c r="J610" s="47">
        <f>VLOOKUP(D610,Assumption!$O$3:$Q$103,IF('Thông tin khách hàng'!$B$3="Nam",2,3),FALSE)/12*P610</f>
        <v>0</v>
      </c>
      <c r="K610" s="5">
        <v>20000.0</v>
      </c>
      <c r="L610" s="46">
        <f t="shared" si="4"/>
        <v>469000014</v>
      </c>
      <c r="M610" s="46">
        <f t="shared" si="5"/>
        <v>115585780787</v>
      </c>
      <c r="N610" s="47">
        <f>HLOOKUP(ROUND(AVERAGE(M598:M609)/10^6,0),Assumption!$B$2:$E$3,2,TRUE)*MAX((AVERAGE(M598:M609)-250*10^6),0)</f>
        <v>649895181.4</v>
      </c>
      <c r="O610" s="46">
        <f t="shared" si="6"/>
        <v>116235675969</v>
      </c>
      <c r="P610" s="46">
        <f>IF(A610=1,SA,MAX(0,SA-M609))</f>
        <v>0</v>
      </c>
      <c r="S610" s="5">
        <v>0.0</v>
      </c>
      <c r="T610" s="5">
        <v>0.0</v>
      </c>
      <c r="U610" s="5">
        <v>0.0</v>
      </c>
      <c r="V610" s="48">
        <v>1.0</v>
      </c>
    </row>
    <row r="611" ht="15.75" customHeight="1">
      <c r="A611" s="5">
        <v>609.0</v>
      </c>
      <c r="B611" s="5">
        <v>51.0</v>
      </c>
      <c r="C611" s="5">
        <f t="shared" si="1"/>
        <v>9</v>
      </c>
      <c r="D611" s="5">
        <f>'Thông tin khách hàng'!$B$4+B611-1</f>
        <v>51</v>
      </c>
      <c r="E611" s="46">
        <f t="shared" si="2"/>
        <v>116235675969</v>
      </c>
      <c r="F611" s="5">
        <f>TP*VLOOKUP('Thông tin khách hàng'!$E$10,$X$2:$Z$5,3,FALSE)*OFFSET($S611,0,VLOOKUP('Thông tin khách hàng'!$E$10,$X$2:$Z$5,2,FALSE))</f>
        <v>0</v>
      </c>
      <c r="G611" s="5">
        <f>EP*VLOOKUP('Thông tin khách hàng'!$E$10,$X$2:$Z$5,3,FALSE)*OFFSET($S611,0,VLOOKUP('Thông tin khách hàng'!$E$10,$X$2:$Z$5,2,FALSE))</f>
        <v>0</v>
      </c>
      <c r="H611" s="5">
        <f>F611*HLOOKUP(B611,Assumption!$A$10:$G$12,2,TRUE)+G611*HLOOKUP(B611,Assumption!$A$10:$G$12,3,TRUE)</f>
        <v>0</v>
      </c>
      <c r="I611" s="5">
        <f t="shared" si="3"/>
        <v>0</v>
      </c>
      <c r="J611" s="47">
        <f>VLOOKUP(D611,Assumption!$O$3:$Q$103,IF('Thông tin khách hàng'!$B$3="Nam",2,3),FALSE)/12*P611</f>
        <v>0</v>
      </c>
      <c r="K611" s="5">
        <v>20000.0</v>
      </c>
      <c r="L611" s="46">
        <f t="shared" si="4"/>
        <v>473558450</v>
      </c>
      <c r="M611" s="46">
        <f t="shared" si="5"/>
        <v>116709214419</v>
      </c>
      <c r="N611" s="47">
        <f>HLOOKUP(ROUND(AVERAGE(M599:M610)/10^6,0),Assumption!$B$2:$E$3,2,TRUE)*MAX((AVERAGE(M599:M610)-250*10^6),0)</f>
        <v>656255406.2</v>
      </c>
      <c r="O611" s="46">
        <f t="shared" si="6"/>
        <v>117365469825</v>
      </c>
      <c r="P611" s="46">
        <f>IF(A611=1,SA,MAX(0,SA-M610))</f>
        <v>0</v>
      </c>
      <c r="S611" s="5">
        <v>0.0</v>
      </c>
      <c r="T611" s="5">
        <v>0.0</v>
      </c>
      <c r="U611" s="5">
        <v>0.0</v>
      </c>
      <c r="V611" s="48">
        <v>1.0</v>
      </c>
    </row>
    <row r="612" ht="15.75" customHeight="1">
      <c r="A612" s="5">
        <v>610.0</v>
      </c>
      <c r="B612" s="5">
        <v>51.0</v>
      </c>
      <c r="C612" s="5">
        <f t="shared" si="1"/>
        <v>10</v>
      </c>
      <c r="D612" s="5">
        <f>'Thông tin khách hàng'!$B$4+B612-1</f>
        <v>51</v>
      </c>
      <c r="E612" s="46">
        <f t="shared" si="2"/>
        <v>117365469825</v>
      </c>
      <c r="F612" s="5">
        <f>TP*VLOOKUP('Thông tin khách hàng'!$E$10,$X$2:$Z$5,3,FALSE)*OFFSET($S612,0,VLOOKUP('Thông tin khách hàng'!$E$10,$X$2:$Z$5,2,FALSE))</f>
        <v>0</v>
      </c>
      <c r="G612" s="5">
        <f>EP*VLOOKUP('Thông tin khách hàng'!$E$10,$X$2:$Z$5,3,FALSE)*OFFSET($S612,0,VLOOKUP('Thông tin khách hàng'!$E$10,$X$2:$Z$5,2,FALSE))</f>
        <v>0</v>
      </c>
      <c r="H612" s="5">
        <f>F612*HLOOKUP(B612,Assumption!$A$10:$G$12,2,TRUE)+G612*HLOOKUP(B612,Assumption!$A$10:$G$12,3,TRUE)</f>
        <v>0</v>
      </c>
      <c r="I612" s="5">
        <f t="shared" si="3"/>
        <v>0</v>
      </c>
      <c r="J612" s="47">
        <f>VLOOKUP(D612,Assumption!$O$3:$Q$103,IF('Thông tin khách hàng'!$B$3="Nam",2,3),FALSE)/12*P612</f>
        <v>0</v>
      </c>
      <c r="K612" s="5">
        <v>20000.0</v>
      </c>
      <c r="L612" s="46">
        <f t="shared" si="4"/>
        <v>478161371</v>
      </c>
      <c r="M612" s="46">
        <f t="shared" si="5"/>
        <v>117843611196</v>
      </c>
      <c r="N612" s="47">
        <f>HLOOKUP(ROUND(AVERAGE(M600:M611)/10^6,0),Assumption!$B$2:$E$3,2,TRUE)*MAX((AVERAGE(M600:M611)-250*10^6),0)</f>
        <v>662677542</v>
      </c>
      <c r="O612" s="46">
        <f t="shared" si="6"/>
        <v>118506288738</v>
      </c>
      <c r="P612" s="46">
        <f>IF(A612=1,SA,MAX(0,SA-M611))</f>
        <v>0</v>
      </c>
      <c r="S612" s="5">
        <v>0.0</v>
      </c>
      <c r="T612" s="5">
        <v>0.0</v>
      </c>
      <c r="U612" s="5">
        <v>1.0</v>
      </c>
      <c r="V612" s="48">
        <v>1.0</v>
      </c>
    </row>
    <row r="613" ht="15.75" customHeight="1">
      <c r="A613" s="5">
        <v>611.0</v>
      </c>
      <c r="B613" s="5">
        <v>51.0</v>
      </c>
      <c r="C613" s="5">
        <f t="shared" si="1"/>
        <v>11</v>
      </c>
      <c r="D613" s="5">
        <f>'Thông tin khách hàng'!$B$4+B613-1</f>
        <v>51</v>
      </c>
      <c r="E613" s="46">
        <f t="shared" si="2"/>
        <v>118506288738</v>
      </c>
      <c r="F613" s="5">
        <f>TP*VLOOKUP('Thông tin khách hàng'!$E$10,$X$2:$Z$5,3,FALSE)*OFFSET($S613,0,VLOOKUP('Thông tin khách hàng'!$E$10,$X$2:$Z$5,2,FALSE))</f>
        <v>0</v>
      </c>
      <c r="G613" s="5">
        <f>EP*VLOOKUP('Thông tin khách hàng'!$E$10,$X$2:$Z$5,3,FALSE)*OFFSET($S613,0,VLOOKUP('Thông tin khách hàng'!$E$10,$X$2:$Z$5,2,FALSE))</f>
        <v>0</v>
      </c>
      <c r="H613" s="5">
        <f>F613*HLOOKUP(B613,Assumption!$A$10:$G$12,2,TRUE)+G613*HLOOKUP(B613,Assumption!$A$10:$G$12,3,TRUE)</f>
        <v>0</v>
      </c>
      <c r="I613" s="5">
        <f t="shared" si="3"/>
        <v>0</v>
      </c>
      <c r="J613" s="47">
        <f>VLOOKUP(D613,Assumption!$O$3:$Q$103,IF('Thông tin khách hàng'!$B$3="Nam",2,3),FALSE)/12*P613</f>
        <v>0</v>
      </c>
      <c r="K613" s="5">
        <v>20000.0</v>
      </c>
      <c r="L613" s="46">
        <f t="shared" si="4"/>
        <v>482809208</v>
      </c>
      <c r="M613" s="46">
        <f t="shared" si="5"/>
        <v>118989077946</v>
      </c>
      <c r="N613" s="47">
        <f>HLOOKUP(ROUND(AVERAGE(M601:M612)/10^6,0),Assumption!$B$2:$E$3,2,TRUE)*MAX((AVERAGE(M601:M612)-250*10^6),0)</f>
        <v>669162191.5</v>
      </c>
      <c r="O613" s="46">
        <f t="shared" si="6"/>
        <v>119658240137</v>
      </c>
      <c r="P613" s="46">
        <f>IF(A613=1,SA,MAX(0,SA-M612))</f>
        <v>0</v>
      </c>
      <c r="S613" s="5">
        <v>0.0</v>
      </c>
      <c r="T613" s="5">
        <v>0.0</v>
      </c>
      <c r="U613" s="5">
        <v>0.0</v>
      </c>
      <c r="V613" s="48">
        <v>1.0</v>
      </c>
    </row>
    <row r="614" ht="15.75" customHeight="1">
      <c r="A614" s="5">
        <v>612.0</v>
      </c>
      <c r="B614" s="5">
        <v>51.0</v>
      </c>
      <c r="C614" s="5">
        <f t="shared" si="1"/>
        <v>12</v>
      </c>
      <c r="D614" s="5">
        <f>'Thông tin khách hàng'!$B$4+B614-1</f>
        <v>51</v>
      </c>
      <c r="E614" s="46">
        <f t="shared" si="2"/>
        <v>119658240137</v>
      </c>
      <c r="F614" s="5">
        <f>TP*VLOOKUP('Thông tin khách hàng'!$E$10,$X$2:$Z$5,3,FALSE)*OFFSET($S614,0,VLOOKUP('Thông tin khách hàng'!$E$10,$X$2:$Z$5,2,FALSE))</f>
        <v>0</v>
      </c>
      <c r="G614" s="5">
        <f>EP*VLOOKUP('Thông tin khách hàng'!$E$10,$X$2:$Z$5,3,FALSE)*OFFSET($S614,0,VLOOKUP('Thông tin khách hàng'!$E$10,$X$2:$Z$5,2,FALSE))</f>
        <v>0</v>
      </c>
      <c r="H614" s="5">
        <f>F614*HLOOKUP(B614,Assumption!$A$10:$G$12,2,TRUE)+G614*HLOOKUP(B614,Assumption!$A$10:$G$12,3,TRUE)</f>
        <v>0</v>
      </c>
      <c r="I614" s="5">
        <f t="shared" si="3"/>
        <v>0</v>
      </c>
      <c r="J614" s="47">
        <f>VLOOKUP(D614,Assumption!$O$3:$Q$103,IF('Thông tin khách hàng'!$B$3="Nam",2,3),FALSE)/12*P614</f>
        <v>0</v>
      </c>
      <c r="K614" s="5">
        <v>20000.0</v>
      </c>
      <c r="L614" s="46">
        <f t="shared" si="4"/>
        <v>487502401</v>
      </c>
      <c r="M614" s="46">
        <f t="shared" si="5"/>
        <v>120145722538</v>
      </c>
      <c r="N614" s="47">
        <f>HLOOKUP(ROUND(AVERAGE(M602:M613)/10^6,0),Assumption!$B$2:$E$3,2,TRUE)*MAX((AVERAGE(M602:M613)-250*10^6),0)</f>
        <v>675709963.2</v>
      </c>
      <c r="O614" s="46">
        <f t="shared" si="6"/>
        <v>120821432502</v>
      </c>
      <c r="P614" s="46">
        <f>IF(A614=1,SA,MAX(0,SA-M613))</f>
        <v>0</v>
      </c>
      <c r="S614" s="5">
        <v>0.0</v>
      </c>
      <c r="T614" s="5">
        <v>0.0</v>
      </c>
      <c r="U614" s="5">
        <v>0.0</v>
      </c>
      <c r="V614" s="48">
        <v>1.0</v>
      </c>
    </row>
    <row r="615" ht="15.75" customHeight="1">
      <c r="A615" s="5">
        <v>613.0</v>
      </c>
      <c r="B615" s="5">
        <v>52.0</v>
      </c>
      <c r="C615" s="5">
        <f t="shared" si="1"/>
        <v>1</v>
      </c>
      <c r="D615" s="5">
        <f>'Thông tin khách hàng'!$B$4+B615-1</f>
        <v>52</v>
      </c>
      <c r="E615" s="46">
        <f t="shared" si="2"/>
        <v>120821432502</v>
      </c>
      <c r="F615" s="5">
        <f>TP*VLOOKUP('Thông tin khách hàng'!$E$10,$X$2:$Z$5,3,FALSE)*OFFSET($S615,0,VLOOKUP('Thông tin khách hàng'!$E$10,$X$2:$Z$5,2,FALSE))</f>
        <v>15000000</v>
      </c>
      <c r="G615" s="5">
        <f>EP*VLOOKUP('Thông tin khách hàng'!$E$10,$X$2:$Z$5,3,FALSE)*OFFSET($S615,0,VLOOKUP('Thông tin khách hàng'!$E$10,$X$2:$Z$5,2,FALSE))</f>
        <v>15000000</v>
      </c>
      <c r="H615" s="5">
        <f>F615*HLOOKUP(B615,Assumption!$A$10:$G$12,2,TRUE)+G615*HLOOKUP(B615,Assumption!$A$10:$G$12,3,TRUE)</f>
        <v>750000</v>
      </c>
      <c r="I615" s="5">
        <f t="shared" si="3"/>
        <v>29250000</v>
      </c>
      <c r="J615" s="47">
        <f>VLOOKUP(D615,Assumption!$O$3:$Q$103,IF('Thông tin khách hàng'!$B$3="Nam",2,3),FALSE)/12*P615</f>
        <v>0</v>
      </c>
      <c r="K615" s="5">
        <v>20000.0</v>
      </c>
      <c r="L615" s="46">
        <f t="shared" si="4"/>
        <v>492360558</v>
      </c>
      <c r="M615" s="46">
        <f t="shared" si="5"/>
        <v>121343023060</v>
      </c>
      <c r="N615" s="47">
        <f>HLOOKUP(ROUND(AVERAGE(M603:M614)/10^6,0),Assumption!$B$2:$E$3,2,TRUE)*MAX((AVERAGE(M603:M614)-250*10^6),0)</f>
        <v>682321471.5</v>
      </c>
      <c r="O615" s="46">
        <f t="shared" si="6"/>
        <v>122025344531</v>
      </c>
      <c r="P615" s="46">
        <f>IF(A615=1,SA,MAX(0,SA-M614))</f>
        <v>0</v>
      </c>
      <c r="S615" s="5">
        <v>1.0</v>
      </c>
      <c r="T615" s="5">
        <v>1.0</v>
      </c>
      <c r="U615" s="5">
        <v>1.0</v>
      </c>
      <c r="V615" s="48">
        <v>1.0</v>
      </c>
    </row>
    <row r="616" ht="15.75" customHeight="1">
      <c r="A616" s="5">
        <v>614.0</v>
      </c>
      <c r="B616" s="5">
        <v>52.0</v>
      </c>
      <c r="C616" s="5">
        <f t="shared" si="1"/>
        <v>2</v>
      </c>
      <c r="D616" s="5">
        <f>'Thông tin khách hàng'!$B$4+B616-1</f>
        <v>52</v>
      </c>
      <c r="E616" s="46">
        <f t="shared" si="2"/>
        <v>122025344531</v>
      </c>
      <c r="F616" s="5">
        <f>TP*VLOOKUP('Thông tin khách hàng'!$E$10,$X$2:$Z$5,3,FALSE)*OFFSET($S616,0,VLOOKUP('Thông tin khách hàng'!$E$10,$X$2:$Z$5,2,FALSE))</f>
        <v>0</v>
      </c>
      <c r="G616" s="5">
        <f>EP*VLOOKUP('Thông tin khách hàng'!$E$10,$X$2:$Z$5,3,FALSE)*OFFSET($S616,0,VLOOKUP('Thông tin khách hàng'!$E$10,$X$2:$Z$5,2,FALSE))</f>
        <v>0</v>
      </c>
      <c r="H616" s="5">
        <f>F616*HLOOKUP(B616,Assumption!$A$10:$G$12,2,TRUE)+G616*HLOOKUP(B616,Assumption!$A$10:$G$12,3,TRUE)</f>
        <v>0</v>
      </c>
      <c r="I616" s="5">
        <f t="shared" si="3"/>
        <v>0</v>
      </c>
      <c r="J616" s="47">
        <f>VLOOKUP(D616,Assumption!$O$3:$Q$103,IF('Thông tin khách hàng'!$B$3="Nam",2,3),FALSE)/12*P616</f>
        <v>0</v>
      </c>
      <c r="K616" s="5">
        <v>20000.0</v>
      </c>
      <c r="L616" s="46">
        <f t="shared" si="4"/>
        <v>497146277</v>
      </c>
      <c r="M616" s="46">
        <f t="shared" si="5"/>
        <v>122522470808</v>
      </c>
      <c r="N616" s="47">
        <f>HLOOKUP(ROUND(AVERAGE(M604:M615)/10^6,0),Assumption!$B$2:$E$3,2,TRUE)*MAX((AVERAGE(M604:M615)-250*10^6),0)</f>
        <v>688997336.9</v>
      </c>
      <c r="O616" s="46">
        <f t="shared" si="6"/>
        <v>123211468145</v>
      </c>
      <c r="P616" s="46">
        <f>IF(A616=1,SA,MAX(0,SA-M615))</f>
        <v>0</v>
      </c>
      <c r="S616" s="5">
        <v>0.0</v>
      </c>
      <c r="T616" s="5">
        <v>0.0</v>
      </c>
      <c r="U616" s="5">
        <v>0.0</v>
      </c>
      <c r="V616" s="48">
        <v>1.0</v>
      </c>
    </row>
    <row r="617" ht="15.75" customHeight="1">
      <c r="A617" s="5">
        <v>615.0</v>
      </c>
      <c r="B617" s="5">
        <v>52.0</v>
      </c>
      <c r="C617" s="5">
        <f t="shared" si="1"/>
        <v>3</v>
      </c>
      <c r="D617" s="5">
        <f>'Thông tin khách hàng'!$B$4+B617-1</f>
        <v>52</v>
      </c>
      <c r="E617" s="46">
        <f t="shared" si="2"/>
        <v>123211468145</v>
      </c>
      <c r="F617" s="5">
        <f>TP*VLOOKUP('Thông tin khách hàng'!$E$10,$X$2:$Z$5,3,FALSE)*OFFSET($S617,0,VLOOKUP('Thông tin khách hàng'!$E$10,$X$2:$Z$5,2,FALSE))</f>
        <v>0</v>
      </c>
      <c r="G617" s="5">
        <f>EP*VLOOKUP('Thông tin khách hàng'!$E$10,$X$2:$Z$5,3,FALSE)*OFFSET($S617,0,VLOOKUP('Thông tin khách hàng'!$E$10,$X$2:$Z$5,2,FALSE))</f>
        <v>0</v>
      </c>
      <c r="H617" s="5">
        <f>F617*HLOOKUP(B617,Assumption!$A$10:$G$12,2,TRUE)+G617*HLOOKUP(B617,Assumption!$A$10:$G$12,3,TRUE)</f>
        <v>0</v>
      </c>
      <c r="I617" s="5">
        <f t="shared" si="3"/>
        <v>0</v>
      </c>
      <c r="J617" s="47">
        <f>VLOOKUP(D617,Assumption!$O$3:$Q$103,IF('Thông tin khách hàng'!$B$3="Nam",2,3),FALSE)/12*P617</f>
        <v>0</v>
      </c>
      <c r="K617" s="5">
        <v>20000.0</v>
      </c>
      <c r="L617" s="46">
        <f t="shared" si="4"/>
        <v>501978691</v>
      </c>
      <c r="M617" s="46">
        <f t="shared" si="5"/>
        <v>123713426836</v>
      </c>
      <c r="N617" s="47">
        <f>HLOOKUP(ROUND(AVERAGE(M605:M616)/10^6,0),Assumption!$B$2:$E$3,2,TRUE)*MAX((AVERAGE(M605:M616)-250*10^6),0)</f>
        <v>695738185.7</v>
      </c>
      <c r="O617" s="46">
        <f t="shared" si="6"/>
        <v>124409165022</v>
      </c>
      <c r="P617" s="46">
        <f>IF(A617=1,SA,MAX(0,SA-M616))</f>
        <v>0</v>
      </c>
      <c r="S617" s="5">
        <v>0.0</v>
      </c>
      <c r="T617" s="5">
        <v>0.0</v>
      </c>
      <c r="U617" s="5">
        <v>0.0</v>
      </c>
      <c r="V617" s="48">
        <v>1.0</v>
      </c>
    </row>
    <row r="618" ht="15.75" customHeight="1">
      <c r="A618" s="5">
        <v>616.0</v>
      </c>
      <c r="B618" s="5">
        <v>52.0</v>
      </c>
      <c r="C618" s="5">
        <f t="shared" si="1"/>
        <v>4</v>
      </c>
      <c r="D618" s="5">
        <f>'Thông tin khách hàng'!$B$4+B618-1</f>
        <v>52</v>
      </c>
      <c r="E618" s="46">
        <f t="shared" si="2"/>
        <v>124409165022</v>
      </c>
      <c r="F618" s="5">
        <f>TP*VLOOKUP('Thông tin khách hàng'!$E$10,$X$2:$Z$5,3,FALSE)*OFFSET($S618,0,VLOOKUP('Thông tin khách hàng'!$E$10,$X$2:$Z$5,2,FALSE))</f>
        <v>0</v>
      </c>
      <c r="G618" s="5">
        <f>EP*VLOOKUP('Thông tin khách hàng'!$E$10,$X$2:$Z$5,3,FALSE)*OFFSET($S618,0,VLOOKUP('Thông tin khách hàng'!$E$10,$X$2:$Z$5,2,FALSE))</f>
        <v>0</v>
      </c>
      <c r="H618" s="5">
        <f>F618*HLOOKUP(B618,Assumption!$A$10:$G$12,2,TRUE)+G618*HLOOKUP(B618,Assumption!$A$10:$G$12,3,TRUE)</f>
        <v>0</v>
      </c>
      <c r="I618" s="5">
        <f t="shared" si="3"/>
        <v>0</v>
      </c>
      <c r="J618" s="47">
        <f>VLOOKUP(D618,Assumption!$O$3:$Q$103,IF('Thông tin khách hàng'!$B$3="Nam",2,3),FALSE)/12*P618</f>
        <v>0</v>
      </c>
      <c r="K618" s="5">
        <v>20000.0</v>
      </c>
      <c r="L618" s="46">
        <f t="shared" si="4"/>
        <v>506858257</v>
      </c>
      <c r="M618" s="46">
        <f t="shared" si="5"/>
        <v>124916003279</v>
      </c>
      <c r="N618" s="47">
        <f>HLOOKUP(ROUND(AVERAGE(M606:M617)/10^6,0),Assumption!$B$2:$E$3,2,TRUE)*MAX((AVERAGE(M606:M617)-250*10^6),0)</f>
        <v>702544650.7</v>
      </c>
      <c r="O618" s="46">
        <f t="shared" si="6"/>
        <v>125618547929</v>
      </c>
      <c r="P618" s="46">
        <f>IF(A618=1,SA,MAX(0,SA-M617))</f>
        <v>0</v>
      </c>
      <c r="S618" s="5">
        <v>0.0</v>
      </c>
      <c r="T618" s="5">
        <v>0.0</v>
      </c>
      <c r="U618" s="5">
        <v>1.0</v>
      </c>
      <c r="V618" s="48">
        <v>1.0</v>
      </c>
    </row>
    <row r="619" ht="15.75" customHeight="1">
      <c r="A619" s="5">
        <v>617.0</v>
      </c>
      <c r="B619" s="5">
        <v>52.0</v>
      </c>
      <c r="C619" s="5">
        <f t="shared" si="1"/>
        <v>5</v>
      </c>
      <c r="D619" s="5">
        <f>'Thông tin khách hàng'!$B$4+B619-1</f>
        <v>52</v>
      </c>
      <c r="E619" s="46">
        <f t="shared" si="2"/>
        <v>125618547929</v>
      </c>
      <c r="F619" s="5">
        <f>TP*VLOOKUP('Thông tin khách hàng'!$E$10,$X$2:$Z$5,3,FALSE)*OFFSET($S619,0,VLOOKUP('Thông tin khách hàng'!$E$10,$X$2:$Z$5,2,FALSE))</f>
        <v>0</v>
      </c>
      <c r="G619" s="5">
        <f>EP*VLOOKUP('Thông tin khách hàng'!$E$10,$X$2:$Z$5,3,FALSE)*OFFSET($S619,0,VLOOKUP('Thông tin khách hàng'!$E$10,$X$2:$Z$5,2,FALSE))</f>
        <v>0</v>
      </c>
      <c r="H619" s="5">
        <f>F619*HLOOKUP(B619,Assumption!$A$10:$G$12,2,TRUE)+G619*HLOOKUP(B619,Assumption!$A$10:$G$12,3,TRUE)</f>
        <v>0</v>
      </c>
      <c r="I619" s="5">
        <f t="shared" si="3"/>
        <v>0</v>
      </c>
      <c r="J619" s="47">
        <f>VLOOKUP(D619,Assumption!$O$3:$Q$103,IF('Thông tin khách hàng'!$B$3="Nam",2,3),FALSE)/12*P619</f>
        <v>0</v>
      </c>
      <c r="K619" s="5">
        <v>20000.0</v>
      </c>
      <c r="L619" s="46">
        <f t="shared" si="4"/>
        <v>511785432</v>
      </c>
      <c r="M619" s="46">
        <f t="shared" si="5"/>
        <v>126130313361</v>
      </c>
      <c r="N619" s="47">
        <f>HLOOKUP(ROUND(AVERAGE(M607:M618)/10^6,0),Assumption!$B$2:$E$3,2,TRUE)*MAX((AVERAGE(M607:M618)-250*10^6),0)</f>
        <v>709417370.4</v>
      </c>
      <c r="O619" s="46">
        <f t="shared" si="6"/>
        <v>126839730732</v>
      </c>
      <c r="P619" s="46">
        <f>IF(A619=1,SA,MAX(0,SA-M618))</f>
        <v>0</v>
      </c>
      <c r="S619" s="5">
        <v>0.0</v>
      </c>
      <c r="T619" s="5">
        <v>0.0</v>
      </c>
      <c r="U619" s="5">
        <v>0.0</v>
      </c>
      <c r="V619" s="48">
        <v>1.0</v>
      </c>
    </row>
    <row r="620" ht="15.75" customHeight="1">
      <c r="A620" s="5">
        <v>618.0</v>
      </c>
      <c r="B620" s="5">
        <v>52.0</v>
      </c>
      <c r="C620" s="5">
        <f t="shared" si="1"/>
        <v>6</v>
      </c>
      <c r="D620" s="5">
        <f>'Thông tin khách hàng'!$B$4+B620-1</f>
        <v>52</v>
      </c>
      <c r="E620" s="46">
        <f t="shared" si="2"/>
        <v>126839730732</v>
      </c>
      <c r="F620" s="5">
        <f>TP*VLOOKUP('Thông tin khách hàng'!$E$10,$X$2:$Z$5,3,FALSE)*OFFSET($S620,0,VLOOKUP('Thông tin khách hàng'!$E$10,$X$2:$Z$5,2,FALSE))</f>
        <v>0</v>
      </c>
      <c r="G620" s="5">
        <f>EP*VLOOKUP('Thông tin khách hàng'!$E$10,$X$2:$Z$5,3,FALSE)*OFFSET($S620,0,VLOOKUP('Thông tin khách hàng'!$E$10,$X$2:$Z$5,2,FALSE))</f>
        <v>0</v>
      </c>
      <c r="H620" s="5">
        <f>F620*HLOOKUP(B620,Assumption!$A$10:$G$12,2,TRUE)+G620*HLOOKUP(B620,Assumption!$A$10:$G$12,3,TRUE)</f>
        <v>0</v>
      </c>
      <c r="I620" s="5">
        <f t="shared" si="3"/>
        <v>0</v>
      </c>
      <c r="J620" s="47">
        <f>VLOOKUP(D620,Assumption!$O$3:$Q$103,IF('Thông tin khách hàng'!$B$3="Nam",2,3),FALSE)/12*P620</f>
        <v>0</v>
      </c>
      <c r="K620" s="5">
        <v>20000.0</v>
      </c>
      <c r="L620" s="46">
        <f t="shared" si="4"/>
        <v>516760682</v>
      </c>
      <c r="M620" s="46">
        <f t="shared" si="5"/>
        <v>127356471414</v>
      </c>
      <c r="N620" s="47">
        <f>HLOOKUP(ROUND(AVERAGE(M608:M619)/10^6,0),Assumption!$B$2:$E$3,2,TRUE)*MAX((AVERAGE(M608:M619)-250*10^6),0)</f>
        <v>716356989.8</v>
      </c>
      <c r="O620" s="46">
        <f t="shared" si="6"/>
        <v>128072828403</v>
      </c>
      <c r="P620" s="46">
        <f>IF(A620=1,SA,MAX(0,SA-M619))</f>
        <v>0</v>
      </c>
      <c r="S620" s="5">
        <v>0.0</v>
      </c>
      <c r="T620" s="5">
        <v>0.0</v>
      </c>
      <c r="U620" s="5">
        <v>0.0</v>
      </c>
      <c r="V620" s="48">
        <v>1.0</v>
      </c>
    </row>
    <row r="621" ht="15.75" customHeight="1">
      <c r="A621" s="5">
        <v>619.0</v>
      </c>
      <c r="B621" s="5">
        <v>52.0</v>
      </c>
      <c r="C621" s="5">
        <f t="shared" si="1"/>
        <v>7</v>
      </c>
      <c r="D621" s="5">
        <f>'Thông tin khách hàng'!$B$4+B621-1</f>
        <v>52</v>
      </c>
      <c r="E621" s="46">
        <f t="shared" si="2"/>
        <v>128072828403</v>
      </c>
      <c r="F621" s="5">
        <f>TP*VLOOKUP('Thông tin khách hàng'!$E$10,$X$2:$Z$5,3,FALSE)*OFFSET($S621,0,VLOOKUP('Thông tin khách hàng'!$E$10,$X$2:$Z$5,2,FALSE))</f>
        <v>15000000</v>
      </c>
      <c r="G621" s="5">
        <f>EP*VLOOKUP('Thông tin khách hàng'!$E$10,$X$2:$Z$5,3,FALSE)*OFFSET($S621,0,VLOOKUP('Thông tin khách hàng'!$E$10,$X$2:$Z$5,2,FALSE))</f>
        <v>15000000</v>
      </c>
      <c r="H621" s="5">
        <f>F621*HLOOKUP(B621,Assumption!$A$10:$G$12,2,TRUE)+G621*HLOOKUP(B621,Assumption!$A$10:$G$12,3,TRUE)</f>
        <v>750000</v>
      </c>
      <c r="I621" s="5">
        <f t="shared" si="3"/>
        <v>29250000</v>
      </c>
      <c r="J621" s="47">
        <f>VLOOKUP(D621,Assumption!$O$3:$Q$103,IF('Thông tin khách hàng'!$B$3="Nam",2,3),FALSE)/12*P621</f>
        <v>0</v>
      </c>
      <c r="K621" s="5">
        <v>20000.0</v>
      </c>
      <c r="L621" s="46">
        <f t="shared" si="4"/>
        <v>521903643</v>
      </c>
      <c r="M621" s="46">
        <f t="shared" si="5"/>
        <v>128623962046</v>
      </c>
      <c r="N621" s="47">
        <f>HLOOKUP(ROUND(AVERAGE(M609:M620)/10^6,0),Assumption!$B$2:$E$3,2,TRUE)*MAX((AVERAGE(M609:M620)-250*10^6),0)</f>
        <v>723364160.1</v>
      </c>
      <c r="O621" s="46">
        <f t="shared" si="6"/>
        <v>129347326206</v>
      </c>
      <c r="P621" s="46">
        <f>IF(A621=1,SA,MAX(0,SA-M620))</f>
        <v>0</v>
      </c>
      <c r="S621" s="5">
        <v>0.0</v>
      </c>
      <c r="T621" s="5">
        <v>1.0</v>
      </c>
      <c r="U621" s="5">
        <v>1.0</v>
      </c>
      <c r="V621" s="48">
        <v>1.0</v>
      </c>
    </row>
    <row r="622" ht="15.75" customHeight="1">
      <c r="A622" s="5">
        <v>620.0</v>
      </c>
      <c r="B622" s="5">
        <v>52.0</v>
      </c>
      <c r="C622" s="5">
        <f t="shared" si="1"/>
        <v>8</v>
      </c>
      <c r="D622" s="5">
        <f>'Thông tin khách hàng'!$B$4+B622-1</f>
        <v>52</v>
      </c>
      <c r="E622" s="46">
        <f t="shared" si="2"/>
        <v>129347326206</v>
      </c>
      <c r="F622" s="5">
        <f>TP*VLOOKUP('Thông tin khách hàng'!$E$10,$X$2:$Z$5,3,FALSE)*OFFSET($S622,0,VLOOKUP('Thông tin khách hàng'!$E$10,$X$2:$Z$5,2,FALSE))</f>
        <v>0</v>
      </c>
      <c r="G622" s="5">
        <f>EP*VLOOKUP('Thông tin khách hàng'!$E$10,$X$2:$Z$5,3,FALSE)*OFFSET($S622,0,VLOOKUP('Thông tin khách hàng'!$E$10,$X$2:$Z$5,2,FALSE))</f>
        <v>0</v>
      </c>
      <c r="H622" s="5">
        <f>F622*HLOOKUP(B622,Assumption!$A$10:$G$12,2,TRUE)+G622*HLOOKUP(B622,Assumption!$A$10:$G$12,3,TRUE)</f>
        <v>0</v>
      </c>
      <c r="I622" s="5">
        <f t="shared" si="3"/>
        <v>0</v>
      </c>
      <c r="J622" s="47">
        <f>VLOOKUP(D622,Assumption!$O$3:$Q$103,IF('Thông tin khách hàng'!$B$3="Nam",2,3),FALSE)/12*P622</f>
        <v>0</v>
      </c>
      <c r="K622" s="5">
        <v>20000.0</v>
      </c>
      <c r="L622" s="46">
        <f t="shared" si="4"/>
        <v>526976937</v>
      </c>
      <c r="M622" s="46">
        <f t="shared" si="5"/>
        <v>129874283143</v>
      </c>
      <c r="N622" s="47">
        <f>HLOOKUP(ROUND(AVERAGE(M610:M621)/10^6,0),Assumption!$B$2:$E$3,2,TRUE)*MAX((AVERAGE(M610:M621)-250*10^6),0)</f>
        <v>730439538.8</v>
      </c>
      <c r="O622" s="46">
        <f t="shared" si="6"/>
        <v>130604722682</v>
      </c>
      <c r="P622" s="46">
        <f>IF(A622=1,SA,MAX(0,SA-M621))</f>
        <v>0</v>
      </c>
      <c r="S622" s="5">
        <v>0.0</v>
      </c>
      <c r="T622" s="5">
        <v>0.0</v>
      </c>
      <c r="U622" s="5">
        <v>0.0</v>
      </c>
      <c r="V622" s="48">
        <v>1.0</v>
      </c>
    </row>
    <row r="623" ht="15.75" customHeight="1">
      <c r="A623" s="5">
        <v>621.0</v>
      </c>
      <c r="B623" s="5">
        <v>52.0</v>
      </c>
      <c r="C623" s="5">
        <f t="shared" si="1"/>
        <v>9</v>
      </c>
      <c r="D623" s="5">
        <f>'Thông tin khách hàng'!$B$4+B623-1</f>
        <v>52</v>
      </c>
      <c r="E623" s="46">
        <f t="shared" si="2"/>
        <v>130604722682</v>
      </c>
      <c r="F623" s="5">
        <f>TP*VLOOKUP('Thông tin khách hàng'!$E$10,$X$2:$Z$5,3,FALSE)*OFFSET($S623,0,VLOOKUP('Thông tin khách hàng'!$E$10,$X$2:$Z$5,2,FALSE))</f>
        <v>0</v>
      </c>
      <c r="G623" s="5">
        <f>EP*VLOOKUP('Thông tin khách hàng'!$E$10,$X$2:$Z$5,3,FALSE)*OFFSET($S623,0,VLOOKUP('Thông tin khách hàng'!$E$10,$X$2:$Z$5,2,FALSE))</f>
        <v>0</v>
      </c>
      <c r="H623" s="5">
        <f>F623*HLOOKUP(B623,Assumption!$A$10:$G$12,2,TRUE)+G623*HLOOKUP(B623,Assumption!$A$10:$G$12,3,TRUE)</f>
        <v>0</v>
      </c>
      <c r="I623" s="5">
        <f t="shared" si="3"/>
        <v>0</v>
      </c>
      <c r="J623" s="47">
        <f>VLOOKUP(D623,Assumption!$O$3:$Q$103,IF('Thông tin khách hàng'!$B$3="Nam",2,3),FALSE)/12*P623</f>
        <v>0</v>
      </c>
      <c r="K623" s="5">
        <v>20000.0</v>
      </c>
      <c r="L623" s="46">
        <f t="shared" si="4"/>
        <v>532099725</v>
      </c>
      <c r="M623" s="46">
        <f t="shared" si="5"/>
        <v>131136802407</v>
      </c>
      <c r="N623" s="47">
        <f>HLOOKUP(ROUND(AVERAGE(M611:M622)/10^6,0),Assumption!$B$2:$E$3,2,TRUE)*MAX((AVERAGE(M611:M622)-250*10^6),0)</f>
        <v>737583790</v>
      </c>
      <c r="O623" s="46">
        <f t="shared" si="6"/>
        <v>131874386197</v>
      </c>
      <c r="P623" s="46">
        <f>IF(A623=1,SA,MAX(0,SA-M622))</f>
        <v>0</v>
      </c>
      <c r="S623" s="5">
        <v>0.0</v>
      </c>
      <c r="T623" s="5">
        <v>0.0</v>
      </c>
      <c r="U623" s="5">
        <v>0.0</v>
      </c>
      <c r="V623" s="48">
        <v>1.0</v>
      </c>
    </row>
    <row r="624" ht="15.75" customHeight="1">
      <c r="A624" s="5">
        <v>622.0</v>
      </c>
      <c r="B624" s="5">
        <v>52.0</v>
      </c>
      <c r="C624" s="5">
        <f t="shared" si="1"/>
        <v>10</v>
      </c>
      <c r="D624" s="5">
        <f>'Thông tin khách hàng'!$B$4+B624-1</f>
        <v>52</v>
      </c>
      <c r="E624" s="46">
        <f t="shared" si="2"/>
        <v>131874386197</v>
      </c>
      <c r="F624" s="5">
        <f>TP*VLOOKUP('Thông tin khách hàng'!$E$10,$X$2:$Z$5,3,FALSE)*OFFSET($S624,0,VLOOKUP('Thông tin khách hàng'!$E$10,$X$2:$Z$5,2,FALSE))</f>
        <v>0</v>
      </c>
      <c r="G624" s="5">
        <f>EP*VLOOKUP('Thông tin khách hàng'!$E$10,$X$2:$Z$5,3,FALSE)*OFFSET($S624,0,VLOOKUP('Thông tin khách hàng'!$E$10,$X$2:$Z$5,2,FALSE))</f>
        <v>0</v>
      </c>
      <c r="H624" s="5">
        <f>F624*HLOOKUP(B624,Assumption!$A$10:$G$12,2,TRUE)+G624*HLOOKUP(B624,Assumption!$A$10:$G$12,3,TRUE)</f>
        <v>0</v>
      </c>
      <c r="I624" s="5">
        <f t="shared" si="3"/>
        <v>0</v>
      </c>
      <c r="J624" s="47">
        <f>VLOOKUP(D624,Assumption!$O$3:$Q$103,IF('Thông tin khách hàng'!$B$3="Nam",2,3),FALSE)/12*P624</f>
        <v>0</v>
      </c>
      <c r="K624" s="5">
        <v>20000.0</v>
      </c>
      <c r="L624" s="46">
        <f t="shared" si="4"/>
        <v>537272492</v>
      </c>
      <c r="M624" s="46">
        <f t="shared" si="5"/>
        <v>132411638689</v>
      </c>
      <c r="N624" s="47">
        <f>HLOOKUP(ROUND(AVERAGE(M612:M623)/10^6,0),Assumption!$B$2:$E$3,2,TRUE)*MAX((AVERAGE(M612:M623)-250*10^6),0)</f>
        <v>744797584</v>
      </c>
      <c r="O624" s="46">
        <f t="shared" si="6"/>
        <v>133156436273</v>
      </c>
      <c r="P624" s="46">
        <f>IF(A624=1,SA,MAX(0,SA-M623))</f>
        <v>0</v>
      </c>
      <c r="S624" s="5">
        <v>0.0</v>
      </c>
      <c r="T624" s="5">
        <v>0.0</v>
      </c>
      <c r="U624" s="5">
        <v>1.0</v>
      </c>
      <c r="V624" s="48">
        <v>1.0</v>
      </c>
    </row>
    <row r="625" ht="15.75" customHeight="1">
      <c r="A625" s="5">
        <v>623.0</v>
      </c>
      <c r="B625" s="5">
        <v>52.0</v>
      </c>
      <c r="C625" s="5">
        <f t="shared" si="1"/>
        <v>11</v>
      </c>
      <c r="D625" s="5">
        <f>'Thông tin khách hàng'!$B$4+B625-1</f>
        <v>52</v>
      </c>
      <c r="E625" s="46">
        <f t="shared" si="2"/>
        <v>133156436273</v>
      </c>
      <c r="F625" s="5">
        <f>TP*VLOOKUP('Thông tin khách hàng'!$E$10,$X$2:$Z$5,3,FALSE)*OFFSET($S625,0,VLOOKUP('Thông tin khách hàng'!$E$10,$X$2:$Z$5,2,FALSE))</f>
        <v>0</v>
      </c>
      <c r="G625" s="5">
        <f>EP*VLOOKUP('Thông tin khách hàng'!$E$10,$X$2:$Z$5,3,FALSE)*OFFSET($S625,0,VLOOKUP('Thông tin khách hàng'!$E$10,$X$2:$Z$5,2,FALSE))</f>
        <v>0</v>
      </c>
      <c r="H625" s="5">
        <f>F625*HLOOKUP(B625,Assumption!$A$10:$G$12,2,TRUE)+G625*HLOOKUP(B625,Assumption!$A$10:$G$12,3,TRUE)</f>
        <v>0</v>
      </c>
      <c r="I625" s="5">
        <f t="shared" si="3"/>
        <v>0</v>
      </c>
      <c r="J625" s="47">
        <f>VLOOKUP(D625,Assumption!$O$3:$Q$103,IF('Thông tin khách hàng'!$B$3="Nam",2,3),FALSE)/12*P625</f>
        <v>0</v>
      </c>
      <c r="K625" s="5">
        <v>20000.0</v>
      </c>
      <c r="L625" s="46">
        <f t="shared" si="4"/>
        <v>542495722</v>
      </c>
      <c r="M625" s="46">
        <f t="shared" si="5"/>
        <v>133698911995</v>
      </c>
      <c r="N625" s="47">
        <f>HLOOKUP(ROUND(AVERAGE(M613:M624)/10^6,0),Assumption!$B$2:$E$3,2,TRUE)*MAX((AVERAGE(M613:M624)-250*10^6),0)</f>
        <v>752081597.8</v>
      </c>
      <c r="O625" s="46">
        <f t="shared" si="6"/>
        <v>134450993593</v>
      </c>
      <c r="P625" s="46">
        <f>IF(A625=1,SA,MAX(0,SA-M624))</f>
        <v>0</v>
      </c>
      <c r="S625" s="5">
        <v>0.0</v>
      </c>
      <c r="T625" s="5">
        <v>0.0</v>
      </c>
      <c r="U625" s="5">
        <v>0.0</v>
      </c>
      <c r="V625" s="48">
        <v>1.0</v>
      </c>
    </row>
    <row r="626" ht="15.75" customHeight="1">
      <c r="A626" s="5">
        <v>624.0</v>
      </c>
      <c r="B626" s="5">
        <v>52.0</v>
      </c>
      <c r="C626" s="5">
        <f t="shared" si="1"/>
        <v>12</v>
      </c>
      <c r="D626" s="5">
        <f>'Thông tin khách hàng'!$B$4+B626-1</f>
        <v>52</v>
      </c>
      <c r="E626" s="46">
        <f t="shared" si="2"/>
        <v>134450993593</v>
      </c>
      <c r="F626" s="5">
        <f>TP*VLOOKUP('Thông tin khách hàng'!$E$10,$X$2:$Z$5,3,FALSE)*OFFSET($S626,0,VLOOKUP('Thông tin khách hàng'!$E$10,$X$2:$Z$5,2,FALSE))</f>
        <v>0</v>
      </c>
      <c r="G626" s="5">
        <f>EP*VLOOKUP('Thông tin khách hàng'!$E$10,$X$2:$Z$5,3,FALSE)*OFFSET($S626,0,VLOOKUP('Thông tin khách hàng'!$E$10,$X$2:$Z$5,2,FALSE))</f>
        <v>0</v>
      </c>
      <c r="H626" s="5">
        <f>F626*HLOOKUP(B626,Assumption!$A$10:$G$12,2,TRUE)+G626*HLOOKUP(B626,Assumption!$A$10:$G$12,3,TRUE)</f>
        <v>0</v>
      </c>
      <c r="I626" s="5">
        <f t="shared" si="3"/>
        <v>0</v>
      </c>
      <c r="J626" s="47">
        <f>VLOOKUP(D626,Assumption!$O$3:$Q$103,IF('Thông tin khách hàng'!$B$3="Nam",2,3),FALSE)/12*P626</f>
        <v>0</v>
      </c>
      <c r="K626" s="5">
        <v>20000.0</v>
      </c>
      <c r="L626" s="46">
        <f t="shared" si="4"/>
        <v>547769909</v>
      </c>
      <c r="M626" s="46">
        <f t="shared" si="5"/>
        <v>134998743502</v>
      </c>
      <c r="N626" s="47">
        <f>HLOOKUP(ROUND(AVERAGE(M614:M625)/10^6,0),Assumption!$B$2:$E$3,2,TRUE)*MAX((AVERAGE(M614:M625)-250*10^6),0)</f>
        <v>759436514.8</v>
      </c>
      <c r="O626" s="46">
        <f t="shared" si="6"/>
        <v>135758180017</v>
      </c>
      <c r="P626" s="46">
        <f>IF(A626=1,SA,MAX(0,SA-M625))</f>
        <v>0</v>
      </c>
      <c r="S626" s="5">
        <v>0.0</v>
      </c>
      <c r="T626" s="5">
        <v>0.0</v>
      </c>
      <c r="U626" s="5">
        <v>0.0</v>
      </c>
      <c r="V626" s="48">
        <v>1.0</v>
      </c>
    </row>
    <row r="627" ht="15.75" customHeight="1">
      <c r="A627" s="5">
        <v>625.0</v>
      </c>
      <c r="B627" s="5">
        <v>53.0</v>
      </c>
      <c r="C627" s="5">
        <f t="shared" si="1"/>
        <v>1</v>
      </c>
      <c r="D627" s="5">
        <f>'Thông tin khách hàng'!$B$4+B627-1</f>
        <v>53</v>
      </c>
      <c r="E627" s="46">
        <f t="shared" si="2"/>
        <v>135758180017</v>
      </c>
      <c r="F627" s="5">
        <f>TP*VLOOKUP('Thông tin khách hàng'!$E$10,$X$2:$Z$5,3,FALSE)*OFFSET($S627,0,VLOOKUP('Thông tin khách hàng'!$E$10,$X$2:$Z$5,2,FALSE))</f>
        <v>15000000</v>
      </c>
      <c r="G627" s="5">
        <f>EP*VLOOKUP('Thông tin khách hàng'!$E$10,$X$2:$Z$5,3,FALSE)*OFFSET($S627,0,VLOOKUP('Thông tin khách hàng'!$E$10,$X$2:$Z$5,2,FALSE))</f>
        <v>15000000</v>
      </c>
      <c r="H627" s="5">
        <f>F627*HLOOKUP(B627,Assumption!$A$10:$G$12,2,TRUE)+G627*HLOOKUP(B627,Assumption!$A$10:$G$12,3,TRUE)</f>
        <v>750000</v>
      </c>
      <c r="I627" s="5">
        <f t="shared" si="3"/>
        <v>29250000</v>
      </c>
      <c r="J627" s="47">
        <f>VLOOKUP(D627,Assumption!$O$3:$Q$103,IF('Thông tin khách hàng'!$B$3="Nam",2,3),FALSE)/12*P627</f>
        <v>0</v>
      </c>
      <c r="K627" s="5">
        <v>20000.0</v>
      </c>
      <c r="L627" s="46">
        <f t="shared" si="4"/>
        <v>553214717</v>
      </c>
      <c r="M627" s="46">
        <f t="shared" si="5"/>
        <v>136340624734</v>
      </c>
      <c r="N627" s="47">
        <f>HLOOKUP(ROUND(AVERAGE(M615:M626)/10^6,0),Assumption!$B$2:$E$3,2,TRUE)*MAX((AVERAGE(M615:M626)-250*10^6),0)</f>
        <v>766863025.3</v>
      </c>
      <c r="O627" s="46">
        <f t="shared" si="6"/>
        <v>137107487759</v>
      </c>
      <c r="P627" s="46">
        <f>IF(A627=1,SA,MAX(0,SA-M626))</f>
        <v>0</v>
      </c>
      <c r="S627" s="5">
        <v>1.0</v>
      </c>
      <c r="T627" s="5">
        <v>1.0</v>
      </c>
      <c r="U627" s="5">
        <v>1.0</v>
      </c>
      <c r="V627" s="48">
        <v>1.0</v>
      </c>
    </row>
    <row r="628" ht="15.75" customHeight="1">
      <c r="A628" s="5">
        <v>626.0</v>
      </c>
      <c r="B628" s="5">
        <v>53.0</v>
      </c>
      <c r="C628" s="5">
        <f t="shared" si="1"/>
        <v>2</v>
      </c>
      <c r="D628" s="5">
        <f>'Thông tin khách hàng'!$B$4+B628-1</f>
        <v>53</v>
      </c>
      <c r="E628" s="46">
        <f t="shared" si="2"/>
        <v>137107487759</v>
      </c>
      <c r="F628" s="5">
        <f>TP*VLOOKUP('Thông tin khách hàng'!$E$10,$X$2:$Z$5,3,FALSE)*OFFSET($S628,0,VLOOKUP('Thông tin khách hàng'!$E$10,$X$2:$Z$5,2,FALSE))</f>
        <v>0</v>
      </c>
      <c r="G628" s="5">
        <f>EP*VLOOKUP('Thông tin khách hàng'!$E$10,$X$2:$Z$5,3,FALSE)*OFFSET($S628,0,VLOOKUP('Thông tin khách hàng'!$E$10,$X$2:$Z$5,2,FALSE))</f>
        <v>0</v>
      </c>
      <c r="H628" s="5">
        <f>F628*HLOOKUP(B628,Assumption!$A$10:$G$12,2,TRUE)+G628*HLOOKUP(B628,Assumption!$A$10:$G$12,3,TRUE)</f>
        <v>0</v>
      </c>
      <c r="I628" s="5">
        <f t="shared" si="3"/>
        <v>0</v>
      </c>
      <c r="J628" s="47">
        <f>VLOOKUP(D628,Assumption!$O$3:$Q$103,IF('Thông tin khách hàng'!$B$3="Nam",2,3),FALSE)/12*P628</f>
        <v>0</v>
      </c>
      <c r="K628" s="5">
        <v>20000.0</v>
      </c>
      <c r="L628" s="46">
        <f t="shared" si="4"/>
        <v>558592795</v>
      </c>
      <c r="M628" s="46">
        <f t="shared" si="5"/>
        <v>137666060554</v>
      </c>
      <c r="N628" s="47">
        <f>HLOOKUP(ROUND(AVERAGE(M616:M627)/10^6,0),Assumption!$B$2:$E$3,2,TRUE)*MAX((AVERAGE(M616:M627)-250*10^6),0)</f>
        <v>774361826.1</v>
      </c>
      <c r="O628" s="46">
        <f t="shared" si="6"/>
        <v>138440422380</v>
      </c>
      <c r="P628" s="46">
        <f>IF(A628=1,SA,MAX(0,SA-M627))</f>
        <v>0</v>
      </c>
      <c r="S628" s="5">
        <v>0.0</v>
      </c>
      <c r="T628" s="5">
        <v>0.0</v>
      </c>
      <c r="U628" s="5">
        <v>0.0</v>
      </c>
      <c r="V628" s="48">
        <v>1.0</v>
      </c>
    </row>
    <row r="629" ht="15.75" customHeight="1">
      <c r="A629" s="5">
        <v>627.0</v>
      </c>
      <c r="B629" s="5">
        <v>53.0</v>
      </c>
      <c r="C629" s="5">
        <f t="shared" si="1"/>
        <v>3</v>
      </c>
      <c r="D629" s="5">
        <f>'Thông tin khách hàng'!$B$4+B629-1</f>
        <v>53</v>
      </c>
      <c r="E629" s="46">
        <f t="shared" si="2"/>
        <v>138440422380</v>
      </c>
      <c r="F629" s="5">
        <f>TP*VLOOKUP('Thông tin khách hàng'!$E$10,$X$2:$Z$5,3,FALSE)*OFFSET($S629,0,VLOOKUP('Thông tin khách hàng'!$E$10,$X$2:$Z$5,2,FALSE))</f>
        <v>0</v>
      </c>
      <c r="G629" s="5">
        <f>EP*VLOOKUP('Thông tin khách hàng'!$E$10,$X$2:$Z$5,3,FALSE)*OFFSET($S629,0,VLOOKUP('Thông tin khách hàng'!$E$10,$X$2:$Z$5,2,FALSE))</f>
        <v>0</v>
      </c>
      <c r="H629" s="5">
        <f>F629*HLOOKUP(B629,Assumption!$A$10:$G$12,2,TRUE)+G629*HLOOKUP(B629,Assumption!$A$10:$G$12,3,TRUE)</f>
        <v>0</v>
      </c>
      <c r="I629" s="5">
        <f t="shared" si="3"/>
        <v>0</v>
      </c>
      <c r="J629" s="47">
        <f>VLOOKUP(D629,Assumption!$O$3:$Q$103,IF('Thông tin khách hàng'!$B$3="Nam",2,3),FALSE)/12*P629</f>
        <v>0</v>
      </c>
      <c r="K629" s="5">
        <v>20000.0</v>
      </c>
      <c r="L629" s="46">
        <f t="shared" si="4"/>
        <v>564023336</v>
      </c>
      <c r="M629" s="46">
        <f t="shared" si="5"/>
        <v>139004425716</v>
      </c>
      <c r="N629" s="47">
        <f>HLOOKUP(ROUND(AVERAGE(M617:M628)/10^6,0),Assumption!$B$2:$E$3,2,TRUE)*MAX((AVERAGE(M617:M628)-250*10^6),0)</f>
        <v>781933621</v>
      </c>
      <c r="O629" s="46">
        <f t="shared" si="6"/>
        <v>139786359337</v>
      </c>
      <c r="P629" s="46">
        <f>IF(A629=1,SA,MAX(0,SA-M628))</f>
        <v>0</v>
      </c>
      <c r="S629" s="5">
        <v>0.0</v>
      </c>
      <c r="T629" s="5">
        <v>0.0</v>
      </c>
      <c r="U629" s="5">
        <v>0.0</v>
      </c>
      <c r="V629" s="48">
        <v>1.0</v>
      </c>
    </row>
    <row r="630" ht="15.75" customHeight="1">
      <c r="A630" s="5">
        <v>628.0</v>
      </c>
      <c r="B630" s="5">
        <v>53.0</v>
      </c>
      <c r="C630" s="5">
        <f t="shared" si="1"/>
        <v>4</v>
      </c>
      <c r="D630" s="5">
        <f>'Thông tin khách hàng'!$B$4+B630-1</f>
        <v>53</v>
      </c>
      <c r="E630" s="46">
        <f t="shared" si="2"/>
        <v>139786359337</v>
      </c>
      <c r="F630" s="5">
        <f>TP*VLOOKUP('Thông tin khách hàng'!$E$10,$X$2:$Z$5,3,FALSE)*OFFSET($S630,0,VLOOKUP('Thông tin khách hàng'!$E$10,$X$2:$Z$5,2,FALSE))</f>
        <v>0</v>
      </c>
      <c r="G630" s="5">
        <f>EP*VLOOKUP('Thông tin khách hàng'!$E$10,$X$2:$Z$5,3,FALSE)*OFFSET($S630,0,VLOOKUP('Thông tin khách hàng'!$E$10,$X$2:$Z$5,2,FALSE))</f>
        <v>0</v>
      </c>
      <c r="H630" s="5">
        <f>F630*HLOOKUP(B630,Assumption!$A$10:$G$12,2,TRUE)+G630*HLOOKUP(B630,Assumption!$A$10:$G$12,3,TRUE)</f>
        <v>0</v>
      </c>
      <c r="I630" s="5">
        <f t="shared" si="3"/>
        <v>0</v>
      </c>
      <c r="J630" s="47">
        <f>VLOOKUP(D630,Assumption!$O$3:$Q$103,IF('Thông tin khách hàng'!$B$3="Nam",2,3),FALSE)/12*P630</f>
        <v>0</v>
      </c>
      <c r="K630" s="5">
        <v>20000.0</v>
      </c>
      <c r="L630" s="46">
        <f t="shared" si="4"/>
        <v>569506850</v>
      </c>
      <c r="M630" s="46">
        <f t="shared" si="5"/>
        <v>140355846187</v>
      </c>
      <c r="N630" s="47">
        <f>HLOOKUP(ROUND(AVERAGE(M618:M629)/10^6,0),Assumption!$B$2:$E$3,2,TRUE)*MAX((AVERAGE(M618:M629)-250*10^6),0)</f>
        <v>789579120.4</v>
      </c>
      <c r="O630" s="46">
        <f t="shared" si="6"/>
        <v>141145425308</v>
      </c>
      <c r="P630" s="46">
        <f>IF(A630=1,SA,MAX(0,SA-M629))</f>
        <v>0</v>
      </c>
      <c r="S630" s="5">
        <v>0.0</v>
      </c>
      <c r="T630" s="5">
        <v>0.0</v>
      </c>
      <c r="U630" s="5">
        <v>1.0</v>
      </c>
      <c r="V630" s="48">
        <v>1.0</v>
      </c>
    </row>
    <row r="631" ht="15.75" customHeight="1">
      <c r="A631" s="5">
        <v>629.0</v>
      </c>
      <c r="B631" s="5">
        <v>53.0</v>
      </c>
      <c r="C631" s="5">
        <f t="shared" si="1"/>
        <v>5</v>
      </c>
      <c r="D631" s="5">
        <f>'Thông tin khách hàng'!$B$4+B631-1</f>
        <v>53</v>
      </c>
      <c r="E631" s="46">
        <f t="shared" si="2"/>
        <v>141145425308</v>
      </c>
      <c r="F631" s="5">
        <f>TP*VLOOKUP('Thông tin khách hàng'!$E$10,$X$2:$Z$5,3,FALSE)*OFFSET($S631,0,VLOOKUP('Thông tin khách hàng'!$E$10,$X$2:$Z$5,2,FALSE))</f>
        <v>0</v>
      </c>
      <c r="G631" s="5">
        <f>EP*VLOOKUP('Thông tin khách hàng'!$E$10,$X$2:$Z$5,3,FALSE)*OFFSET($S631,0,VLOOKUP('Thông tin khách hàng'!$E$10,$X$2:$Z$5,2,FALSE))</f>
        <v>0</v>
      </c>
      <c r="H631" s="5">
        <f>F631*HLOOKUP(B631,Assumption!$A$10:$G$12,2,TRUE)+G631*HLOOKUP(B631,Assumption!$A$10:$G$12,3,TRUE)</f>
        <v>0</v>
      </c>
      <c r="I631" s="5">
        <f t="shared" si="3"/>
        <v>0</v>
      </c>
      <c r="J631" s="47">
        <f>VLOOKUP(D631,Assumption!$O$3:$Q$103,IF('Thông tin khách hàng'!$B$3="Nam",2,3),FALSE)/12*P631</f>
        <v>0</v>
      </c>
      <c r="K631" s="5">
        <v>20000.0</v>
      </c>
      <c r="L631" s="46">
        <f t="shared" si="4"/>
        <v>575043853</v>
      </c>
      <c r="M631" s="46">
        <f t="shared" si="5"/>
        <v>141720449161</v>
      </c>
      <c r="N631" s="47">
        <f>HLOOKUP(ROUND(AVERAGE(M619:M630)/10^6,0),Assumption!$B$2:$E$3,2,TRUE)*MAX((AVERAGE(M619:M630)-250*10^6),0)</f>
        <v>797299041.9</v>
      </c>
      <c r="O631" s="46">
        <f t="shared" si="6"/>
        <v>142517748203</v>
      </c>
      <c r="P631" s="46">
        <f>IF(A631=1,SA,MAX(0,SA-M630))</f>
        <v>0</v>
      </c>
      <c r="S631" s="5">
        <v>0.0</v>
      </c>
      <c r="T631" s="5">
        <v>0.0</v>
      </c>
      <c r="U631" s="5">
        <v>0.0</v>
      </c>
      <c r="V631" s="48">
        <v>1.0</v>
      </c>
    </row>
    <row r="632" ht="15.75" customHeight="1">
      <c r="A632" s="5">
        <v>630.0</v>
      </c>
      <c r="B632" s="5">
        <v>53.0</v>
      </c>
      <c r="C632" s="5">
        <f t="shared" si="1"/>
        <v>6</v>
      </c>
      <c r="D632" s="5">
        <f>'Thông tin khách hàng'!$B$4+B632-1</f>
        <v>53</v>
      </c>
      <c r="E632" s="46">
        <f t="shared" si="2"/>
        <v>142517748203</v>
      </c>
      <c r="F632" s="5">
        <f>TP*VLOOKUP('Thông tin khách hàng'!$E$10,$X$2:$Z$5,3,FALSE)*OFFSET($S632,0,VLOOKUP('Thông tin khách hàng'!$E$10,$X$2:$Z$5,2,FALSE))</f>
        <v>0</v>
      </c>
      <c r="G632" s="5">
        <f>EP*VLOOKUP('Thông tin khách hàng'!$E$10,$X$2:$Z$5,3,FALSE)*OFFSET($S632,0,VLOOKUP('Thông tin khách hàng'!$E$10,$X$2:$Z$5,2,FALSE))</f>
        <v>0</v>
      </c>
      <c r="H632" s="5">
        <f>F632*HLOOKUP(B632,Assumption!$A$10:$G$12,2,TRUE)+G632*HLOOKUP(B632,Assumption!$A$10:$G$12,3,TRUE)</f>
        <v>0</v>
      </c>
      <c r="I632" s="5">
        <f t="shared" si="3"/>
        <v>0</v>
      </c>
      <c r="J632" s="47">
        <f>VLOOKUP(D632,Assumption!$O$3:$Q$103,IF('Thông tin khách hàng'!$B$3="Nam",2,3),FALSE)/12*P632</f>
        <v>0</v>
      </c>
      <c r="K632" s="5">
        <v>20000.0</v>
      </c>
      <c r="L632" s="46">
        <f t="shared" si="4"/>
        <v>580634866</v>
      </c>
      <c r="M632" s="46">
        <f t="shared" si="5"/>
        <v>143098363069</v>
      </c>
      <c r="N632" s="47">
        <f>HLOOKUP(ROUND(AVERAGE(M620:M631)/10^6,0),Assumption!$B$2:$E$3,2,TRUE)*MAX((AVERAGE(M620:M631)-250*10^6),0)</f>
        <v>805094109.8</v>
      </c>
      <c r="O632" s="46">
        <f t="shared" si="6"/>
        <v>143903457178</v>
      </c>
      <c r="P632" s="46">
        <f>IF(A632=1,SA,MAX(0,SA-M631))</f>
        <v>0</v>
      </c>
      <c r="S632" s="5">
        <v>0.0</v>
      </c>
      <c r="T632" s="5">
        <v>0.0</v>
      </c>
      <c r="U632" s="5">
        <v>0.0</v>
      </c>
      <c r="V632" s="48">
        <v>1.0</v>
      </c>
    </row>
    <row r="633" ht="15.75" customHeight="1">
      <c r="A633" s="5">
        <v>631.0</v>
      </c>
      <c r="B633" s="5">
        <v>53.0</v>
      </c>
      <c r="C633" s="5">
        <f t="shared" si="1"/>
        <v>7</v>
      </c>
      <c r="D633" s="5">
        <f>'Thông tin khách hàng'!$B$4+B633-1</f>
        <v>53</v>
      </c>
      <c r="E633" s="46">
        <f t="shared" si="2"/>
        <v>143903457178</v>
      </c>
      <c r="F633" s="5">
        <f>TP*VLOOKUP('Thông tin khách hàng'!$E$10,$X$2:$Z$5,3,FALSE)*OFFSET($S633,0,VLOOKUP('Thông tin khách hàng'!$E$10,$X$2:$Z$5,2,FALSE))</f>
        <v>15000000</v>
      </c>
      <c r="G633" s="5">
        <f>EP*VLOOKUP('Thông tin khách hàng'!$E$10,$X$2:$Z$5,3,FALSE)*OFFSET($S633,0,VLOOKUP('Thông tin khách hàng'!$E$10,$X$2:$Z$5,2,FALSE))</f>
        <v>15000000</v>
      </c>
      <c r="H633" s="5">
        <f>F633*HLOOKUP(B633,Assumption!$A$10:$G$12,2,TRUE)+G633*HLOOKUP(B633,Assumption!$A$10:$G$12,3,TRUE)</f>
        <v>750000</v>
      </c>
      <c r="I633" s="5">
        <f t="shared" si="3"/>
        <v>29250000</v>
      </c>
      <c r="J633" s="47">
        <f>VLOOKUP(D633,Assumption!$O$3:$Q$103,IF('Thông tin khách hàng'!$B$3="Nam",2,3),FALSE)/12*P633</f>
        <v>0</v>
      </c>
      <c r="K633" s="5">
        <v>20000.0</v>
      </c>
      <c r="L633" s="46">
        <f t="shared" si="4"/>
        <v>586399584</v>
      </c>
      <c r="M633" s="46">
        <f t="shared" si="5"/>
        <v>144519086762</v>
      </c>
      <c r="N633" s="47">
        <f>HLOOKUP(ROUND(AVERAGE(M621:M632)/10^6,0),Assumption!$B$2:$E$3,2,TRUE)*MAX((AVERAGE(M621:M632)-250*10^6),0)</f>
        <v>812965055.6</v>
      </c>
      <c r="O633" s="46">
        <f t="shared" si="6"/>
        <v>145332051818</v>
      </c>
      <c r="P633" s="46">
        <f>IF(A633=1,SA,MAX(0,SA-M632))</f>
        <v>0</v>
      </c>
      <c r="S633" s="5">
        <v>0.0</v>
      </c>
      <c r="T633" s="5">
        <v>1.0</v>
      </c>
      <c r="U633" s="5">
        <v>1.0</v>
      </c>
      <c r="V633" s="48">
        <v>1.0</v>
      </c>
    </row>
    <row r="634" ht="15.75" customHeight="1">
      <c r="A634" s="5">
        <v>632.0</v>
      </c>
      <c r="B634" s="5">
        <v>53.0</v>
      </c>
      <c r="C634" s="5">
        <f t="shared" si="1"/>
        <v>8</v>
      </c>
      <c r="D634" s="5">
        <f>'Thông tin khách hàng'!$B$4+B634-1</f>
        <v>53</v>
      </c>
      <c r="E634" s="46">
        <f t="shared" si="2"/>
        <v>145332051818</v>
      </c>
      <c r="F634" s="5">
        <f>TP*VLOOKUP('Thông tin khách hàng'!$E$10,$X$2:$Z$5,3,FALSE)*OFFSET($S634,0,VLOOKUP('Thông tin khách hàng'!$E$10,$X$2:$Z$5,2,FALSE))</f>
        <v>0</v>
      </c>
      <c r="G634" s="5">
        <f>EP*VLOOKUP('Thông tin khách hàng'!$E$10,$X$2:$Z$5,3,FALSE)*OFFSET($S634,0,VLOOKUP('Thông tin khách hàng'!$E$10,$X$2:$Z$5,2,FALSE))</f>
        <v>0</v>
      </c>
      <c r="H634" s="5">
        <f>F634*HLOOKUP(B634,Assumption!$A$10:$G$12,2,TRUE)+G634*HLOOKUP(B634,Assumption!$A$10:$G$12,3,TRUE)</f>
        <v>0</v>
      </c>
      <c r="I634" s="5">
        <f t="shared" si="3"/>
        <v>0</v>
      </c>
      <c r="J634" s="47">
        <f>VLOOKUP(D634,Assumption!$O$3:$Q$103,IF('Thông tin khách hàng'!$B$3="Nam",2,3),FALSE)/12*P634</f>
        <v>0</v>
      </c>
      <c r="K634" s="5">
        <v>20000.0</v>
      </c>
      <c r="L634" s="46">
        <f t="shared" si="4"/>
        <v>592100687</v>
      </c>
      <c r="M634" s="46">
        <f t="shared" si="5"/>
        <v>145924132505</v>
      </c>
      <c r="N634" s="47">
        <f>HLOOKUP(ROUND(AVERAGE(M622:M633)/10^6,0),Assumption!$B$2:$E$3,2,TRUE)*MAX((AVERAGE(M622:M633)-250*10^6),0)</f>
        <v>820912618</v>
      </c>
      <c r="O634" s="46">
        <f t="shared" si="6"/>
        <v>146745045123</v>
      </c>
      <c r="P634" s="46">
        <f>IF(A634=1,SA,MAX(0,SA-M633))</f>
        <v>0</v>
      </c>
      <c r="S634" s="5">
        <v>0.0</v>
      </c>
      <c r="T634" s="5">
        <v>0.0</v>
      </c>
      <c r="U634" s="5">
        <v>0.0</v>
      </c>
      <c r="V634" s="48">
        <v>1.0</v>
      </c>
    </row>
    <row r="635" ht="15.75" customHeight="1">
      <c r="A635" s="5">
        <v>633.0</v>
      </c>
      <c r="B635" s="5">
        <v>53.0</v>
      </c>
      <c r="C635" s="5">
        <f t="shared" si="1"/>
        <v>9</v>
      </c>
      <c r="D635" s="5">
        <f>'Thông tin khách hàng'!$B$4+B635-1</f>
        <v>53</v>
      </c>
      <c r="E635" s="46">
        <f t="shared" si="2"/>
        <v>146745045123</v>
      </c>
      <c r="F635" s="5">
        <f>TP*VLOOKUP('Thông tin khách hàng'!$E$10,$X$2:$Z$5,3,FALSE)*OFFSET($S635,0,VLOOKUP('Thông tin khách hàng'!$E$10,$X$2:$Z$5,2,FALSE))</f>
        <v>0</v>
      </c>
      <c r="G635" s="5">
        <f>EP*VLOOKUP('Thông tin khách hàng'!$E$10,$X$2:$Z$5,3,FALSE)*OFFSET($S635,0,VLOOKUP('Thông tin khách hàng'!$E$10,$X$2:$Z$5,2,FALSE))</f>
        <v>0</v>
      </c>
      <c r="H635" s="5">
        <f>F635*HLOOKUP(B635,Assumption!$A$10:$G$12,2,TRUE)+G635*HLOOKUP(B635,Assumption!$A$10:$G$12,3,TRUE)</f>
        <v>0</v>
      </c>
      <c r="I635" s="5">
        <f t="shared" si="3"/>
        <v>0</v>
      </c>
      <c r="J635" s="47">
        <f>VLOOKUP(D635,Assumption!$O$3:$Q$103,IF('Thông tin khách hàng'!$B$3="Nam",2,3),FALSE)/12*P635</f>
        <v>0</v>
      </c>
      <c r="K635" s="5">
        <v>20000.0</v>
      </c>
      <c r="L635" s="46">
        <f t="shared" si="4"/>
        <v>597857397</v>
      </c>
      <c r="M635" s="46">
        <f t="shared" si="5"/>
        <v>147342882520</v>
      </c>
      <c r="N635" s="47">
        <f>HLOOKUP(ROUND(AVERAGE(M623:M634)/10^6,0),Assumption!$B$2:$E$3,2,TRUE)*MAX((AVERAGE(M623:M634)-250*10^6),0)</f>
        <v>828937542.6</v>
      </c>
      <c r="O635" s="46">
        <f t="shared" si="6"/>
        <v>148171820063</v>
      </c>
      <c r="P635" s="46">
        <f>IF(A635=1,SA,MAX(0,SA-M634))</f>
        <v>0</v>
      </c>
      <c r="S635" s="5">
        <v>0.0</v>
      </c>
      <c r="T635" s="5">
        <v>0.0</v>
      </c>
      <c r="U635" s="5">
        <v>0.0</v>
      </c>
      <c r="V635" s="48">
        <v>1.0</v>
      </c>
    </row>
    <row r="636" ht="15.75" customHeight="1">
      <c r="A636" s="5">
        <v>634.0</v>
      </c>
      <c r="B636" s="5">
        <v>53.0</v>
      </c>
      <c r="C636" s="5">
        <f t="shared" si="1"/>
        <v>10</v>
      </c>
      <c r="D636" s="5">
        <f>'Thông tin khách hàng'!$B$4+B636-1</f>
        <v>53</v>
      </c>
      <c r="E636" s="46">
        <f t="shared" si="2"/>
        <v>148171820063</v>
      </c>
      <c r="F636" s="5">
        <f>TP*VLOOKUP('Thông tin khách hàng'!$E$10,$X$2:$Z$5,3,FALSE)*OFFSET($S636,0,VLOOKUP('Thông tin khách hàng'!$E$10,$X$2:$Z$5,2,FALSE))</f>
        <v>0</v>
      </c>
      <c r="G636" s="5">
        <f>EP*VLOOKUP('Thông tin khách hàng'!$E$10,$X$2:$Z$5,3,FALSE)*OFFSET($S636,0,VLOOKUP('Thông tin khách hàng'!$E$10,$X$2:$Z$5,2,FALSE))</f>
        <v>0</v>
      </c>
      <c r="H636" s="5">
        <f>F636*HLOOKUP(B636,Assumption!$A$10:$G$12,2,TRUE)+G636*HLOOKUP(B636,Assumption!$A$10:$G$12,3,TRUE)</f>
        <v>0</v>
      </c>
      <c r="I636" s="5">
        <f t="shared" si="3"/>
        <v>0</v>
      </c>
      <c r="J636" s="47">
        <f>VLOOKUP(D636,Assumption!$O$3:$Q$103,IF('Thông tin khách hàng'!$B$3="Nam",2,3),FALSE)/12*P636</f>
        <v>0</v>
      </c>
      <c r="K636" s="5">
        <v>20000.0</v>
      </c>
      <c r="L636" s="46">
        <f t="shared" si="4"/>
        <v>603670255</v>
      </c>
      <c r="M636" s="46">
        <f t="shared" si="5"/>
        <v>148775470318</v>
      </c>
      <c r="N636" s="47">
        <f>HLOOKUP(ROUND(AVERAGE(M624:M635)/10^6,0),Assumption!$B$2:$E$3,2,TRUE)*MAX((AVERAGE(M624:M635)-250*10^6),0)</f>
        <v>837040582.7</v>
      </c>
      <c r="O636" s="46">
        <f t="shared" si="6"/>
        <v>149612510900</v>
      </c>
      <c r="P636" s="46">
        <f>IF(A636=1,SA,MAX(0,SA-M635))</f>
        <v>0</v>
      </c>
      <c r="S636" s="5">
        <v>0.0</v>
      </c>
      <c r="T636" s="5">
        <v>0.0</v>
      </c>
      <c r="U636" s="5">
        <v>1.0</v>
      </c>
      <c r="V636" s="48">
        <v>1.0</v>
      </c>
    </row>
    <row r="637" ht="15.75" customHeight="1">
      <c r="A637" s="5">
        <v>635.0</v>
      </c>
      <c r="B637" s="5">
        <v>53.0</v>
      </c>
      <c r="C637" s="5">
        <f t="shared" si="1"/>
        <v>11</v>
      </c>
      <c r="D637" s="5">
        <f>'Thông tin khách hàng'!$B$4+B637-1</f>
        <v>53</v>
      </c>
      <c r="E637" s="46">
        <f t="shared" si="2"/>
        <v>149612510900</v>
      </c>
      <c r="F637" s="5">
        <f>TP*VLOOKUP('Thông tin khách hàng'!$E$10,$X$2:$Z$5,3,FALSE)*OFFSET($S637,0,VLOOKUP('Thông tin khách hàng'!$E$10,$X$2:$Z$5,2,FALSE))</f>
        <v>0</v>
      </c>
      <c r="G637" s="5">
        <f>EP*VLOOKUP('Thông tin khách hàng'!$E$10,$X$2:$Z$5,3,FALSE)*OFFSET($S637,0,VLOOKUP('Thông tin khách hàng'!$E$10,$X$2:$Z$5,2,FALSE))</f>
        <v>0</v>
      </c>
      <c r="H637" s="5">
        <f>F637*HLOOKUP(B637,Assumption!$A$10:$G$12,2,TRUE)+G637*HLOOKUP(B637,Assumption!$A$10:$G$12,3,TRUE)</f>
        <v>0</v>
      </c>
      <c r="I637" s="5">
        <f t="shared" si="3"/>
        <v>0</v>
      </c>
      <c r="J637" s="47">
        <f>VLOOKUP(D637,Assumption!$O$3:$Q$103,IF('Thông tin khách hàng'!$B$3="Nam",2,3),FALSE)/12*P637</f>
        <v>0</v>
      </c>
      <c r="K637" s="5">
        <v>20000.0</v>
      </c>
      <c r="L637" s="46">
        <f t="shared" si="4"/>
        <v>609539808</v>
      </c>
      <c r="M637" s="46">
        <f t="shared" si="5"/>
        <v>150222030708</v>
      </c>
      <c r="N637" s="47">
        <f>HLOOKUP(ROUND(AVERAGE(M625:M636)/10^6,0),Assumption!$B$2:$E$3,2,TRUE)*MAX((AVERAGE(M625:M636)-250*10^6),0)</f>
        <v>845222498.5</v>
      </c>
      <c r="O637" s="46">
        <f t="shared" si="6"/>
        <v>151067253207</v>
      </c>
      <c r="P637" s="46">
        <f>IF(A637=1,SA,MAX(0,SA-M636))</f>
        <v>0</v>
      </c>
      <c r="S637" s="5">
        <v>0.0</v>
      </c>
      <c r="T637" s="5">
        <v>0.0</v>
      </c>
      <c r="U637" s="5">
        <v>0.0</v>
      </c>
      <c r="V637" s="48">
        <v>1.0</v>
      </c>
    </row>
    <row r="638" ht="15.75" customHeight="1">
      <c r="A638" s="5">
        <v>636.0</v>
      </c>
      <c r="B638" s="5">
        <v>53.0</v>
      </c>
      <c r="C638" s="5">
        <f t="shared" si="1"/>
        <v>12</v>
      </c>
      <c r="D638" s="5">
        <f>'Thông tin khách hàng'!$B$4+B638-1</f>
        <v>53</v>
      </c>
      <c r="E638" s="46">
        <f t="shared" si="2"/>
        <v>151067253207</v>
      </c>
      <c r="F638" s="5">
        <f>TP*VLOOKUP('Thông tin khách hàng'!$E$10,$X$2:$Z$5,3,FALSE)*OFFSET($S638,0,VLOOKUP('Thông tin khách hàng'!$E$10,$X$2:$Z$5,2,FALSE))</f>
        <v>0</v>
      </c>
      <c r="G638" s="5">
        <f>EP*VLOOKUP('Thông tin khách hàng'!$E$10,$X$2:$Z$5,3,FALSE)*OFFSET($S638,0,VLOOKUP('Thông tin khách hàng'!$E$10,$X$2:$Z$5,2,FALSE))</f>
        <v>0</v>
      </c>
      <c r="H638" s="5">
        <f>F638*HLOOKUP(B638,Assumption!$A$10:$G$12,2,TRUE)+G638*HLOOKUP(B638,Assumption!$A$10:$G$12,3,TRUE)</f>
        <v>0</v>
      </c>
      <c r="I638" s="5">
        <f t="shared" si="3"/>
        <v>0</v>
      </c>
      <c r="J638" s="47">
        <f>VLOOKUP(D638,Assumption!$O$3:$Q$103,IF('Thông tin khách hàng'!$B$3="Nam",2,3),FALSE)/12*P638</f>
        <v>0</v>
      </c>
      <c r="K638" s="5">
        <v>20000.0</v>
      </c>
      <c r="L638" s="46">
        <f t="shared" si="4"/>
        <v>615466608</v>
      </c>
      <c r="M638" s="46">
        <f t="shared" si="5"/>
        <v>151682699815</v>
      </c>
      <c r="N638" s="47">
        <f>HLOOKUP(ROUND(AVERAGE(M626:M637)/10^6,0),Assumption!$B$2:$E$3,2,TRUE)*MAX((AVERAGE(M626:M637)-250*10^6),0)</f>
        <v>853484057.9</v>
      </c>
      <c r="O638" s="46">
        <f t="shared" si="6"/>
        <v>152536183873</v>
      </c>
      <c r="P638" s="46">
        <f>IF(A638=1,SA,MAX(0,SA-M637))</f>
        <v>0</v>
      </c>
      <c r="S638" s="5">
        <v>0.0</v>
      </c>
      <c r="T638" s="5">
        <v>0.0</v>
      </c>
      <c r="U638" s="5">
        <v>0.0</v>
      </c>
      <c r="V638" s="48">
        <v>1.0</v>
      </c>
    </row>
    <row r="639" ht="15.75" customHeight="1">
      <c r="A639" s="5">
        <v>637.0</v>
      </c>
      <c r="B639" s="5">
        <v>54.0</v>
      </c>
      <c r="C639" s="5">
        <f t="shared" si="1"/>
        <v>1</v>
      </c>
      <c r="D639" s="5">
        <f>'Thông tin khách hàng'!$B$4+B639-1</f>
        <v>54</v>
      </c>
      <c r="E639" s="46">
        <f t="shared" si="2"/>
        <v>152536183873</v>
      </c>
      <c r="F639" s="5">
        <f>TP*VLOOKUP('Thông tin khách hàng'!$E$10,$X$2:$Z$5,3,FALSE)*OFFSET($S639,0,VLOOKUP('Thông tin khách hàng'!$E$10,$X$2:$Z$5,2,FALSE))</f>
        <v>15000000</v>
      </c>
      <c r="G639" s="5">
        <f>EP*VLOOKUP('Thông tin khách hàng'!$E$10,$X$2:$Z$5,3,FALSE)*OFFSET($S639,0,VLOOKUP('Thông tin khách hàng'!$E$10,$X$2:$Z$5,2,FALSE))</f>
        <v>15000000</v>
      </c>
      <c r="H639" s="5">
        <f>F639*HLOOKUP(B639,Assumption!$A$10:$G$12,2,TRUE)+G639*HLOOKUP(B639,Assumption!$A$10:$G$12,3,TRUE)</f>
        <v>750000</v>
      </c>
      <c r="I639" s="5">
        <f t="shared" si="3"/>
        <v>29250000</v>
      </c>
      <c r="J639" s="47">
        <f>VLOOKUP(D639,Assumption!$O$3:$Q$103,IF('Thông tin khách hàng'!$B$3="Nam",2,3),FALSE)/12*P639</f>
        <v>0</v>
      </c>
      <c r="K639" s="5">
        <v>20000.0</v>
      </c>
      <c r="L639" s="46">
        <f t="shared" si="4"/>
        <v>621570381</v>
      </c>
      <c r="M639" s="46">
        <f t="shared" si="5"/>
        <v>153186984254</v>
      </c>
      <c r="N639" s="47">
        <f>HLOOKUP(ROUND(AVERAGE(M627:M638)/10^6,0),Assumption!$B$2:$E$3,2,TRUE)*MAX((AVERAGE(M627:M638)-250*10^6),0)</f>
        <v>861826036</v>
      </c>
      <c r="O639" s="46">
        <f t="shared" si="6"/>
        <v>154048810290</v>
      </c>
      <c r="P639" s="46">
        <f>IF(A639=1,SA,MAX(0,SA-M638))</f>
        <v>0</v>
      </c>
      <c r="S639" s="5">
        <v>1.0</v>
      </c>
      <c r="T639" s="5">
        <v>1.0</v>
      </c>
      <c r="U639" s="5">
        <v>1.0</v>
      </c>
      <c r="V639" s="48">
        <v>1.0</v>
      </c>
    </row>
    <row r="640" ht="15.75" customHeight="1">
      <c r="A640" s="5">
        <v>638.0</v>
      </c>
      <c r="B640" s="5">
        <v>54.0</v>
      </c>
      <c r="C640" s="5">
        <f t="shared" si="1"/>
        <v>2</v>
      </c>
      <c r="D640" s="5">
        <f>'Thông tin khách hàng'!$B$4+B640-1</f>
        <v>54</v>
      </c>
      <c r="E640" s="46">
        <f t="shared" si="2"/>
        <v>154048810290</v>
      </c>
      <c r="F640" s="5">
        <f>TP*VLOOKUP('Thông tin khách hàng'!$E$10,$X$2:$Z$5,3,FALSE)*OFFSET($S640,0,VLOOKUP('Thông tin khách hàng'!$E$10,$X$2:$Z$5,2,FALSE))</f>
        <v>0</v>
      </c>
      <c r="G640" s="5">
        <f>EP*VLOOKUP('Thông tin khách hàng'!$E$10,$X$2:$Z$5,3,FALSE)*OFFSET($S640,0,VLOOKUP('Thông tin khách hàng'!$E$10,$X$2:$Z$5,2,FALSE))</f>
        <v>0</v>
      </c>
      <c r="H640" s="5">
        <f>F640*HLOOKUP(B640,Assumption!$A$10:$G$12,2,TRUE)+G640*HLOOKUP(B640,Assumption!$A$10:$G$12,3,TRUE)</f>
        <v>0</v>
      </c>
      <c r="I640" s="5">
        <f t="shared" si="3"/>
        <v>0</v>
      </c>
      <c r="J640" s="47">
        <f>VLOOKUP(D640,Assumption!$O$3:$Q$103,IF('Thông tin khách hàng'!$B$3="Nam",2,3),FALSE)/12*P640</f>
        <v>0</v>
      </c>
      <c r="K640" s="5">
        <v>20000.0</v>
      </c>
      <c r="L640" s="46">
        <f t="shared" si="4"/>
        <v>627613840</v>
      </c>
      <c r="M640" s="46">
        <f t="shared" si="5"/>
        <v>154676404130</v>
      </c>
      <c r="N640" s="47">
        <f>HLOOKUP(ROUND(AVERAGE(M628:M639)/10^6,0),Assumption!$B$2:$E$3,2,TRUE)*MAX((AVERAGE(M628:M639)-250*10^6),0)</f>
        <v>870249215.8</v>
      </c>
      <c r="O640" s="46">
        <f t="shared" si="6"/>
        <v>155546653345</v>
      </c>
      <c r="P640" s="46">
        <f>IF(A640=1,SA,MAX(0,SA-M639))</f>
        <v>0</v>
      </c>
      <c r="S640" s="5">
        <v>0.0</v>
      </c>
      <c r="T640" s="5">
        <v>0.0</v>
      </c>
      <c r="U640" s="5">
        <v>0.0</v>
      </c>
      <c r="V640" s="48">
        <v>1.0</v>
      </c>
    </row>
    <row r="641" ht="15.75" customHeight="1">
      <c r="A641" s="5">
        <v>639.0</v>
      </c>
      <c r="B641" s="5">
        <v>54.0</v>
      </c>
      <c r="C641" s="5">
        <f t="shared" si="1"/>
        <v>3</v>
      </c>
      <c r="D641" s="5">
        <f>'Thông tin khách hàng'!$B$4+B641-1</f>
        <v>54</v>
      </c>
      <c r="E641" s="46">
        <f t="shared" si="2"/>
        <v>155546653345</v>
      </c>
      <c r="F641" s="5">
        <f>TP*VLOOKUP('Thông tin khách hàng'!$E$10,$X$2:$Z$5,3,FALSE)*OFFSET($S641,0,VLOOKUP('Thông tin khách hàng'!$E$10,$X$2:$Z$5,2,FALSE))</f>
        <v>0</v>
      </c>
      <c r="G641" s="5">
        <f>EP*VLOOKUP('Thông tin khách hàng'!$E$10,$X$2:$Z$5,3,FALSE)*OFFSET($S641,0,VLOOKUP('Thông tin khách hàng'!$E$10,$X$2:$Z$5,2,FALSE))</f>
        <v>0</v>
      </c>
      <c r="H641" s="5">
        <f>F641*HLOOKUP(B641,Assumption!$A$10:$G$12,2,TRUE)+G641*HLOOKUP(B641,Assumption!$A$10:$G$12,3,TRUE)</f>
        <v>0</v>
      </c>
      <c r="I641" s="5">
        <f t="shared" si="3"/>
        <v>0</v>
      </c>
      <c r="J641" s="47">
        <f>VLOOKUP(D641,Assumption!$O$3:$Q$103,IF('Thông tin khách hàng'!$B$3="Nam",2,3),FALSE)/12*P641</f>
        <v>0</v>
      </c>
      <c r="K641" s="5">
        <v>20000.0</v>
      </c>
      <c r="L641" s="46">
        <f t="shared" si="4"/>
        <v>633716238</v>
      </c>
      <c r="M641" s="46">
        <f t="shared" si="5"/>
        <v>156180349583</v>
      </c>
      <c r="N641" s="47">
        <f>HLOOKUP(ROUND(AVERAGE(M629:M640)/10^6,0),Assumption!$B$2:$E$3,2,TRUE)*MAX((AVERAGE(M629:M640)-250*10^6),0)</f>
        <v>878754387.6</v>
      </c>
      <c r="O641" s="46">
        <f t="shared" si="6"/>
        <v>157059103971</v>
      </c>
      <c r="P641" s="46">
        <f>IF(A641=1,SA,MAX(0,SA-M640))</f>
        <v>0</v>
      </c>
      <c r="S641" s="5">
        <v>0.0</v>
      </c>
      <c r="T641" s="5">
        <v>0.0</v>
      </c>
      <c r="U641" s="5">
        <v>0.0</v>
      </c>
      <c r="V641" s="48">
        <v>1.0</v>
      </c>
    </row>
    <row r="642" ht="15.75" customHeight="1">
      <c r="A642" s="5">
        <v>640.0</v>
      </c>
      <c r="B642" s="5">
        <v>54.0</v>
      </c>
      <c r="C642" s="5">
        <f t="shared" si="1"/>
        <v>4</v>
      </c>
      <c r="D642" s="5">
        <f>'Thông tin khách hàng'!$B$4+B642-1</f>
        <v>54</v>
      </c>
      <c r="E642" s="46">
        <f t="shared" si="2"/>
        <v>157059103971</v>
      </c>
      <c r="F642" s="5">
        <f>TP*VLOOKUP('Thông tin khách hàng'!$E$10,$X$2:$Z$5,3,FALSE)*OFFSET($S642,0,VLOOKUP('Thông tin khách hàng'!$E$10,$X$2:$Z$5,2,FALSE))</f>
        <v>0</v>
      </c>
      <c r="G642" s="5">
        <f>EP*VLOOKUP('Thông tin khách hàng'!$E$10,$X$2:$Z$5,3,FALSE)*OFFSET($S642,0,VLOOKUP('Thông tin khách hàng'!$E$10,$X$2:$Z$5,2,FALSE))</f>
        <v>0</v>
      </c>
      <c r="H642" s="5">
        <f>F642*HLOOKUP(B642,Assumption!$A$10:$G$12,2,TRUE)+G642*HLOOKUP(B642,Assumption!$A$10:$G$12,3,TRUE)</f>
        <v>0</v>
      </c>
      <c r="I642" s="5">
        <f t="shared" si="3"/>
        <v>0</v>
      </c>
      <c r="J642" s="47">
        <f>VLOOKUP(D642,Assumption!$O$3:$Q$103,IF('Thông tin khách hàng'!$B$3="Nam",2,3),FALSE)/12*P642</f>
        <v>0</v>
      </c>
      <c r="K642" s="5">
        <v>20000.0</v>
      </c>
      <c r="L642" s="46">
        <f t="shared" si="4"/>
        <v>639878149</v>
      </c>
      <c r="M642" s="46">
        <f t="shared" si="5"/>
        <v>157698962120</v>
      </c>
      <c r="N642" s="47">
        <f>HLOOKUP(ROUND(AVERAGE(M630:M641)/10^6,0),Assumption!$B$2:$E$3,2,TRUE)*MAX((AVERAGE(M630:M641)-250*10^6),0)</f>
        <v>887342349.5</v>
      </c>
      <c r="O642" s="46">
        <f t="shared" si="6"/>
        <v>158586304470</v>
      </c>
      <c r="P642" s="46">
        <f>IF(A642=1,SA,MAX(0,SA-M641))</f>
        <v>0</v>
      </c>
      <c r="S642" s="5">
        <v>0.0</v>
      </c>
      <c r="T642" s="5">
        <v>0.0</v>
      </c>
      <c r="U642" s="5">
        <v>1.0</v>
      </c>
      <c r="V642" s="48">
        <v>1.0</v>
      </c>
    </row>
    <row r="643" ht="15.75" customHeight="1">
      <c r="A643" s="5">
        <v>641.0</v>
      </c>
      <c r="B643" s="5">
        <v>54.0</v>
      </c>
      <c r="C643" s="5">
        <f t="shared" si="1"/>
        <v>5</v>
      </c>
      <c r="D643" s="5">
        <f>'Thông tin khách hàng'!$B$4+B643-1</f>
        <v>54</v>
      </c>
      <c r="E643" s="46">
        <f t="shared" si="2"/>
        <v>158586304470</v>
      </c>
      <c r="F643" s="5">
        <f>TP*VLOOKUP('Thông tin khách hàng'!$E$10,$X$2:$Z$5,3,FALSE)*OFFSET($S643,0,VLOOKUP('Thông tin khách hàng'!$E$10,$X$2:$Z$5,2,FALSE))</f>
        <v>0</v>
      </c>
      <c r="G643" s="5">
        <f>EP*VLOOKUP('Thông tin khách hàng'!$E$10,$X$2:$Z$5,3,FALSE)*OFFSET($S643,0,VLOOKUP('Thông tin khách hàng'!$E$10,$X$2:$Z$5,2,FALSE))</f>
        <v>0</v>
      </c>
      <c r="H643" s="5">
        <f>F643*HLOOKUP(B643,Assumption!$A$10:$G$12,2,TRUE)+G643*HLOOKUP(B643,Assumption!$A$10:$G$12,3,TRUE)</f>
        <v>0</v>
      </c>
      <c r="I643" s="5">
        <f t="shared" si="3"/>
        <v>0</v>
      </c>
      <c r="J643" s="47">
        <f>VLOOKUP(D643,Assumption!$O$3:$Q$103,IF('Thông tin khách hàng'!$B$3="Nam",2,3),FALSE)/12*P643</f>
        <v>0</v>
      </c>
      <c r="K643" s="5">
        <v>20000.0</v>
      </c>
      <c r="L643" s="46">
        <f t="shared" si="4"/>
        <v>646100153</v>
      </c>
      <c r="M643" s="46">
        <f t="shared" si="5"/>
        <v>159232384623</v>
      </c>
      <c r="N643" s="47">
        <f>HLOOKUP(ROUND(AVERAGE(M631:M642)/10^6,0),Assumption!$B$2:$E$3,2,TRUE)*MAX((AVERAGE(M631:M642)-250*10^6),0)</f>
        <v>896013907.5</v>
      </c>
      <c r="O643" s="46">
        <f t="shared" si="6"/>
        <v>160128398530</v>
      </c>
      <c r="P643" s="46">
        <f>IF(A643=1,SA,MAX(0,SA-M642))</f>
        <v>0</v>
      </c>
      <c r="S643" s="5">
        <v>0.0</v>
      </c>
      <c r="T643" s="5">
        <v>0.0</v>
      </c>
      <c r="U643" s="5">
        <v>0.0</v>
      </c>
      <c r="V643" s="48">
        <v>1.0</v>
      </c>
    </row>
    <row r="644" ht="15.75" customHeight="1">
      <c r="A644" s="5">
        <v>642.0</v>
      </c>
      <c r="B644" s="5">
        <v>54.0</v>
      </c>
      <c r="C644" s="5">
        <f t="shared" si="1"/>
        <v>6</v>
      </c>
      <c r="D644" s="5">
        <f>'Thông tin khách hàng'!$B$4+B644-1</f>
        <v>54</v>
      </c>
      <c r="E644" s="46">
        <f t="shared" si="2"/>
        <v>160128398530</v>
      </c>
      <c r="F644" s="5">
        <f>TP*VLOOKUP('Thông tin khách hàng'!$E$10,$X$2:$Z$5,3,FALSE)*OFFSET($S644,0,VLOOKUP('Thông tin khách hàng'!$E$10,$X$2:$Z$5,2,FALSE))</f>
        <v>0</v>
      </c>
      <c r="G644" s="5">
        <f>EP*VLOOKUP('Thông tin khách hàng'!$E$10,$X$2:$Z$5,3,FALSE)*OFFSET($S644,0,VLOOKUP('Thông tin khách hàng'!$E$10,$X$2:$Z$5,2,FALSE))</f>
        <v>0</v>
      </c>
      <c r="H644" s="5">
        <f>F644*HLOOKUP(B644,Assumption!$A$10:$G$12,2,TRUE)+G644*HLOOKUP(B644,Assumption!$A$10:$G$12,3,TRUE)</f>
        <v>0</v>
      </c>
      <c r="I644" s="5">
        <f t="shared" si="3"/>
        <v>0</v>
      </c>
      <c r="J644" s="47">
        <f>VLOOKUP(D644,Assumption!$O$3:$Q$103,IF('Thông tin khách hàng'!$B$3="Nam",2,3),FALSE)/12*P644</f>
        <v>0</v>
      </c>
      <c r="K644" s="5">
        <v>20000.0</v>
      </c>
      <c r="L644" s="46">
        <f t="shared" si="4"/>
        <v>652382835</v>
      </c>
      <c r="M644" s="46">
        <f t="shared" si="5"/>
        <v>160780761365</v>
      </c>
      <c r="N644" s="47">
        <f>HLOOKUP(ROUND(AVERAGE(M632:M643)/10^6,0),Assumption!$B$2:$E$3,2,TRUE)*MAX((AVERAGE(M632:M643)-250*10^6),0)</f>
        <v>904769875.2</v>
      </c>
      <c r="O644" s="46">
        <f t="shared" si="6"/>
        <v>161685531240</v>
      </c>
      <c r="P644" s="46">
        <f>IF(A644=1,SA,MAX(0,SA-M643))</f>
        <v>0</v>
      </c>
      <c r="S644" s="5">
        <v>0.0</v>
      </c>
      <c r="T644" s="5">
        <v>0.0</v>
      </c>
      <c r="U644" s="5">
        <v>0.0</v>
      </c>
      <c r="V644" s="48">
        <v>1.0</v>
      </c>
    </row>
    <row r="645" ht="15.75" customHeight="1">
      <c r="A645" s="5">
        <v>643.0</v>
      </c>
      <c r="B645" s="5">
        <v>54.0</v>
      </c>
      <c r="C645" s="5">
        <f t="shared" si="1"/>
        <v>7</v>
      </c>
      <c r="D645" s="5">
        <f>'Thông tin khách hàng'!$B$4+B645-1</f>
        <v>54</v>
      </c>
      <c r="E645" s="46">
        <f t="shared" si="2"/>
        <v>161685531240</v>
      </c>
      <c r="F645" s="5">
        <f>TP*VLOOKUP('Thông tin khách hàng'!$E$10,$X$2:$Z$5,3,FALSE)*OFFSET($S645,0,VLOOKUP('Thông tin khách hàng'!$E$10,$X$2:$Z$5,2,FALSE))</f>
        <v>15000000</v>
      </c>
      <c r="G645" s="5">
        <f>EP*VLOOKUP('Thông tin khách hàng'!$E$10,$X$2:$Z$5,3,FALSE)*OFFSET($S645,0,VLOOKUP('Thông tin khách hàng'!$E$10,$X$2:$Z$5,2,FALSE))</f>
        <v>15000000</v>
      </c>
      <c r="H645" s="5">
        <f>F645*HLOOKUP(B645,Assumption!$A$10:$G$12,2,TRUE)+G645*HLOOKUP(B645,Assumption!$A$10:$G$12,3,TRUE)</f>
        <v>750000</v>
      </c>
      <c r="I645" s="5">
        <f t="shared" si="3"/>
        <v>29250000</v>
      </c>
      <c r="J645" s="47">
        <f>VLOOKUP(D645,Assumption!$O$3:$Q$103,IF('Thông tin khách hàng'!$B$3="Nam",2,3),FALSE)/12*P645</f>
        <v>0</v>
      </c>
      <c r="K645" s="5">
        <v>20000.0</v>
      </c>
      <c r="L645" s="46">
        <f t="shared" si="4"/>
        <v>658845955</v>
      </c>
      <c r="M645" s="46">
        <f t="shared" si="5"/>
        <v>162373607195</v>
      </c>
      <c r="N645" s="47">
        <f>HLOOKUP(ROUND(AVERAGE(M633:M644)/10^6,0),Assumption!$B$2:$E$3,2,TRUE)*MAX((AVERAGE(M633:M644)-250*10^6),0)</f>
        <v>913611074.4</v>
      </c>
      <c r="O645" s="46">
        <f t="shared" si="6"/>
        <v>163287218270</v>
      </c>
      <c r="P645" s="46">
        <f>IF(A645=1,SA,MAX(0,SA-M644))</f>
        <v>0</v>
      </c>
      <c r="S645" s="5">
        <v>0.0</v>
      </c>
      <c r="T645" s="5">
        <v>1.0</v>
      </c>
      <c r="U645" s="5">
        <v>1.0</v>
      </c>
      <c r="V645" s="48">
        <v>1.0</v>
      </c>
    </row>
    <row r="646" ht="15.75" customHeight="1">
      <c r="A646" s="5">
        <v>644.0</v>
      </c>
      <c r="B646" s="5">
        <v>54.0</v>
      </c>
      <c r="C646" s="5">
        <f t="shared" si="1"/>
        <v>8</v>
      </c>
      <c r="D646" s="5">
        <f>'Thông tin khách hàng'!$B$4+B646-1</f>
        <v>54</v>
      </c>
      <c r="E646" s="46">
        <f t="shared" si="2"/>
        <v>163287218270</v>
      </c>
      <c r="F646" s="5">
        <f>TP*VLOOKUP('Thông tin khách hàng'!$E$10,$X$2:$Z$5,3,FALSE)*OFFSET($S646,0,VLOOKUP('Thông tin khách hàng'!$E$10,$X$2:$Z$5,2,FALSE))</f>
        <v>0</v>
      </c>
      <c r="G646" s="5">
        <f>EP*VLOOKUP('Thông tin khách hàng'!$E$10,$X$2:$Z$5,3,FALSE)*OFFSET($S646,0,VLOOKUP('Thông tin khách hàng'!$E$10,$X$2:$Z$5,2,FALSE))</f>
        <v>0</v>
      </c>
      <c r="H646" s="5">
        <f>F646*HLOOKUP(B646,Assumption!$A$10:$G$12,2,TRUE)+G646*HLOOKUP(B646,Assumption!$A$10:$G$12,3,TRUE)</f>
        <v>0</v>
      </c>
      <c r="I646" s="5">
        <f t="shared" si="3"/>
        <v>0</v>
      </c>
      <c r="J646" s="47">
        <f>VLOOKUP(D646,Assumption!$O$3:$Q$103,IF('Thông tin khách hàng'!$B$3="Nam",2,3),FALSE)/12*P646</f>
        <v>0</v>
      </c>
      <c r="K646" s="5">
        <v>20000.0</v>
      </c>
      <c r="L646" s="46">
        <f t="shared" si="4"/>
        <v>665252258</v>
      </c>
      <c r="M646" s="46">
        <f t="shared" si="5"/>
        <v>163952450528</v>
      </c>
      <c r="N646" s="47">
        <f>HLOOKUP(ROUND(AVERAGE(M634:M645)/10^6,0),Assumption!$B$2:$E$3,2,TRUE)*MAX((AVERAGE(M634:M645)-250*10^6),0)</f>
        <v>922538334.6</v>
      </c>
      <c r="O646" s="46">
        <f t="shared" si="6"/>
        <v>164874988862</v>
      </c>
      <c r="P646" s="46">
        <f>IF(A646=1,SA,MAX(0,SA-M645))</f>
        <v>0</v>
      </c>
      <c r="S646" s="5">
        <v>0.0</v>
      </c>
      <c r="T646" s="5">
        <v>0.0</v>
      </c>
      <c r="U646" s="5">
        <v>0.0</v>
      </c>
      <c r="V646" s="48">
        <v>1.0</v>
      </c>
    </row>
    <row r="647" ht="15.75" customHeight="1">
      <c r="A647" s="5">
        <v>645.0</v>
      </c>
      <c r="B647" s="5">
        <v>54.0</v>
      </c>
      <c r="C647" s="5">
        <f t="shared" si="1"/>
        <v>9</v>
      </c>
      <c r="D647" s="5">
        <f>'Thông tin khách hàng'!$B$4+B647-1</f>
        <v>54</v>
      </c>
      <c r="E647" s="46">
        <f t="shared" si="2"/>
        <v>164874988862</v>
      </c>
      <c r="F647" s="5">
        <f>TP*VLOOKUP('Thông tin khách hàng'!$E$10,$X$2:$Z$5,3,FALSE)*OFFSET($S647,0,VLOOKUP('Thông tin khách hàng'!$E$10,$X$2:$Z$5,2,FALSE))</f>
        <v>0</v>
      </c>
      <c r="G647" s="5">
        <f>EP*VLOOKUP('Thông tin khách hàng'!$E$10,$X$2:$Z$5,3,FALSE)*OFFSET($S647,0,VLOOKUP('Thông tin khách hàng'!$E$10,$X$2:$Z$5,2,FALSE))</f>
        <v>0</v>
      </c>
      <c r="H647" s="5">
        <f>F647*HLOOKUP(B647,Assumption!$A$10:$G$12,2,TRUE)+G647*HLOOKUP(B647,Assumption!$A$10:$G$12,3,TRUE)</f>
        <v>0</v>
      </c>
      <c r="I647" s="5">
        <f t="shared" si="3"/>
        <v>0</v>
      </c>
      <c r="J647" s="47">
        <f>VLOOKUP(D647,Assumption!$O$3:$Q$103,IF('Thông tin khách hàng'!$B$3="Nam",2,3),FALSE)/12*P647</f>
        <v>0</v>
      </c>
      <c r="K647" s="5">
        <v>20000.0</v>
      </c>
      <c r="L647" s="46">
        <f t="shared" si="4"/>
        <v>671721032</v>
      </c>
      <c r="M647" s="46">
        <f t="shared" si="5"/>
        <v>165546689894</v>
      </c>
      <c r="N647" s="47">
        <f>HLOOKUP(ROUND(AVERAGE(M635:M646)/10^6,0),Assumption!$B$2:$E$3,2,TRUE)*MAX((AVERAGE(M635:M646)-250*10^6),0)</f>
        <v>931552493.6</v>
      </c>
      <c r="O647" s="46">
        <f t="shared" si="6"/>
        <v>166478242388</v>
      </c>
      <c r="P647" s="46">
        <f>IF(A647=1,SA,MAX(0,SA-M646))</f>
        <v>0</v>
      </c>
      <c r="S647" s="5">
        <v>0.0</v>
      </c>
      <c r="T647" s="5">
        <v>0.0</v>
      </c>
      <c r="U647" s="5">
        <v>0.0</v>
      </c>
      <c r="V647" s="48">
        <v>1.0</v>
      </c>
    </row>
    <row r="648" ht="15.75" customHeight="1">
      <c r="A648" s="5">
        <v>646.0</v>
      </c>
      <c r="B648" s="5">
        <v>54.0</v>
      </c>
      <c r="C648" s="5">
        <f t="shared" si="1"/>
        <v>10</v>
      </c>
      <c r="D648" s="5">
        <f>'Thông tin khách hàng'!$B$4+B648-1</f>
        <v>54</v>
      </c>
      <c r="E648" s="46">
        <f t="shared" si="2"/>
        <v>166478242388</v>
      </c>
      <c r="F648" s="5">
        <f>TP*VLOOKUP('Thông tin khách hàng'!$E$10,$X$2:$Z$5,3,FALSE)*OFFSET($S648,0,VLOOKUP('Thông tin khách hàng'!$E$10,$X$2:$Z$5,2,FALSE))</f>
        <v>0</v>
      </c>
      <c r="G648" s="5">
        <f>EP*VLOOKUP('Thông tin khách hàng'!$E$10,$X$2:$Z$5,3,FALSE)*OFFSET($S648,0,VLOOKUP('Thông tin khách hàng'!$E$10,$X$2:$Z$5,2,FALSE))</f>
        <v>0</v>
      </c>
      <c r="H648" s="5">
        <f>F648*HLOOKUP(B648,Assumption!$A$10:$G$12,2,TRUE)+G648*HLOOKUP(B648,Assumption!$A$10:$G$12,3,TRUE)</f>
        <v>0</v>
      </c>
      <c r="I648" s="5">
        <f t="shared" si="3"/>
        <v>0</v>
      </c>
      <c r="J648" s="47">
        <f>VLOOKUP(D648,Assumption!$O$3:$Q$103,IF('Thông tin khách hàng'!$B$3="Nam",2,3),FALSE)/12*P648</f>
        <v>0</v>
      </c>
      <c r="K648" s="5">
        <v>20000.0</v>
      </c>
      <c r="L648" s="46">
        <f t="shared" si="4"/>
        <v>678252885</v>
      </c>
      <c r="M648" s="46">
        <f t="shared" si="5"/>
        <v>167156475273</v>
      </c>
      <c r="N648" s="47">
        <f>HLOOKUP(ROUND(AVERAGE(M636:M647)/10^6,0),Assumption!$B$2:$E$3,2,TRUE)*MAX((AVERAGE(M636:M647)-250*10^6),0)</f>
        <v>940654397.3</v>
      </c>
      <c r="O648" s="46">
        <f t="shared" si="6"/>
        <v>168097129670</v>
      </c>
      <c r="P648" s="46">
        <f>IF(A648=1,SA,MAX(0,SA-M647))</f>
        <v>0</v>
      </c>
      <c r="S648" s="5">
        <v>0.0</v>
      </c>
      <c r="T648" s="5">
        <v>0.0</v>
      </c>
      <c r="U648" s="5">
        <v>1.0</v>
      </c>
      <c r="V648" s="48">
        <v>1.0</v>
      </c>
    </row>
    <row r="649" ht="15.75" customHeight="1">
      <c r="A649" s="5">
        <v>647.0</v>
      </c>
      <c r="B649" s="5">
        <v>54.0</v>
      </c>
      <c r="C649" s="5">
        <f t="shared" si="1"/>
        <v>11</v>
      </c>
      <c r="D649" s="5">
        <f>'Thông tin khách hàng'!$B$4+B649-1</f>
        <v>54</v>
      </c>
      <c r="E649" s="46">
        <f t="shared" si="2"/>
        <v>168097129670</v>
      </c>
      <c r="F649" s="5">
        <f>TP*VLOOKUP('Thông tin khách hàng'!$E$10,$X$2:$Z$5,3,FALSE)*OFFSET($S649,0,VLOOKUP('Thông tin khách hàng'!$E$10,$X$2:$Z$5,2,FALSE))</f>
        <v>0</v>
      </c>
      <c r="G649" s="5">
        <f>EP*VLOOKUP('Thông tin khách hàng'!$E$10,$X$2:$Z$5,3,FALSE)*OFFSET($S649,0,VLOOKUP('Thông tin khách hàng'!$E$10,$X$2:$Z$5,2,FALSE))</f>
        <v>0</v>
      </c>
      <c r="H649" s="5">
        <f>F649*HLOOKUP(B649,Assumption!$A$10:$G$12,2,TRUE)+G649*HLOOKUP(B649,Assumption!$A$10:$G$12,3,TRUE)</f>
        <v>0</v>
      </c>
      <c r="I649" s="5">
        <f t="shared" si="3"/>
        <v>0</v>
      </c>
      <c r="J649" s="47">
        <f>VLOOKUP(D649,Assumption!$O$3:$Q$103,IF('Thông tin khách hàng'!$B$3="Nam",2,3),FALSE)/12*P649</f>
        <v>0</v>
      </c>
      <c r="K649" s="5">
        <v>20000.0</v>
      </c>
      <c r="L649" s="46">
        <f t="shared" si="4"/>
        <v>684848432</v>
      </c>
      <c r="M649" s="46">
        <f t="shared" si="5"/>
        <v>168781958102</v>
      </c>
      <c r="N649" s="47">
        <f>HLOOKUP(ROUND(AVERAGE(M637:M648)/10^6,0),Assumption!$B$2:$E$3,2,TRUE)*MAX((AVERAGE(M637:M648)-250*10^6),0)</f>
        <v>949844899.7</v>
      </c>
      <c r="O649" s="46">
        <f t="shared" si="6"/>
        <v>169731803002</v>
      </c>
      <c r="P649" s="46">
        <f>IF(A649=1,SA,MAX(0,SA-M648))</f>
        <v>0</v>
      </c>
      <c r="S649" s="5">
        <v>0.0</v>
      </c>
      <c r="T649" s="5">
        <v>0.0</v>
      </c>
      <c r="U649" s="5">
        <v>0.0</v>
      </c>
      <c r="V649" s="48">
        <v>1.0</v>
      </c>
    </row>
    <row r="650" ht="15.75" customHeight="1">
      <c r="A650" s="5">
        <v>648.0</v>
      </c>
      <c r="B650" s="5">
        <v>54.0</v>
      </c>
      <c r="C650" s="5">
        <f t="shared" si="1"/>
        <v>12</v>
      </c>
      <c r="D650" s="5">
        <f>'Thông tin khách hàng'!$B$4+B650-1</f>
        <v>54</v>
      </c>
      <c r="E650" s="46">
        <f t="shared" si="2"/>
        <v>169731803002</v>
      </c>
      <c r="F650" s="5">
        <f>TP*VLOOKUP('Thông tin khách hàng'!$E$10,$X$2:$Z$5,3,FALSE)*OFFSET($S650,0,VLOOKUP('Thông tin khách hàng'!$E$10,$X$2:$Z$5,2,FALSE))</f>
        <v>0</v>
      </c>
      <c r="G650" s="5">
        <f>EP*VLOOKUP('Thông tin khách hàng'!$E$10,$X$2:$Z$5,3,FALSE)*OFFSET($S650,0,VLOOKUP('Thông tin khách hàng'!$E$10,$X$2:$Z$5,2,FALSE))</f>
        <v>0</v>
      </c>
      <c r="H650" s="5">
        <f>F650*HLOOKUP(B650,Assumption!$A$10:$G$12,2,TRUE)+G650*HLOOKUP(B650,Assumption!$A$10:$G$12,3,TRUE)</f>
        <v>0</v>
      </c>
      <c r="I650" s="5">
        <f t="shared" si="3"/>
        <v>0</v>
      </c>
      <c r="J650" s="47">
        <f>VLOOKUP(D650,Assumption!$O$3:$Q$103,IF('Thông tin khách hàng'!$B$3="Nam",2,3),FALSE)/12*P650</f>
        <v>0</v>
      </c>
      <c r="K650" s="5">
        <v>20000.0</v>
      </c>
      <c r="L650" s="46">
        <f t="shared" si="4"/>
        <v>691508294</v>
      </c>
      <c r="M650" s="46">
        <f t="shared" si="5"/>
        <v>170423291296</v>
      </c>
      <c r="N650" s="47">
        <f>HLOOKUP(ROUND(AVERAGE(M638:M649)/10^6,0),Assumption!$B$2:$E$3,2,TRUE)*MAX((AVERAGE(M638:M649)-250*10^6),0)</f>
        <v>959124863.4</v>
      </c>
      <c r="O650" s="46">
        <f t="shared" si="6"/>
        <v>171382416159</v>
      </c>
      <c r="P650" s="46">
        <f>IF(A650=1,SA,MAX(0,SA-M649))</f>
        <v>0</v>
      </c>
      <c r="S650" s="5">
        <v>0.0</v>
      </c>
      <c r="T650" s="5">
        <v>0.0</v>
      </c>
      <c r="U650" s="5">
        <v>0.0</v>
      </c>
      <c r="V650" s="48">
        <v>1.0</v>
      </c>
    </row>
    <row r="651" ht="15.75" customHeight="1">
      <c r="A651" s="5">
        <v>649.0</v>
      </c>
      <c r="B651" s="5">
        <v>55.0</v>
      </c>
      <c r="C651" s="5">
        <f t="shared" si="1"/>
        <v>1</v>
      </c>
      <c r="D651" s="5">
        <f>'Thông tin khách hàng'!$B$4+B651-1</f>
        <v>55</v>
      </c>
      <c r="E651" s="46">
        <f t="shared" si="2"/>
        <v>171382416159</v>
      </c>
      <c r="F651" s="5">
        <f>TP*VLOOKUP('Thông tin khách hàng'!$E$10,$X$2:$Z$5,3,FALSE)*OFFSET($S651,0,VLOOKUP('Thông tin khách hàng'!$E$10,$X$2:$Z$5,2,FALSE))</f>
        <v>15000000</v>
      </c>
      <c r="G651" s="5">
        <f>EP*VLOOKUP('Thông tin khách hàng'!$E$10,$X$2:$Z$5,3,FALSE)*OFFSET($S651,0,VLOOKUP('Thông tin khách hàng'!$E$10,$X$2:$Z$5,2,FALSE))</f>
        <v>15000000</v>
      </c>
      <c r="H651" s="5">
        <f>F651*HLOOKUP(B651,Assumption!$A$10:$G$12,2,TRUE)+G651*HLOOKUP(B651,Assumption!$A$10:$G$12,3,TRUE)</f>
        <v>750000</v>
      </c>
      <c r="I651" s="5">
        <f t="shared" si="3"/>
        <v>29250000</v>
      </c>
      <c r="J651" s="47">
        <f>VLOOKUP(D651,Assumption!$O$3:$Q$103,IF('Thông tin khách hàng'!$B$3="Nam",2,3),FALSE)/12*P651</f>
        <v>0</v>
      </c>
      <c r="K651" s="5">
        <v>20000.0</v>
      </c>
      <c r="L651" s="46">
        <f t="shared" si="4"/>
        <v>698352264</v>
      </c>
      <c r="M651" s="46">
        <f t="shared" si="5"/>
        <v>172109998423</v>
      </c>
      <c r="N651" s="47">
        <f>HLOOKUP(ROUND(AVERAGE(M639:M650)/10^6,0),Assumption!$B$2:$E$3,2,TRUE)*MAX((AVERAGE(M639:M650)-250*10^6),0)</f>
        <v>968495159.2</v>
      </c>
      <c r="O651" s="46">
        <f t="shared" si="6"/>
        <v>173078493582</v>
      </c>
      <c r="P651" s="46">
        <f>IF(A651=1,SA,MAX(0,SA-M650))</f>
        <v>0</v>
      </c>
      <c r="S651" s="5">
        <v>1.0</v>
      </c>
      <c r="T651" s="5">
        <v>1.0</v>
      </c>
      <c r="U651" s="5">
        <v>1.0</v>
      </c>
      <c r="V651" s="48">
        <v>1.0</v>
      </c>
    </row>
    <row r="652" ht="15.75" customHeight="1">
      <c r="A652" s="5">
        <v>650.0</v>
      </c>
      <c r="B652" s="5">
        <v>55.0</v>
      </c>
      <c r="C652" s="5">
        <f t="shared" si="1"/>
        <v>2</v>
      </c>
      <c r="D652" s="5">
        <f>'Thông tin khách hàng'!$B$4+B652-1</f>
        <v>55</v>
      </c>
      <c r="E652" s="46">
        <f t="shared" si="2"/>
        <v>173078493582</v>
      </c>
      <c r="F652" s="5">
        <f>TP*VLOOKUP('Thông tin khách hàng'!$E$10,$X$2:$Z$5,3,FALSE)*OFFSET($S652,0,VLOOKUP('Thông tin khách hàng'!$E$10,$X$2:$Z$5,2,FALSE))</f>
        <v>0</v>
      </c>
      <c r="G652" s="5">
        <f>EP*VLOOKUP('Thông tin khách hàng'!$E$10,$X$2:$Z$5,3,FALSE)*OFFSET($S652,0,VLOOKUP('Thông tin khách hàng'!$E$10,$X$2:$Z$5,2,FALSE))</f>
        <v>0</v>
      </c>
      <c r="H652" s="5">
        <f>F652*HLOOKUP(B652,Assumption!$A$10:$G$12,2,TRUE)+G652*HLOOKUP(B652,Assumption!$A$10:$G$12,3,TRUE)</f>
        <v>0</v>
      </c>
      <c r="I652" s="5">
        <f t="shared" si="3"/>
        <v>0</v>
      </c>
      <c r="J652" s="47">
        <f>VLOOKUP(D652,Assumption!$O$3:$Q$103,IF('Thông tin khách hàng'!$B$3="Nam",2,3),FALSE)/12*P652</f>
        <v>0</v>
      </c>
      <c r="K652" s="5">
        <v>20000.0</v>
      </c>
      <c r="L652" s="46">
        <f t="shared" si="4"/>
        <v>705143126</v>
      </c>
      <c r="M652" s="46">
        <f t="shared" si="5"/>
        <v>173783616708</v>
      </c>
      <c r="N652" s="47">
        <f>HLOOKUP(ROUND(AVERAGE(M640:M651)/10^6,0),Assumption!$B$2:$E$3,2,TRUE)*MAX((AVERAGE(M640:M651)-250*10^6),0)</f>
        <v>977956666.3</v>
      </c>
      <c r="O652" s="46">
        <f t="shared" si="6"/>
        <v>174761573375</v>
      </c>
      <c r="P652" s="46">
        <f>IF(A652=1,SA,MAX(0,SA-M651))</f>
        <v>0</v>
      </c>
      <c r="S652" s="5">
        <v>0.0</v>
      </c>
      <c r="T652" s="5">
        <v>0.0</v>
      </c>
      <c r="U652" s="5">
        <v>0.0</v>
      </c>
      <c r="V652" s="48">
        <v>1.0</v>
      </c>
    </row>
    <row r="653" ht="15.75" customHeight="1">
      <c r="A653" s="5">
        <v>651.0</v>
      </c>
      <c r="B653" s="5">
        <v>55.0</v>
      </c>
      <c r="C653" s="5">
        <f t="shared" si="1"/>
        <v>3</v>
      </c>
      <c r="D653" s="5">
        <f>'Thông tin khách hàng'!$B$4+B653-1</f>
        <v>55</v>
      </c>
      <c r="E653" s="46">
        <f t="shared" si="2"/>
        <v>174761573375</v>
      </c>
      <c r="F653" s="5">
        <f>TP*VLOOKUP('Thông tin khách hàng'!$E$10,$X$2:$Z$5,3,FALSE)*OFFSET($S653,0,VLOOKUP('Thông tin khách hàng'!$E$10,$X$2:$Z$5,2,FALSE))</f>
        <v>0</v>
      </c>
      <c r="G653" s="5">
        <f>EP*VLOOKUP('Thông tin khách hàng'!$E$10,$X$2:$Z$5,3,FALSE)*OFFSET($S653,0,VLOOKUP('Thông tin khách hàng'!$E$10,$X$2:$Z$5,2,FALSE))</f>
        <v>0</v>
      </c>
      <c r="H653" s="5">
        <f>F653*HLOOKUP(B653,Assumption!$A$10:$G$12,2,TRUE)+G653*HLOOKUP(B653,Assumption!$A$10:$G$12,3,TRUE)</f>
        <v>0</v>
      </c>
      <c r="I653" s="5">
        <f t="shared" si="3"/>
        <v>0</v>
      </c>
      <c r="J653" s="47">
        <f>VLOOKUP(D653,Assumption!$O$3:$Q$103,IF('Thông tin khách hàng'!$B$3="Nam",2,3),FALSE)/12*P653</f>
        <v>0</v>
      </c>
      <c r="K653" s="5">
        <v>20000.0</v>
      </c>
      <c r="L653" s="46">
        <f t="shared" si="4"/>
        <v>712000201</v>
      </c>
      <c r="M653" s="46">
        <f t="shared" si="5"/>
        <v>175473553576</v>
      </c>
      <c r="N653" s="47">
        <f>HLOOKUP(ROUND(AVERAGE(M641:M652)/10^6,0),Assumption!$B$2:$E$3,2,TRUE)*MAX((AVERAGE(M641:M652)-250*10^6),0)</f>
        <v>987510272.6</v>
      </c>
      <c r="O653" s="46">
        <f t="shared" si="6"/>
        <v>176461063848</v>
      </c>
      <c r="P653" s="46">
        <f>IF(A653=1,SA,MAX(0,SA-M652))</f>
        <v>0</v>
      </c>
      <c r="S653" s="5">
        <v>0.0</v>
      </c>
      <c r="T653" s="5">
        <v>0.0</v>
      </c>
      <c r="U653" s="5">
        <v>0.0</v>
      </c>
      <c r="V653" s="48">
        <v>1.0</v>
      </c>
    </row>
    <row r="654" ht="15.75" customHeight="1">
      <c r="A654" s="5">
        <v>652.0</v>
      </c>
      <c r="B654" s="5">
        <v>55.0</v>
      </c>
      <c r="C654" s="5">
        <f t="shared" si="1"/>
        <v>4</v>
      </c>
      <c r="D654" s="5">
        <f>'Thông tin khách hàng'!$B$4+B654-1</f>
        <v>55</v>
      </c>
      <c r="E654" s="46">
        <f t="shared" si="2"/>
        <v>176461063848</v>
      </c>
      <c r="F654" s="5">
        <f>TP*VLOOKUP('Thông tin khách hàng'!$E$10,$X$2:$Z$5,3,FALSE)*OFFSET($S654,0,VLOOKUP('Thông tin khách hàng'!$E$10,$X$2:$Z$5,2,FALSE))</f>
        <v>0</v>
      </c>
      <c r="G654" s="5">
        <f>EP*VLOOKUP('Thông tin khách hàng'!$E$10,$X$2:$Z$5,3,FALSE)*OFFSET($S654,0,VLOOKUP('Thông tin khách hàng'!$E$10,$X$2:$Z$5,2,FALSE))</f>
        <v>0</v>
      </c>
      <c r="H654" s="5">
        <f>F654*HLOOKUP(B654,Assumption!$A$10:$G$12,2,TRUE)+G654*HLOOKUP(B654,Assumption!$A$10:$G$12,3,TRUE)</f>
        <v>0</v>
      </c>
      <c r="I654" s="5">
        <f t="shared" si="3"/>
        <v>0</v>
      </c>
      <c r="J654" s="47">
        <f>VLOOKUP(D654,Assumption!$O$3:$Q$103,IF('Thông tin khách hàng'!$B$3="Nam",2,3),FALSE)/12*P654</f>
        <v>0</v>
      </c>
      <c r="K654" s="5">
        <v>20000.0</v>
      </c>
      <c r="L654" s="46">
        <f t="shared" si="4"/>
        <v>718924136</v>
      </c>
      <c r="M654" s="46">
        <f t="shared" si="5"/>
        <v>177179967984</v>
      </c>
      <c r="N654" s="47">
        <f>HLOOKUP(ROUND(AVERAGE(M642:M653)/10^6,0),Assumption!$B$2:$E$3,2,TRUE)*MAX((AVERAGE(M642:M653)-250*10^6),0)</f>
        <v>997156874.6</v>
      </c>
      <c r="O654" s="46">
        <f t="shared" si="6"/>
        <v>178177124859</v>
      </c>
      <c r="P654" s="46">
        <f>IF(A654=1,SA,MAX(0,SA-M653))</f>
        <v>0</v>
      </c>
      <c r="S654" s="5">
        <v>0.0</v>
      </c>
      <c r="T654" s="5">
        <v>0.0</v>
      </c>
      <c r="U654" s="5">
        <v>1.0</v>
      </c>
      <c r="V654" s="48">
        <v>1.0</v>
      </c>
    </row>
    <row r="655" ht="15.75" customHeight="1">
      <c r="A655" s="5">
        <v>653.0</v>
      </c>
      <c r="B655" s="5">
        <v>55.0</v>
      </c>
      <c r="C655" s="5">
        <f t="shared" si="1"/>
        <v>5</v>
      </c>
      <c r="D655" s="5">
        <f>'Thông tin khách hàng'!$B$4+B655-1</f>
        <v>55</v>
      </c>
      <c r="E655" s="46">
        <f t="shared" si="2"/>
        <v>178177124859</v>
      </c>
      <c r="F655" s="5">
        <f>TP*VLOOKUP('Thông tin khách hàng'!$E$10,$X$2:$Z$5,3,FALSE)*OFFSET($S655,0,VLOOKUP('Thông tin khách hàng'!$E$10,$X$2:$Z$5,2,FALSE))</f>
        <v>0</v>
      </c>
      <c r="G655" s="5">
        <f>EP*VLOOKUP('Thông tin khách hàng'!$E$10,$X$2:$Z$5,3,FALSE)*OFFSET($S655,0,VLOOKUP('Thông tin khách hàng'!$E$10,$X$2:$Z$5,2,FALSE))</f>
        <v>0</v>
      </c>
      <c r="H655" s="5">
        <f>F655*HLOOKUP(B655,Assumption!$A$10:$G$12,2,TRUE)+G655*HLOOKUP(B655,Assumption!$A$10:$G$12,3,TRUE)</f>
        <v>0</v>
      </c>
      <c r="I655" s="5">
        <f t="shared" si="3"/>
        <v>0</v>
      </c>
      <c r="J655" s="47">
        <f>VLOOKUP(D655,Assumption!$O$3:$Q$103,IF('Thông tin khách hàng'!$B$3="Nam",2,3),FALSE)/12*P655</f>
        <v>0</v>
      </c>
      <c r="K655" s="5">
        <v>20000.0</v>
      </c>
      <c r="L655" s="46">
        <f t="shared" si="4"/>
        <v>725915581</v>
      </c>
      <c r="M655" s="46">
        <f t="shared" si="5"/>
        <v>178903020440</v>
      </c>
      <c r="N655" s="47">
        <f>HLOOKUP(ROUND(AVERAGE(M643:M654)/10^6,0),Assumption!$B$2:$E$3,2,TRUE)*MAX((AVERAGE(M643:M654)-250*10^6),0)</f>
        <v>1006897377</v>
      </c>
      <c r="O655" s="46">
        <f t="shared" si="6"/>
        <v>179909917817</v>
      </c>
      <c r="P655" s="46">
        <f>IF(A655=1,SA,MAX(0,SA-M654))</f>
        <v>0</v>
      </c>
      <c r="S655" s="5">
        <v>0.0</v>
      </c>
      <c r="T655" s="5">
        <v>0.0</v>
      </c>
      <c r="U655" s="5">
        <v>0.0</v>
      </c>
      <c r="V655" s="48">
        <v>1.0</v>
      </c>
    </row>
    <row r="656" ht="15.75" customHeight="1">
      <c r="A656" s="5">
        <v>654.0</v>
      </c>
      <c r="B656" s="5">
        <v>55.0</v>
      </c>
      <c r="C656" s="5">
        <f t="shared" si="1"/>
        <v>6</v>
      </c>
      <c r="D656" s="5">
        <f>'Thông tin khách hàng'!$B$4+B656-1</f>
        <v>55</v>
      </c>
      <c r="E656" s="46">
        <f t="shared" si="2"/>
        <v>179909917817</v>
      </c>
      <c r="F656" s="5">
        <f>TP*VLOOKUP('Thông tin khách hàng'!$E$10,$X$2:$Z$5,3,FALSE)*OFFSET($S656,0,VLOOKUP('Thông tin khách hàng'!$E$10,$X$2:$Z$5,2,FALSE))</f>
        <v>0</v>
      </c>
      <c r="G656" s="5">
        <f>EP*VLOOKUP('Thông tin khách hàng'!$E$10,$X$2:$Z$5,3,FALSE)*OFFSET($S656,0,VLOOKUP('Thông tin khách hàng'!$E$10,$X$2:$Z$5,2,FALSE))</f>
        <v>0</v>
      </c>
      <c r="H656" s="5">
        <f>F656*HLOOKUP(B656,Assumption!$A$10:$G$12,2,TRUE)+G656*HLOOKUP(B656,Assumption!$A$10:$G$12,3,TRUE)</f>
        <v>0</v>
      </c>
      <c r="I656" s="5">
        <f t="shared" si="3"/>
        <v>0</v>
      </c>
      <c r="J656" s="47">
        <f>VLOOKUP(D656,Assumption!$O$3:$Q$103,IF('Thông tin khách hàng'!$B$3="Nam",2,3),FALSE)/12*P656</f>
        <v>0</v>
      </c>
      <c r="K656" s="5">
        <v>20000.0</v>
      </c>
      <c r="L656" s="46">
        <f t="shared" si="4"/>
        <v>732975194</v>
      </c>
      <c r="M656" s="46">
        <f t="shared" si="5"/>
        <v>180642873011</v>
      </c>
      <c r="N656" s="47">
        <f>HLOOKUP(ROUND(AVERAGE(M644:M655)/10^6,0),Assumption!$B$2:$E$3,2,TRUE)*MAX((AVERAGE(M644:M655)-250*10^6),0)</f>
        <v>1016732695</v>
      </c>
      <c r="O656" s="46">
        <f t="shared" si="6"/>
        <v>181659605707</v>
      </c>
      <c r="P656" s="46">
        <f>IF(A656=1,SA,MAX(0,SA-M655))</f>
        <v>0</v>
      </c>
      <c r="S656" s="5">
        <v>0.0</v>
      </c>
      <c r="T656" s="5">
        <v>0.0</v>
      </c>
      <c r="U656" s="5">
        <v>0.0</v>
      </c>
      <c r="V656" s="48">
        <v>1.0</v>
      </c>
    </row>
    <row r="657" ht="15.75" customHeight="1">
      <c r="A657" s="5">
        <v>655.0</v>
      </c>
      <c r="B657" s="5">
        <v>55.0</v>
      </c>
      <c r="C657" s="5">
        <f t="shared" si="1"/>
        <v>7</v>
      </c>
      <c r="D657" s="5">
        <f>'Thông tin khách hàng'!$B$4+B657-1</f>
        <v>55</v>
      </c>
      <c r="E657" s="46">
        <f t="shared" si="2"/>
        <v>181659605707</v>
      </c>
      <c r="F657" s="5">
        <f>TP*VLOOKUP('Thông tin khách hàng'!$E$10,$X$2:$Z$5,3,FALSE)*OFFSET($S657,0,VLOOKUP('Thông tin khách hàng'!$E$10,$X$2:$Z$5,2,FALSE))</f>
        <v>15000000</v>
      </c>
      <c r="G657" s="5">
        <f>EP*VLOOKUP('Thông tin khách hàng'!$E$10,$X$2:$Z$5,3,FALSE)*OFFSET($S657,0,VLOOKUP('Thông tin khách hàng'!$E$10,$X$2:$Z$5,2,FALSE))</f>
        <v>15000000</v>
      </c>
      <c r="H657" s="5">
        <f>F657*HLOOKUP(B657,Assumption!$A$10:$G$12,2,TRUE)+G657*HLOOKUP(B657,Assumption!$A$10:$G$12,3,TRUE)</f>
        <v>750000</v>
      </c>
      <c r="I657" s="5">
        <f t="shared" si="3"/>
        <v>29250000</v>
      </c>
      <c r="J657" s="47">
        <f>VLOOKUP(D657,Assumption!$O$3:$Q$103,IF('Thông tin khách hàng'!$B$3="Nam",2,3),FALSE)/12*P657</f>
        <v>0</v>
      </c>
      <c r="K657" s="5">
        <v>20000.0</v>
      </c>
      <c r="L657" s="46">
        <f t="shared" si="4"/>
        <v>740222807</v>
      </c>
      <c r="M657" s="46">
        <f t="shared" si="5"/>
        <v>182429058514</v>
      </c>
      <c r="N657" s="47">
        <f>HLOOKUP(ROUND(AVERAGE(M645:M656)/10^6,0),Assumption!$B$2:$E$3,2,TRUE)*MAX((AVERAGE(M645:M656)-250*10^6),0)</f>
        <v>1026663751</v>
      </c>
      <c r="O657" s="46">
        <f t="shared" si="6"/>
        <v>183455722265</v>
      </c>
      <c r="P657" s="46">
        <f>IF(A657=1,SA,MAX(0,SA-M656))</f>
        <v>0</v>
      </c>
      <c r="S657" s="5">
        <v>0.0</v>
      </c>
      <c r="T657" s="5">
        <v>1.0</v>
      </c>
      <c r="U657" s="5">
        <v>1.0</v>
      </c>
      <c r="V657" s="48">
        <v>1.0</v>
      </c>
    </row>
    <row r="658" ht="15.75" customHeight="1">
      <c r="A658" s="5">
        <v>656.0</v>
      </c>
      <c r="B658" s="5">
        <v>55.0</v>
      </c>
      <c r="C658" s="5">
        <f t="shared" si="1"/>
        <v>8</v>
      </c>
      <c r="D658" s="5">
        <f>'Thông tin khách hàng'!$B$4+B658-1</f>
        <v>55</v>
      </c>
      <c r="E658" s="46">
        <f t="shared" si="2"/>
        <v>183455722265</v>
      </c>
      <c r="F658" s="5">
        <f>TP*VLOOKUP('Thông tin khách hàng'!$E$10,$X$2:$Z$5,3,FALSE)*OFFSET($S658,0,VLOOKUP('Thông tin khách hàng'!$E$10,$X$2:$Z$5,2,FALSE))</f>
        <v>0</v>
      </c>
      <c r="G658" s="5">
        <f>EP*VLOOKUP('Thông tin khách hàng'!$E$10,$X$2:$Z$5,3,FALSE)*OFFSET($S658,0,VLOOKUP('Thông tin khách hàng'!$E$10,$X$2:$Z$5,2,FALSE))</f>
        <v>0</v>
      </c>
      <c r="H658" s="5">
        <f>F658*HLOOKUP(B658,Assumption!$A$10:$G$12,2,TRUE)+G658*HLOOKUP(B658,Assumption!$A$10:$G$12,3,TRUE)</f>
        <v>0</v>
      </c>
      <c r="I658" s="5">
        <f t="shared" si="3"/>
        <v>0</v>
      </c>
      <c r="J658" s="47">
        <f>VLOOKUP(D658,Assumption!$O$3:$Q$103,IF('Thông tin khách hàng'!$B$3="Nam",2,3),FALSE)/12*P658</f>
        <v>0</v>
      </c>
      <c r="K658" s="5">
        <v>20000.0</v>
      </c>
      <c r="L658" s="46">
        <f t="shared" si="4"/>
        <v>747421240</v>
      </c>
      <c r="M658" s="46">
        <f t="shared" si="5"/>
        <v>184203123505</v>
      </c>
      <c r="N658" s="47">
        <f>HLOOKUP(ROUND(AVERAGE(M646:M657)/10^6,0),Assumption!$B$2:$E$3,2,TRUE)*MAX((AVERAGE(M646:M657)-250*10^6),0)</f>
        <v>1036691477</v>
      </c>
      <c r="O658" s="46">
        <f t="shared" si="6"/>
        <v>185239814982</v>
      </c>
      <c r="P658" s="46">
        <f>IF(A658=1,SA,MAX(0,SA-M657))</f>
        <v>0</v>
      </c>
      <c r="S658" s="5">
        <v>0.0</v>
      </c>
      <c r="T658" s="5">
        <v>0.0</v>
      </c>
      <c r="U658" s="5">
        <v>0.0</v>
      </c>
      <c r="V658" s="48">
        <v>1.0</v>
      </c>
    </row>
    <row r="659" ht="15.75" customHeight="1">
      <c r="A659" s="5">
        <v>657.0</v>
      </c>
      <c r="B659" s="5">
        <v>55.0</v>
      </c>
      <c r="C659" s="5">
        <f t="shared" si="1"/>
        <v>9</v>
      </c>
      <c r="D659" s="5">
        <f>'Thông tin khách hàng'!$B$4+B659-1</f>
        <v>55</v>
      </c>
      <c r="E659" s="46">
        <f t="shared" si="2"/>
        <v>185239814982</v>
      </c>
      <c r="F659" s="5">
        <f>TP*VLOOKUP('Thông tin khách hàng'!$E$10,$X$2:$Z$5,3,FALSE)*OFFSET($S659,0,VLOOKUP('Thông tin khách hàng'!$E$10,$X$2:$Z$5,2,FALSE))</f>
        <v>0</v>
      </c>
      <c r="G659" s="5">
        <f>EP*VLOOKUP('Thông tin khách hàng'!$E$10,$X$2:$Z$5,3,FALSE)*OFFSET($S659,0,VLOOKUP('Thông tin khách hàng'!$E$10,$X$2:$Z$5,2,FALSE))</f>
        <v>0</v>
      </c>
      <c r="H659" s="5">
        <f>F659*HLOOKUP(B659,Assumption!$A$10:$G$12,2,TRUE)+G659*HLOOKUP(B659,Assumption!$A$10:$G$12,3,TRUE)</f>
        <v>0</v>
      </c>
      <c r="I659" s="5">
        <f t="shared" si="3"/>
        <v>0</v>
      </c>
      <c r="J659" s="47">
        <f>VLOOKUP(D659,Assumption!$O$3:$Q$103,IF('Thông tin khách hàng'!$B$3="Nam",2,3),FALSE)/12*P659</f>
        <v>0</v>
      </c>
      <c r="K659" s="5">
        <v>20000.0</v>
      </c>
      <c r="L659" s="46">
        <f t="shared" si="4"/>
        <v>754689854</v>
      </c>
      <c r="M659" s="46">
        <f t="shared" si="5"/>
        <v>185994484836</v>
      </c>
      <c r="N659" s="47">
        <f>HLOOKUP(ROUND(AVERAGE(M647:M658)/10^6,0),Assumption!$B$2:$E$3,2,TRUE)*MAX((AVERAGE(M647:M658)-250*10^6),0)</f>
        <v>1046816813</v>
      </c>
      <c r="O659" s="46">
        <f t="shared" si="6"/>
        <v>187041301649</v>
      </c>
      <c r="P659" s="46">
        <f>IF(A659=1,SA,MAX(0,SA-M658))</f>
        <v>0</v>
      </c>
      <c r="S659" s="5">
        <v>0.0</v>
      </c>
      <c r="T659" s="5">
        <v>0.0</v>
      </c>
      <c r="U659" s="5">
        <v>0.0</v>
      </c>
      <c r="V659" s="48">
        <v>1.0</v>
      </c>
    </row>
    <row r="660" ht="15.75" customHeight="1">
      <c r="A660" s="5">
        <v>658.0</v>
      </c>
      <c r="B660" s="5">
        <v>55.0</v>
      </c>
      <c r="C660" s="5">
        <f t="shared" si="1"/>
        <v>10</v>
      </c>
      <c r="D660" s="5">
        <f>'Thông tin khách hàng'!$B$4+B660-1</f>
        <v>55</v>
      </c>
      <c r="E660" s="46">
        <f t="shared" si="2"/>
        <v>187041301649</v>
      </c>
      <c r="F660" s="5">
        <f>TP*VLOOKUP('Thông tin khách hàng'!$E$10,$X$2:$Z$5,3,FALSE)*OFFSET($S660,0,VLOOKUP('Thông tin khách hàng'!$E$10,$X$2:$Z$5,2,FALSE))</f>
        <v>0</v>
      </c>
      <c r="G660" s="5">
        <f>EP*VLOOKUP('Thông tin khách hàng'!$E$10,$X$2:$Z$5,3,FALSE)*OFFSET($S660,0,VLOOKUP('Thông tin khách hàng'!$E$10,$X$2:$Z$5,2,FALSE))</f>
        <v>0</v>
      </c>
      <c r="H660" s="5">
        <f>F660*HLOOKUP(B660,Assumption!$A$10:$G$12,2,TRUE)+G660*HLOOKUP(B660,Assumption!$A$10:$G$12,3,TRUE)</f>
        <v>0</v>
      </c>
      <c r="I660" s="5">
        <f t="shared" si="3"/>
        <v>0</v>
      </c>
      <c r="J660" s="47">
        <f>VLOOKUP(D660,Assumption!$O$3:$Q$103,IF('Thông tin khách hàng'!$B$3="Nam",2,3),FALSE)/12*P660</f>
        <v>0</v>
      </c>
      <c r="K660" s="5">
        <v>20000.0</v>
      </c>
      <c r="L660" s="46">
        <f t="shared" si="4"/>
        <v>762029334</v>
      </c>
      <c r="M660" s="46">
        <f t="shared" si="5"/>
        <v>187803310983</v>
      </c>
      <c r="N660" s="47">
        <f>HLOOKUP(ROUND(AVERAGE(M648:M659)/10^6,0),Assumption!$B$2:$E$3,2,TRUE)*MAX((AVERAGE(M648:M659)-250*10^6),0)</f>
        <v>1057040711</v>
      </c>
      <c r="O660" s="46">
        <f t="shared" si="6"/>
        <v>188860351694</v>
      </c>
      <c r="P660" s="46">
        <f>IF(A660=1,SA,MAX(0,SA-M659))</f>
        <v>0</v>
      </c>
      <c r="S660" s="5">
        <v>0.0</v>
      </c>
      <c r="T660" s="5">
        <v>0.0</v>
      </c>
      <c r="U660" s="5">
        <v>1.0</v>
      </c>
      <c r="V660" s="48">
        <v>1.0</v>
      </c>
    </row>
    <row r="661" ht="15.75" customHeight="1">
      <c r="A661" s="5">
        <v>659.0</v>
      </c>
      <c r="B661" s="5">
        <v>55.0</v>
      </c>
      <c r="C661" s="5">
        <f t="shared" si="1"/>
        <v>11</v>
      </c>
      <c r="D661" s="5">
        <f>'Thông tin khách hàng'!$B$4+B661-1</f>
        <v>55</v>
      </c>
      <c r="E661" s="46">
        <f t="shared" si="2"/>
        <v>188860351694</v>
      </c>
      <c r="F661" s="5">
        <f>TP*VLOOKUP('Thông tin khách hàng'!$E$10,$X$2:$Z$5,3,FALSE)*OFFSET($S661,0,VLOOKUP('Thông tin khách hàng'!$E$10,$X$2:$Z$5,2,FALSE))</f>
        <v>0</v>
      </c>
      <c r="G661" s="5">
        <f>EP*VLOOKUP('Thông tin khách hàng'!$E$10,$X$2:$Z$5,3,FALSE)*OFFSET($S661,0,VLOOKUP('Thông tin khách hàng'!$E$10,$X$2:$Z$5,2,FALSE))</f>
        <v>0</v>
      </c>
      <c r="H661" s="5">
        <f>F661*HLOOKUP(B661,Assumption!$A$10:$G$12,2,TRUE)+G661*HLOOKUP(B661,Assumption!$A$10:$G$12,3,TRUE)</f>
        <v>0</v>
      </c>
      <c r="I661" s="5">
        <f t="shared" si="3"/>
        <v>0</v>
      </c>
      <c r="J661" s="47">
        <f>VLOOKUP(D661,Assumption!$O$3:$Q$103,IF('Thông tin khách hàng'!$B$3="Nam",2,3),FALSE)/12*P661</f>
        <v>0</v>
      </c>
      <c r="K661" s="5">
        <v>20000.0</v>
      </c>
      <c r="L661" s="46">
        <f t="shared" si="4"/>
        <v>769440369</v>
      </c>
      <c r="M661" s="46">
        <f t="shared" si="5"/>
        <v>189629772063</v>
      </c>
      <c r="N661" s="47">
        <f>HLOOKUP(ROUND(AVERAGE(M649:M660)/10^6,0),Assumption!$B$2:$E$3,2,TRUE)*MAX((AVERAGE(M649:M660)-250*10^6),0)</f>
        <v>1067364129</v>
      </c>
      <c r="O661" s="46">
        <f t="shared" si="6"/>
        <v>190697136192</v>
      </c>
      <c r="P661" s="46">
        <f>IF(A661=1,SA,MAX(0,SA-M660))</f>
        <v>0</v>
      </c>
      <c r="S661" s="5">
        <v>0.0</v>
      </c>
      <c r="T661" s="5">
        <v>0.0</v>
      </c>
      <c r="U661" s="5">
        <v>0.0</v>
      </c>
      <c r="V661" s="48">
        <v>1.0</v>
      </c>
    </row>
    <row r="662" ht="15.75" customHeight="1">
      <c r="A662" s="5">
        <v>660.0</v>
      </c>
      <c r="B662" s="5">
        <v>55.0</v>
      </c>
      <c r="C662" s="5">
        <f t="shared" si="1"/>
        <v>12</v>
      </c>
      <c r="D662" s="5">
        <f>'Thông tin khách hàng'!$B$4+B662-1</f>
        <v>55</v>
      </c>
      <c r="E662" s="46">
        <f t="shared" si="2"/>
        <v>190697136192</v>
      </c>
      <c r="F662" s="5">
        <f>TP*VLOOKUP('Thông tin khách hàng'!$E$10,$X$2:$Z$5,3,FALSE)*OFFSET($S662,0,VLOOKUP('Thông tin khách hàng'!$E$10,$X$2:$Z$5,2,FALSE))</f>
        <v>0</v>
      </c>
      <c r="G662" s="5">
        <f>EP*VLOOKUP('Thông tin khách hàng'!$E$10,$X$2:$Z$5,3,FALSE)*OFFSET($S662,0,VLOOKUP('Thông tin khách hàng'!$E$10,$X$2:$Z$5,2,FALSE))</f>
        <v>0</v>
      </c>
      <c r="H662" s="5">
        <f>F662*HLOOKUP(B662,Assumption!$A$10:$G$12,2,TRUE)+G662*HLOOKUP(B662,Assumption!$A$10:$G$12,3,TRUE)</f>
        <v>0</v>
      </c>
      <c r="I662" s="5">
        <f t="shared" si="3"/>
        <v>0</v>
      </c>
      <c r="J662" s="47">
        <f>VLOOKUP(D662,Assumption!$O$3:$Q$103,IF('Thông tin khách hàng'!$B$3="Nam",2,3),FALSE)/12*P662</f>
        <v>0</v>
      </c>
      <c r="K662" s="5">
        <v>20000.0</v>
      </c>
      <c r="L662" s="46">
        <f t="shared" si="4"/>
        <v>776923657</v>
      </c>
      <c r="M662" s="46">
        <f t="shared" si="5"/>
        <v>191474039849</v>
      </c>
      <c r="N662" s="47">
        <f>HLOOKUP(ROUND(AVERAGE(M650:M661)/10^6,0),Assumption!$B$2:$E$3,2,TRUE)*MAX((AVERAGE(M650:M661)-250*10^6),0)</f>
        <v>1077788036</v>
      </c>
      <c r="O662" s="46">
        <f t="shared" si="6"/>
        <v>192551827884</v>
      </c>
      <c r="P662" s="46">
        <f>IF(A662=1,SA,MAX(0,SA-M661))</f>
        <v>0</v>
      </c>
      <c r="S662" s="5">
        <v>0.0</v>
      </c>
      <c r="T662" s="5">
        <v>0.0</v>
      </c>
      <c r="U662" s="5">
        <v>0.0</v>
      </c>
      <c r="V662" s="48">
        <v>1.0</v>
      </c>
    </row>
    <row r="663" ht="15.75" customHeight="1">
      <c r="A663" s="5">
        <v>661.0</v>
      </c>
      <c r="B663" s="5">
        <v>56.0</v>
      </c>
      <c r="C663" s="5">
        <f t="shared" si="1"/>
        <v>1</v>
      </c>
      <c r="D663" s="5">
        <f>'Thông tin khách hàng'!$B$4+B663-1</f>
        <v>56</v>
      </c>
      <c r="E663" s="46">
        <f t="shared" si="2"/>
        <v>192551827884</v>
      </c>
      <c r="F663" s="5">
        <f>TP*VLOOKUP('Thông tin khách hàng'!$E$10,$X$2:$Z$5,3,FALSE)*OFFSET($S663,0,VLOOKUP('Thông tin khách hàng'!$E$10,$X$2:$Z$5,2,FALSE))</f>
        <v>15000000</v>
      </c>
      <c r="G663" s="5">
        <f>EP*VLOOKUP('Thông tin khách hàng'!$E$10,$X$2:$Z$5,3,FALSE)*OFFSET($S663,0,VLOOKUP('Thông tin khách hàng'!$E$10,$X$2:$Z$5,2,FALSE))</f>
        <v>15000000</v>
      </c>
      <c r="H663" s="5">
        <f>F663*HLOOKUP(B663,Assumption!$A$10:$G$12,2,TRUE)+G663*HLOOKUP(B663,Assumption!$A$10:$G$12,3,TRUE)</f>
        <v>750000</v>
      </c>
      <c r="I663" s="5">
        <f t="shared" si="3"/>
        <v>29250000</v>
      </c>
      <c r="J663" s="47">
        <f>VLOOKUP(D663,Assumption!$O$3:$Q$103,IF('Thông tin khách hàng'!$B$3="Nam",2,3),FALSE)/12*P663</f>
        <v>0</v>
      </c>
      <c r="K663" s="5">
        <v>20000.0</v>
      </c>
      <c r="L663" s="46">
        <f t="shared" si="4"/>
        <v>784599068</v>
      </c>
      <c r="M663" s="46">
        <f t="shared" si="5"/>
        <v>193365656952</v>
      </c>
      <c r="N663" s="47">
        <f>HLOOKUP(ROUND(AVERAGE(M651:M662)/10^6,0),Assumption!$B$2:$E$3,2,TRUE)*MAX((AVERAGE(M651:M662)-250*10^6),0)</f>
        <v>1088313410</v>
      </c>
      <c r="O663" s="46">
        <f t="shared" si="6"/>
        <v>194453970362</v>
      </c>
      <c r="P663" s="46">
        <f>IF(A663=1,SA,MAX(0,SA-M662))</f>
        <v>0</v>
      </c>
      <c r="S663" s="5">
        <v>1.0</v>
      </c>
      <c r="T663" s="5">
        <v>1.0</v>
      </c>
      <c r="U663" s="5">
        <v>1.0</v>
      </c>
      <c r="V663" s="48">
        <v>1.0</v>
      </c>
    </row>
    <row r="664" ht="15.75" customHeight="1">
      <c r="A664" s="5">
        <v>662.0</v>
      </c>
      <c r="B664" s="5">
        <v>56.0</v>
      </c>
      <c r="C664" s="5">
        <f t="shared" si="1"/>
        <v>2</v>
      </c>
      <c r="D664" s="5">
        <f>'Thông tin khách hàng'!$B$4+B664-1</f>
        <v>56</v>
      </c>
      <c r="E664" s="46">
        <f t="shared" si="2"/>
        <v>194453970362</v>
      </c>
      <c r="F664" s="5">
        <f>TP*VLOOKUP('Thông tin khách hàng'!$E$10,$X$2:$Z$5,3,FALSE)*OFFSET($S664,0,VLOOKUP('Thông tin khách hàng'!$E$10,$X$2:$Z$5,2,FALSE))</f>
        <v>0</v>
      </c>
      <c r="G664" s="5">
        <f>EP*VLOOKUP('Thông tin khách hàng'!$E$10,$X$2:$Z$5,3,FALSE)*OFFSET($S664,0,VLOOKUP('Thông tin khách hàng'!$E$10,$X$2:$Z$5,2,FALSE))</f>
        <v>0</v>
      </c>
      <c r="H664" s="5">
        <f>F664*HLOOKUP(B664,Assumption!$A$10:$G$12,2,TRUE)+G664*HLOOKUP(B664,Assumption!$A$10:$G$12,3,TRUE)</f>
        <v>0</v>
      </c>
      <c r="I664" s="5">
        <f t="shared" si="3"/>
        <v>0</v>
      </c>
      <c r="J664" s="47">
        <f>VLOOKUP(D664,Assumption!$O$3:$Q$103,IF('Thông tin khách hàng'!$B$3="Nam",2,3),FALSE)/12*P664</f>
        <v>0</v>
      </c>
      <c r="K664" s="5">
        <v>20000.0</v>
      </c>
      <c r="L664" s="46">
        <f t="shared" si="4"/>
        <v>792229464</v>
      </c>
      <c r="M664" s="46">
        <f t="shared" si="5"/>
        <v>195246179826</v>
      </c>
      <c r="N664" s="47">
        <f>HLOOKUP(ROUND(AVERAGE(M652:M663)/10^6,0),Assumption!$B$2:$E$3,2,TRUE)*MAX((AVERAGE(M652:M663)-250*10^6),0)</f>
        <v>1098941239</v>
      </c>
      <c r="O664" s="46">
        <f t="shared" si="6"/>
        <v>196345121065</v>
      </c>
      <c r="P664" s="46">
        <f>IF(A664=1,SA,MAX(0,SA-M663))</f>
        <v>0</v>
      </c>
      <c r="S664" s="5">
        <v>0.0</v>
      </c>
      <c r="T664" s="5">
        <v>0.0</v>
      </c>
      <c r="U664" s="5">
        <v>0.0</v>
      </c>
      <c r="V664" s="48">
        <v>1.0</v>
      </c>
    </row>
    <row r="665" ht="15.75" customHeight="1">
      <c r="A665" s="5">
        <v>663.0</v>
      </c>
      <c r="B665" s="5">
        <v>56.0</v>
      </c>
      <c r="C665" s="5">
        <f t="shared" si="1"/>
        <v>3</v>
      </c>
      <c r="D665" s="5">
        <f>'Thông tin khách hàng'!$B$4+B665-1</f>
        <v>56</v>
      </c>
      <c r="E665" s="46">
        <f t="shared" si="2"/>
        <v>196345121065</v>
      </c>
      <c r="F665" s="5">
        <f>TP*VLOOKUP('Thông tin khách hàng'!$E$10,$X$2:$Z$5,3,FALSE)*OFFSET($S665,0,VLOOKUP('Thông tin khách hàng'!$E$10,$X$2:$Z$5,2,FALSE))</f>
        <v>0</v>
      </c>
      <c r="G665" s="5">
        <f>EP*VLOOKUP('Thông tin khách hàng'!$E$10,$X$2:$Z$5,3,FALSE)*OFFSET($S665,0,VLOOKUP('Thông tin khách hàng'!$E$10,$X$2:$Z$5,2,FALSE))</f>
        <v>0</v>
      </c>
      <c r="H665" s="5">
        <f>F665*HLOOKUP(B665,Assumption!$A$10:$G$12,2,TRUE)+G665*HLOOKUP(B665,Assumption!$A$10:$G$12,3,TRUE)</f>
        <v>0</v>
      </c>
      <c r="I665" s="5">
        <f t="shared" si="3"/>
        <v>0</v>
      </c>
      <c r="J665" s="47">
        <f>VLOOKUP(D665,Assumption!$O$3:$Q$103,IF('Thông tin khách hàng'!$B$3="Nam",2,3),FALSE)/12*P665</f>
        <v>0</v>
      </c>
      <c r="K665" s="5">
        <v>20000.0</v>
      </c>
      <c r="L665" s="46">
        <f t="shared" si="4"/>
        <v>799934246</v>
      </c>
      <c r="M665" s="46">
        <f t="shared" si="5"/>
        <v>197145035311</v>
      </c>
      <c r="N665" s="47">
        <f>HLOOKUP(ROUND(AVERAGE(M653:M664)/10^6,0),Assumption!$B$2:$E$3,2,TRUE)*MAX((AVERAGE(M653:M664)-250*10^6),0)</f>
        <v>1109672521</v>
      </c>
      <c r="O665" s="46">
        <f t="shared" si="6"/>
        <v>198254707832</v>
      </c>
      <c r="P665" s="46">
        <f>IF(A665=1,SA,MAX(0,SA-M664))</f>
        <v>0</v>
      </c>
      <c r="S665" s="5">
        <v>0.0</v>
      </c>
      <c r="T665" s="5">
        <v>0.0</v>
      </c>
      <c r="U665" s="5">
        <v>0.0</v>
      </c>
      <c r="V665" s="48">
        <v>1.0</v>
      </c>
    </row>
    <row r="666" ht="15.75" customHeight="1">
      <c r="A666" s="5">
        <v>664.0</v>
      </c>
      <c r="B666" s="5">
        <v>56.0</v>
      </c>
      <c r="C666" s="5">
        <f t="shared" si="1"/>
        <v>4</v>
      </c>
      <c r="D666" s="5">
        <f>'Thông tin khách hàng'!$B$4+B666-1</f>
        <v>56</v>
      </c>
      <c r="E666" s="46">
        <f t="shared" si="2"/>
        <v>198254707832</v>
      </c>
      <c r="F666" s="5">
        <f>TP*VLOOKUP('Thông tin khách hàng'!$E$10,$X$2:$Z$5,3,FALSE)*OFFSET($S666,0,VLOOKUP('Thông tin khách hàng'!$E$10,$X$2:$Z$5,2,FALSE))</f>
        <v>0</v>
      </c>
      <c r="G666" s="5">
        <f>EP*VLOOKUP('Thông tin khách hàng'!$E$10,$X$2:$Z$5,3,FALSE)*OFFSET($S666,0,VLOOKUP('Thông tin khách hàng'!$E$10,$X$2:$Z$5,2,FALSE))</f>
        <v>0</v>
      </c>
      <c r="H666" s="5">
        <f>F666*HLOOKUP(B666,Assumption!$A$10:$G$12,2,TRUE)+G666*HLOOKUP(B666,Assumption!$A$10:$G$12,3,TRUE)</f>
        <v>0</v>
      </c>
      <c r="I666" s="5">
        <f t="shared" si="3"/>
        <v>0</v>
      </c>
      <c r="J666" s="47">
        <f>VLOOKUP(D666,Assumption!$O$3:$Q$103,IF('Thông tin khách hàng'!$B$3="Nam",2,3),FALSE)/12*P666</f>
        <v>0</v>
      </c>
      <c r="K666" s="5">
        <v>20000.0</v>
      </c>
      <c r="L666" s="46">
        <f t="shared" si="4"/>
        <v>807714139</v>
      </c>
      <c r="M666" s="46">
        <f t="shared" si="5"/>
        <v>199062401971</v>
      </c>
      <c r="N666" s="47">
        <f>HLOOKUP(ROUND(AVERAGE(M654:M665)/10^6,0),Assumption!$B$2:$E$3,2,TRUE)*MAX((AVERAGE(M654:M665)-250*10^6),0)</f>
        <v>1120508262</v>
      </c>
      <c r="O666" s="46">
        <f t="shared" si="6"/>
        <v>200182910233</v>
      </c>
      <c r="P666" s="46">
        <f>IF(A666=1,SA,MAX(0,SA-M665))</f>
        <v>0</v>
      </c>
      <c r="S666" s="5">
        <v>0.0</v>
      </c>
      <c r="T666" s="5">
        <v>0.0</v>
      </c>
      <c r="U666" s="5">
        <v>1.0</v>
      </c>
      <c r="V666" s="48">
        <v>1.0</v>
      </c>
    </row>
    <row r="667" ht="15.75" customHeight="1">
      <c r="A667" s="5">
        <v>665.0</v>
      </c>
      <c r="B667" s="5">
        <v>56.0</v>
      </c>
      <c r="C667" s="5">
        <f t="shared" si="1"/>
        <v>5</v>
      </c>
      <c r="D667" s="5">
        <f>'Thông tin khách hàng'!$B$4+B667-1</f>
        <v>56</v>
      </c>
      <c r="E667" s="46">
        <f t="shared" si="2"/>
        <v>200182910233</v>
      </c>
      <c r="F667" s="5">
        <f>TP*VLOOKUP('Thông tin khách hàng'!$E$10,$X$2:$Z$5,3,FALSE)*OFFSET($S667,0,VLOOKUP('Thông tin khách hàng'!$E$10,$X$2:$Z$5,2,FALSE))</f>
        <v>0</v>
      </c>
      <c r="G667" s="5">
        <f>EP*VLOOKUP('Thông tin khách hàng'!$E$10,$X$2:$Z$5,3,FALSE)*OFFSET($S667,0,VLOOKUP('Thông tin khách hàng'!$E$10,$X$2:$Z$5,2,FALSE))</f>
        <v>0</v>
      </c>
      <c r="H667" s="5">
        <f>F667*HLOOKUP(B667,Assumption!$A$10:$G$12,2,TRUE)+G667*HLOOKUP(B667,Assumption!$A$10:$G$12,3,TRUE)</f>
        <v>0</v>
      </c>
      <c r="I667" s="5">
        <f t="shared" si="3"/>
        <v>0</v>
      </c>
      <c r="J667" s="47">
        <f>VLOOKUP(D667,Assumption!$O$3:$Q$103,IF('Thông tin khách hàng'!$B$3="Nam",2,3),FALSE)/12*P667</f>
        <v>0</v>
      </c>
      <c r="K667" s="5">
        <v>20000.0</v>
      </c>
      <c r="L667" s="46">
        <f t="shared" si="4"/>
        <v>815569874</v>
      </c>
      <c r="M667" s="46">
        <f t="shared" si="5"/>
        <v>200998460107</v>
      </c>
      <c r="N667" s="47">
        <f>HLOOKUP(ROUND(AVERAGE(M655:M666)/10^6,0),Assumption!$B$2:$E$3,2,TRUE)*MAX((AVERAGE(M655:M666)-250*10^6),0)</f>
        <v>1131449479</v>
      </c>
      <c r="O667" s="46">
        <f t="shared" si="6"/>
        <v>202129909585</v>
      </c>
      <c r="P667" s="46">
        <f>IF(A667=1,SA,MAX(0,SA-M666))</f>
        <v>0</v>
      </c>
      <c r="S667" s="5">
        <v>0.0</v>
      </c>
      <c r="T667" s="5">
        <v>0.0</v>
      </c>
      <c r="U667" s="5">
        <v>0.0</v>
      </c>
      <c r="V667" s="48">
        <v>1.0</v>
      </c>
    </row>
    <row r="668" ht="15.75" customHeight="1">
      <c r="A668" s="5">
        <v>666.0</v>
      </c>
      <c r="B668" s="5">
        <v>56.0</v>
      </c>
      <c r="C668" s="5">
        <f t="shared" si="1"/>
        <v>6</v>
      </c>
      <c r="D668" s="5">
        <f>'Thông tin khách hàng'!$B$4+B668-1</f>
        <v>56</v>
      </c>
      <c r="E668" s="46">
        <f t="shared" si="2"/>
        <v>202129909585</v>
      </c>
      <c r="F668" s="5">
        <f>TP*VLOOKUP('Thông tin khách hàng'!$E$10,$X$2:$Z$5,3,FALSE)*OFFSET($S668,0,VLOOKUP('Thông tin khách hàng'!$E$10,$X$2:$Z$5,2,FALSE))</f>
        <v>0</v>
      </c>
      <c r="G668" s="5">
        <f>EP*VLOOKUP('Thông tin khách hàng'!$E$10,$X$2:$Z$5,3,FALSE)*OFFSET($S668,0,VLOOKUP('Thông tin khách hàng'!$E$10,$X$2:$Z$5,2,FALSE))</f>
        <v>0</v>
      </c>
      <c r="H668" s="5">
        <f>F668*HLOOKUP(B668,Assumption!$A$10:$G$12,2,TRUE)+G668*HLOOKUP(B668,Assumption!$A$10:$G$12,3,TRUE)</f>
        <v>0</v>
      </c>
      <c r="I668" s="5">
        <f t="shared" si="3"/>
        <v>0</v>
      </c>
      <c r="J668" s="47">
        <f>VLOOKUP(D668,Assumption!$O$3:$Q$103,IF('Thông tin khách hàng'!$B$3="Nam",2,3),FALSE)/12*P668</f>
        <v>0</v>
      </c>
      <c r="K668" s="5">
        <v>20000.0</v>
      </c>
      <c r="L668" s="46">
        <f t="shared" si="4"/>
        <v>823502191</v>
      </c>
      <c r="M668" s="46">
        <f t="shared" si="5"/>
        <v>202953391776</v>
      </c>
      <c r="N668" s="47">
        <f>HLOOKUP(ROUND(AVERAGE(M656:M667)/10^6,0),Assumption!$B$2:$E$3,2,TRUE)*MAX((AVERAGE(M656:M667)-250*10^6),0)</f>
        <v>1142497198</v>
      </c>
      <c r="O668" s="46">
        <f t="shared" si="6"/>
        <v>204095888975</v>
      </c>
      <c r="P668" s="46">
        <f>IF(A668=1,SA,MAX(0,SA-M667))</f>
        <v>0</v>
      </c>
      <c r="S668" s="5">
        <v>0.0</v>
      </c>
      <c r="T668" s="5">
        <v>0.0</v>
      </c>
      <c r="U668" s="5">
        <v>0.0</v>
      </c>
      <c r="V668" s="48">
        <v>1.0</v>
      </c>
    </row>
    <row r="669" ht="15.75" customHeight="1">
      <c r="A669" s="5">
        <v>667.0</v>
      </c>
      <c r="B669" s="5">
        <v>56.0</v>
      </c>
      <c r="C669" s="5">
        <f t="shared" si="1"/>
        <v>7</v>
      </c>
      <c r="D669" s="5">
        <f>'Thông tin khách hàng'!$B$4+B669-1</f>
        <v>56</v>
      </c>
      <c r="E669" s="46">
        <f t="shared" si="2"/>
        <v>204095888975</v>
      </c>
      <c r="F669" s="5">
        <f>TP*VLOOKUP('Thông tin khách hàng'!$E$10,$X$2:$Z$5,3,FALSE)*OFFSET($S669,0,VLOOKUP('Thông tin khách hàng'!$E$10,$X$2:$Z$5,2,FALSE))</f>
        <v>15000000</v>
      </c>
      <c r="G669" s="5">
        <f>EP*VLOOKUP('Thông tin khách hàng'!$E$10,$X$2:$Z$5,3,FALSE)*OFFSET($S669,0,VLOOKUP('Thông tin khách hàng'!$E$10,$X$2:$Z$5,2,FALSE))</f>
        <v>15000000</v>
      </c>
      <c r="H669" s="5">
        <f>F669*HLOOKUP(B669,Assumption!$A$10:$G$12,2,TRUE)+G669*HLOOKUP(B669,Assumption!$A$10:$G$12,3,TRUE)</f>
        <v>750000</v>
      </c>
      <c r="I669" s="5">
        <f t="shared" si="3"/>
        <v>29250000</v>
      </c>
      <c r="J669" s="47">
        <f>VLOOKUP(D669,Assumption!$O$3:$Q$103,IF('Thông tin khách hàng'!$B$3="Nam",2,3),FALSE)/12*P669</f>
        <v>0</v>
      </c>
      <c r="K669" s="5">
        <v>20000.0</v>
      </c>
      <c r="L669" s="46">
        <f t="shared" si="4"/>
        <v>831631002</v>
      </c>
      <c r="M669" s="46">
        <f t="shared" si="5"/>
        <v>204956749977</v>
      </c>
      <c r="N669" s="47">
        <f>HLOOKUP(ROUND(AVERAGE(M657:M668)/10^6,0),Assumption!$B$2:$E$3,2,TRUE)*MAX((AVERAGE(M657:M668)-250*10^6),0)</f>
        <v>1153652458</v>
      </c>
      <c r="O669" s="46">
        <f t="shared" si="6"/>
        <v>206110402435</v>
      </c>
      <c r="P669" s="46">
        <f>IF(A669=1,SA,MAX(0,SA-M668))</f>
        <v>0</v>
      </c>
      <c r="S669" s="5">
        <v>0.0</v>
      </c>
      <c r="T669" s="5">
        <v>1.0</v>
      </c>
      <c r="U669" s="5">
        <v>1.0</v>
      </c>
      <c r="V669" s="48">
        <v>1.0</v>
      </c>
    </row>
    <row r="670" ht="15.75" customHeight="1">
      <c r="A670" s="5">
        <v>668.0</v>
      </c>
      <c r="B670" s="5">
        <v>56.0</v>
      </c>
      <c r="C670" s="5">
        <f t="shared" si="1"/>
        <v>8</v>
      </c>
      <c r="D670" s="5">
        <f>'Thông tin khách hàng'!$B$4+B670-1</f>
        <v>56</v>
      </c>
      <c r="E670" s="46">
        <f t="shared" si="2"/>
        <v>206110402435</v>
      </c>
      <c r="F670" s="5">
        <f>TP*VLOOKUP('Thông tin khách hàng'!$E$10,$X$2:$Z$5,3,FALSE)*OFFSET($S670,0,VLOOKUP('Thông tin khách hàng'!$E$10,$X$2:$Z$5,2,FALSE))</f>
        <v>0</v>
      </c>
      <c r="G670" s="5">
        <f>EP*VLOOKUP('Thông tin khách hàng'!$E$10,$X$2:$Z$5,3,FALSE)*OFFSET($S670,0,VLOOKUP('Thông tin khách hàng'!$E$10,$X$2:$Z$5,2,FALSE))</f>
        <v>0</v>
      </c>
      <c r="H670" s="5">
        <f>F670*HLOOKUP(B670,Assumption!$A$10:$G$12,2,TRUE)+G670*HLOOKUP(B670,Assumption!$A$10:$G$12,3,TRUE)</f>
        <v>0</v>
      </c>
      <c r="I670" s="5">
        <f t="shared" si="3"/>
        <v>0</v>
      </c>
      <c r="J670" s="47">
        <f>VLOOKUP(D670,Assumption!$O$3:$Q$103,IF('Thông tin khách hàng'!$B$3="Nam",2,3),FALSE)/12*P670</f>
        <v>0</v>
      </c>
      <c r="K670" s="5">
        <v>20000.0</v>
      </c>
      <c r="L670" s="46">
        <f t="shared" si="4"/>
        <v>839719211</v>
      </c>
      <c r="M670" s="46">
        <f t="shared" si="5"/>
        <v>206950101646</v>
      </c>
      <c r="N670" s="47">
        <f>HLOOKUP(ROUND(AVERAGE(M658:M669)/10^6,0),Assumption!$B$2:$E$3,2,TRUE)*MAX((AVERAGE(M658:M669)-250*10^6),0)</f>
        <v>1164916304</v>
      </c>
      <c r="O670" s="46">
        <f t="shared" si="6"/>
        <v>208115017949</v>
      </c>
      <c r="P670" s="46">
        <f>IF(A670=1,SA,MAX(0,SA-M669))</f>
        <v>0</v>
      </c>
      <c r="S670" s="5">
        <v>0.0</v>
      </c>
      <c r="T670" s="5">
        <v>0.0</v>
      </c>
      <c r="U670" s="5">
        <v>0.0</v>
      </c>
      <c r="V670" s="48">
        <v>1.0</v>
      </c>
    </row>
    <row r="671" ht="15.75" customHeight="1">
      <c r="A671" s="5">
        <v>669.0</v>
      </c>
      <c r="B671" s="5">
        <v>56.0</v>
      </c>
      <c r="C671" s="5">
        <f t="shared" si="1"/>
        <v>9</v>
      </c>
      <c r="D671" s="5">
        <f>'Thông tin khách hàng'!$B$4+B671-1</f>
        <v>56</v>
      </c>
      <c r="E671" s="46">
        <f t="shared" si="2"/>
        <v>208115017949</v>
      </c>
      <c r="F671" s="5">
        <f>TP*VLOOKUP('Thông tin khách hàng'!$E$10,$X$2:$Z$5,3,FALSE)*OFFSET($S671,0,VLOOKUP('Thông tin khách hàng'!$E$10,$X$2:$Z$5,2,FALSE))</f>
        <v>0</v>
      </c>
      <c r="G671" s="5">
        <f>EP*VLOOKUP('Thông tin khách hàng'!$E$10,$X$2:$Z$5,3,FALSE)*OFFSET($S671,0,VLOOKUP('Thông tin khách hàng'!$E$10,$X$2:$Z$5,2,FALSE))</f>
        <v>0</v>
      </c>
      <c r="H671" s="5">
        <f>F671*HLOOKUP(B671,Assumption!$A$10:$G$12,2,TRUE)+G671*HLOOKUP(B671,Assumption!$A$10:$G$12,3,TRUE)</f>
        <v>0</v>
      </c>
      <c r="I671" s="5">
        <f t="shared" si="3"/>
        <v>0</v>
      </c>
      <c r="J671" s="47">
        <f>VLOOKUP(D671,Assumption!$O$3:$Q$103,IF('Thông tin khách hàng'!$B$3="Nam",2,3),FALSE)/12*P671</f>
        <v>0</v>
      </c>
      <c r="K671" s="5">
        <v>20000.0</v>
      </c>
      <c r="L671" s="46">
        <f t="shared" si="4"/>
        <v>847886263</v>
      </c>
      <c r="M671" s="46">
        <f t="shared" si="5"/>
        <v>208962884212</v>
      </c>
      <c r="N671" s="47">
        <f>HLOOKUP(ROUND(AVERAGE(M659:M670)/10^6,0),Assumption!$B$2:$E$3,2,TRUE)*MAX((AVERAGE(M659:M670)-250*10^6),0)</f>
        <v>1176289793</v>
      </c>
      <c r="O671" s="46">
        <f t="shared" si="6"/>
        <v>210139174005</v>
      </c>
      <c r="P671" s="46">
        <f>IF(A671=1,SA,MAX(0,SA-M670))</f>
        <v>0</v>
      </c>
      <c r="S671" s="5">
        <v>0.0</v>
      </c>
      <c r="T671" s="5">
        <v>0.0</v>
      </c>
      <c r="U671" s="5">
        <v>0.0</v>
      </c>
      <c r="V671" s="48">
        <v>1.0</v>
      </c>
    </row>
    <row r="672" ht="15.75" customHeight="1">
      <c r="A672" s="5">
        <v>670.0</v>
      </c>
      <c r="B672" s="5">
        <v>56.0</v>
      </c>
      <c r="C672" s="5">
        <f t="shared" si="1"/>
        <v>10</v>
      </c>
      <c r="D672" s="5">
        <f>'Thông tin khách hàng'!$B$4+B672-1</f>
        <v>56</v>
      </c>
      <c r="E672" s="46">
        <f t="shared" si="2"/>
        <v>210139174005</v>
      </c>
      <c r="F672" s="5">
        <f>TP*VLOOKUP('Thông tin khách hàng'!$E$10,$X$2:$Z$5,3,FALSE)*OFFSET($S672,0,VLOOKUP('Thông tin khách hàng'!$E$10,$X$2:$Z$5,2,FALSE))</f>
        <v>0</v>
      </c>
      <c r="G672" s="5">
        <f>EP*VLOOKUP('Thông tin khách hàng'!$E$10,$X$2:$Z$5,3,FALSE)*OFFSET($S672,0,VLOOKUP('Thông tin khách hàng'!$E$10,$X$2:$Z$5,2,FALSE))</f>
        <v>0</v>
      </c>
      <c r="H672" s="5">
        <f>F672*HLOOKUP(B672,Assumption!$A$10:$G$12,2,TRUE)+G672*HLOOKUP(B672,Assumption!$A$10:$G$12,3,TRUE)</f>
        <v>0</v>
      </c>
      <c r="I672" s="5">
        <f t="shared" si="3"/>
        <v>0</v>
      </c>
      <c r="J672" s="47">
        <f>VLOOKUP(D672,Assumption!$O$3:$Q$103,IF('Thông tin khách hàng'!$B$3="Nam",2,3),FALSE)/12*P672</f>
        <v>0</v>
      </c>
      <c r="K672" s="5">
        <v>20000.0</v>
      </c>
      <c r="L672" s="46">
        <f t="shared" si="4"/>
        <v>856132925</v>
      </c>
      <c r="M672" s="46">
        <f t="shared" si="5"/>
        <v>210995286930</v>
      </c>
      <c r="N672" s="47">
        <f>HLOOKUP(ROUND(AVERAGE(M660:M671)/10^6,0),Assumption!$B$2:$E$3,2,TRUE)*MAX((AVERAGE(M660:M671)-250*10^6),0)</f>
        <v>1187773992</v>
      </c>
      <c r="O672" s="46">
        <f t="shared" si="6"/>
        <v>212183060922</v>
      </c>
      <c r="P672" s="46">
        <f>IF(A672=1,SA,MAX(0,SA-M671))</f>
        <v>0</v>
      </c>
      <c r="S672" s="5">
        <v>0.0</v>
      </c>
      <c r="T672" s="5">
        <v>0.0</v>
      </c>
      <c r="U672" s="5">
        <v>1.0</v>
      </c>
      <c r="V672" s="48">
        <v>1.0</v>
      </c>
    </row>
    <row r="673" ht="15.75" customHeight="1">
      <c r="A673" s="5">
        <v>671.0</v>
      </c>
      <c r="B673" s="5">
        <v>56.0</v>
      </c>
      <c r="C673" s="5">
        <f t="shared" si="1"/>
        <v>11</v>
      </c>
      <c r="D673" s="5">
        <f>'Thông tin khách hàng'!$B$4+B673-1</f>
        <v>56</v>
      </c>
      <c r="E673" s="46">
        <f t="shared" si="2"/>
        <v>212183060922</v>
      </c>
      <c r="F673" s="5">
        <f>TP*VLOOKUP('Thông tin khách hàng'!$E$10,$X$2:$Z$5,3,FALSE)*OFFSET($S673,0,VLOOKUP('Thông tin khách hàng'!$E$10,$X$2:$Z$5,2,FALSE))</f>
        <v>0</v>
      </c>
      <c r="G673" s="5">
        <f>EP*VLOOKUP('Thông tin khách hàng'!$E$10,$X$2:$Z$5,3,FALSE)*OFFSET($S673,0,VLOOKUP('Thông tin khách hàng'!$E$10,$X$2:$Z$5,2,FALSE))</f>
        <v>0</v>
      </c>
      <c r="H673" s="5">
        <f>F673*HLOOKUP(B673,Assumption!$A$10:$G$12,2,TRUE)+G673*HLOOKUP(B673,Assumption!$A$10:$G$12,3,TRUE)</f>
        <v>0</v>
      </c>
      <c r="I673" s="5">
        <f t="shared" si="3"/>
        <v>0</v>
      </c>
      <c r="J673" s="47">
        <f>VLOOKUP(D673,Assumption!$O$3:$Q$103,IF('Thông tin khách hàng'!$B$3="Nam",2,3),FALSE)/12*P673</f>
        <v>0</v>
      </c>
      <c r="K673" s="5">
        <v>20000.0</v>
      </c>
      <c r="L673" s="46">
        <f t="shared" si="4"/>
        <v>864459974</v>
      </c>
      <c r="M673" s="46">
        <f t="shared" si="5"/>
        <v>213047500896</v>
      </c>
      <c r="N673" s="47">
        <f>HLOOKUP(ROUND(AVERAGE(M661:M672)/10^6,0),Assumption!$B$2:$E$3,2,TRUE)*MAX((AVERAGE(M661:M672)-250*10^6),0)</f>
        <v>1199369980</v>
      </c>
      <c r="O673" s="46">
        <f t="shared" si="6"/>
        <v>214246870877</v>
      </c>
      <c r="P673" s="46">
        <f>IF(A673=1,SA,MAX(0,SA-M672))</f>
        <v>0</v>
      </c>
      <c r="S673" s="5">
        <v>0.0</v>
      </c>
      <c r="T673" s="5">
        <v>0.0</v>
      </c>
      <c r="U673" s="5">
        <v>0.0</v>
      </c>
      <c r="V673" s="48">
        <v>1.0</v>
      </c>
    </row>
    <row r="674" ht="15.75" customHeight="1">
      <c r="A674" s="5">
        <v>672.0</v>
      </c>
      <c r="B674" s="5">
        <v>56.0</v>
      </c>
      <c r="C674" s="5">
        <f t="shared" si="1"/>
        <v>12</v>
      </c>
      <c r="D674" s="5">
        <f>'Thông tin khách hàng'!$B$4+B674-1</f>
        <v>56</v>
      </c>
      <c r="E674" s="46">
        <f t="shared" si="2"/>
        <v>214246870877</v>
      </c>
      <c r="F674" s="5">
        <f>TP*VLOOKUP('Thông tin khách hàng'!$E$10,$X$2:$Z$5,3,FALSE)*OFFSET($S674,0,VLOOKUP('Thông tin khách hàng'!$E$10,$X$2:$Z$5,2,FALSE))</f>
        <v>0</v>
      </c>
      <c r="G674" s="5">
        <f>EP*VLOOKUP('Thông tin khách hàng'!$E$10,$X$2:$Z$5,3,FALSE)*OFFSET($S674,0,VLOOKUP('Thông tin khách hàng'!$E$10,$X$2:$Z$5,2,FALSE))</f>
        <v>0</v>
      </c>
      <c r="H674" s="5">
        <f>F674*HLOOKUP(B674,Assumption!$A$10:$G$12,2,TRUE)+G674*HLOOKUP(B674,Assumption!$A$10:$G$12,3,TRUE)</f>
        <v>0</v>
      </c>
      <c r="I674" s="5">
        <f t="shared" si="3"/>
        <v>0</v>
      </c>
      <c r="J674" s="47">
        <f>VLOOKUP(D674,Assumption!$O$3:$Q$103,IF('Thông tin khách hàng'!$B$3="Nam",2,3),FALSE)/12*P674</f>
        <v>0</v>
      </c>
      <c r="K674" s="5">
        <v>20000.0</v>
      </c>
      <c r="L674" s="46">
        <f t="shared" si="4"/>
        <v>872868191</v>
      </c>
      <c r="M674" s="46">
        <f t="shared" si="5"/>
        <v>215119719068</v>
      </c>
      <c r="N674" s="47">
        <f>HLOOKUP(ROUND(AVERAGE(M662:M673)/10^6,0),Assumption!$B$2:$E$3,2,TRUE)*MAX((AVERAGE(M662:M673)-250*10^6),0)</f>
        <v>1211078845</v>
      </c>
      <c r="O674" s="46">
        <f t="shared" si="6"/>
        <v>216330797912</v>
      </c>
      <c r="P674" s="46">
        <f>IF(A674=1,SA,MAX(0,SA-M673))</f>
        <v>0</v>
      </c>
      <c r="S674" s="5">
        <v>0.0</v>
      </c>
      <c r="T674" s="5">
        <v>0.0</v>
      </c>
      <c r="U674" s="5">
        <v>0.0</v>
      </c>
      <c r="V674" s="48">
        <v>1.0</v>
      </c>
    </row>
    <row r="675" ht="15.75" customHeight="1">
      <c r="A675" s="5">
        <v>673.0</v>
      </c>
      <c r="B675" s="5">
        <v>57.0</v>
      </c>
      <c r="C675" s="5">
        <f t="shared" si="1"/>
        <v>1</v>
      </c>
      <c r="D675" s="5">
        <f>'Thông tin khách hàng'!$B$4+B675-1</f>
        <v>57</v>
      </c>
      <c r="E675" s="46">
        <f t="shared" si="2"/>
        <v>216330797912</v>
      </c>
      <c r="F675" s="5">
        <f>TP*VLOOKUP('Thông tin khách hàng'!$E$10,$X$2:$Z$5,3,FALSE)*OFFSET($S675,0,VLOOKUP('Thông tin khách hàng'!$E$10,$X$2:$Z$5,2,FALSE))</f>
        <v>15000000</v>
      </c>
      <c r="G675" s="5">
        <f>EP*VLOOKUP('Thông tin khách hàng'!$E$10,$X$2:$Z$5,3,FALSE)*OFFSET($S675,0,VLOOKUP('Thông tin khách hàng'!$E$10,$X$2:$Z$5,2,FALSE))</f>
        <v>15000000</v>
      </c>
      <c r="H675" s="5">
        <f>F675*HLOOKUP(B675,Assumption!$A$10:$G$12,2,TRUE)+G675*HLOOKUP(B675,Assumption!$A$10:$G$12,3,TRUE)</f>
        <v>750000</v>
      </c>
      <c r="I675" s="5">
        <f t="shared" si="3"/>
        <v>29250000</v>
      </c>
      <c r="J675" s="47">
        <f>VLOOKUP(D675,Assumption!$O$3:$Q$103,IF('Thông tin khách hàng'!$B$3="Nam",2,3),FALSE)/12*P675</f>
        <v>0</v>
      </c>
      <c r="K675" s="5">
        <v>20000.0</v>
      </c>
      <c r="L675" s="46">
        <f t="shared" si="4"/>
        <v>881477536</v>
      </c>
      <c r="M675" s="46">
        <f t="shared" si="5"/>
        <v>217241505448</v>
      </c>
      <c r="N675" s="47">
        <f>HLOOKUP(ROUND(AVERAGE(M663:M674)/10^6,0),Assumption!$B$2:$E$3,2,TRUE)*MAX((AVERAGE(M663:M674)-250*10^6),0)</f>
        <v>1222901684</v>
      </c>
      <c r="O675" s="46">
        <f t="shared" si="6"/>
        <v>218464407133</v>
      </c>
      <c r="P675" s="46">
        <f>IF(A675=1,SA,MAX(0,SA-M674))</f>
        <v>0</v>
      </c>
      <c r="S675" s="5">
        <v>1.0</v>
      </c>
      <c r="T675" s="5">
        <v>1.0</v>
      </c>
      <c r="U675" s="5">
        <v>1.0</v>
      </c>
      <c r="V675" s="48">
        <v>1.0</v>
      </c>
    </row>
    <row r="676" ht="15.75" customHeight="1">
      <c r="A676" s="5">
        <v>674.0</v>
      </c>
      <c r="B676" s="5">
        <v>57.0</v>
      </c>
      <c r="C676" s="5">
        <f t="shared" si="1"/>
        <v>2</v>
      </c>
      <c r="D676" s="5">
        <f>'Thông tin khách hàng'!$B$4+B676-1</f>
        <v>57</v>
      </c>
      <c r="E676" s="46">
        <f t="shared" si="2"/>
        <v>218464407133</v>
      </c>
      <c r="F676" s="5">
        <f>TP*VLOOKUP('Thông tin khách hàng'!$E$10,$X$2:$Z$5,3,FALSE)*OFFSET($S676,0,VLOOKUP('Thông tin khách hàng'!$E$10,$X$2:$Z$5,2,FALSE))</f>
        <v>0</v>
      </c>
      <c r="G676" s="5">
        <f>EP*VLOOKUP('Thông tin khách hàng'!$E$10,$X$2:$Z$5,3,FALSE)*OFFSET($S676,0,VLOOKUP('Thông tin khách hàng'!$E$10,$X$2:$Z$5,2,FALSE))</f>
        <v>0</v>
      </c>
      <c r="H676" s="5">
        <f>F676*HLOOKUP(B676,Assumption!$A$10:$G$12,2,TRUE)+G676*HLOOKUP(B676,Assumption!$A$10:$G$12,3,TRUE)</f>
        <v>0</v>
      </c>
      <c r="I676" s="5">
        <f t="shared" si="3"/>
        <v>0</v>
      </c>
      <c r="J676" s="47">
        <f>VLOOKUP(D676,Assumption!$O$3:$Q$103,IF('Thông tin khách hàng'!$B$3="Nam",2,3),FALSE)/12*P676</f>
        <v>0</v>
      </c>
      <c r="K676" s="5">
        <v>20000.0</v>
      </c>
      <c r="L676" s="46">
        <f t="shared" si="4"/>
        <v>890050955</v>
      </c>
      <c r="M676" s="46">
        <f t="shared" si="5"/>
        <v>219354438088</v>
      </c>
      <c r="N676" s="47">
        <f>HLOOKUP(ROUND(AVERAGE(M664:M675)/10^6,0),Assumption!$B$2:$E$3,2,TRUE)*MAX((AVERAGE(M664:M675)-250*10^6),0)</f>
        <v>1234839609</v>
      </c>
      <c r="O676" s="46">
        <f t="shared" si="6"/>
        <v>220589277696</v>
      </c>
      <c r="P676" s="46">
        <f>IF(A676=1,SA,MAX(0,SA-M675))</f>
        <v>0</v>
      </c>
      <c r="S676" s="5">
        <v>0.0</v>
      </c>
      <c r="T676" s="5">
        <v>0.0</v>
      </c>
      <c r="U676" s="5">
        <v>0.0</v>
      </c>
      <c r="V676" s="48">
        <v>1.0</v>
      </c>
    </row>
    <row r="677" ht="15.75" customHeight="1">
      <c r="A677" s="5">
        <v>675.0</v>
      </c>
      <c r="B677" s="5">
        <v>57.0</v>
      </c>
      <c r="C677" s="5">
        <f t="shared" si="1"/>
        <v>3</v>
      </c>
      <c r="D677" s="5">
        <f>'Thông tin khách hàng'!$B$4+B677-1</f>
        <v>57</v>
      </c>
      <c r="E677" s="46">
        <f t="shared" si="2"/>
        <v>220589277696</v>
      </c>
      <c r="F677" s="5">
        <f>TP*VLOOKUP('Thông tin khách hàng'!$E$10,$X$2:$Z$5,3,FALSE)*OFFSET($S677,0,VLOOKUP('Thông tin khách hàng'!$E$10,$X$2:$Z$5,2,FALSE))</f>
        <v>0</v>
      </c>
      <c r="G677" s="5">
        <f>EP*VLOOKUP('Thông tin khách hàng'!$E$10,$X$2:$Z$5,3,FALSE)*OFFSET($S677,0,VLOOKUP('Thông tin khách hàng'!$E$10,$X$2:$Z$5,2,FALSE))</f>
        <v>0</v>
      </c>
      <c r="H677" s="5">
        <f>F677*HLOOKUP(B677,Assumption!$A$10:$G$12,2,TRUE)+G677*HLOOKUP(B677,Assumption!$A$10:$G$12,3,TRUE)</f>
        <v>0</v>
      </c>
      <c r="I677" s="5">
        <f t="shared" si="3"/>
        <v>0</v>
      </c>
      <c r="J677" s="47">
        <f>VLOOKUP(D677,Assumption!$O$3:$Q$103,IF('Thông tin khách hàng'!$B$3="Nam",2,3),FALSE)/12*P677</f>
        <v>0</v>
      </c>
      <c r="K677" s="5">
        <v>20000.0</v>
      </c>
      <c r="L677" s="46">
        <f t="shared" si="4"/>
        <v>898707941</v>
      </c>
      <c r="M677" s="46">
        <f t="shared" si="5"/>
        <v>221487965637</v>
      </c>
      <c r="N677" s="47">
        <f>HLOOKUP(ROUND(AVERAGE(M665:M676)/10^6,0),Assumption!$B$2:$E$3,2,TRUE)*MAX((AVERAGE(M665:M676)-250*10^6),0)</f>
        <v>1246893738</v>
      </c>
      <c r="O677" s="46">
        <f t="shared" si="6"/>
        <v>222734859375</v>
      </c>
      <c r="P677" s="46">
        <f>IF(A677=1,SA,MAX(0,SA-M676))</f>
        <v>0</v>
      </c>
      <c r="S677" s="5">
        <v>0.0</v>
      </c>
      <c r="T677" s="5">
        <v>0.0</v>
      </c>
      <c r="U677" s="5">
        <v>0.0</v>
      </c>
      <c r="V677" s="48">
        <v>1.0</v>
      </c>
    </row>
    <row r="678" ht="15.75" customHeight="1">
      <c r="A678" s="5">
        <v>676.0</v>
      </c>
      <c r="B678" s="5">
        <v>57.0</v>
      </c>
      <c r="C678" s="5">
        <f t="shared" si="1"/>
        <v>4</v>
      </c>
      <c r="D678" s="5">
        <f>'Thông tin khách hàng'!$B$4+B678-1</f>
        <v>57</v>
      </c>
      <c r="E678" s="46">
        <f t="shared" si="2"/>
        <v>222734859375</v>
      </c>
      <c r="F678" s="5">
        <f>TP*VLOOKUP('Thông tin khách hàng'!$E$10,$X$2:$Z$5,3,FALSE)*OFFSET($S678,0,VLOOKUP('Thông tin khách hàng'!$E$10,$X$2:$Z$5,2,FALSE))</f>
        <v>0</v>
      </c>
      <c r="G678" s="5">
        <f>EP*VLOOKUP('Thông tin khách hàng'!$E$10,$X$2:$Z$5,3,FALSE)*OFFSET($S678,0,VLOOKUP('Thông tin khách hàng'!$E$10,$X$2:$Z$5,2,FALSE))</f>
        <v>0</v>
      </c>
      <c r="H678" s="5">
        <f>F678*HLOOKUP(B678,Assumption!$A$10:$G$12,2,TRUE)+G678*HLOOKUP(B678,Assumption!$A$10:$G$12,3,TRUE)</f>
        <v>0</v>
      </c>
      <c r="I678" s="5">
        <f t="shared" si="3"/>
        <v>0</v>
      </c>
      <c r="J678" s="47">
        <f>VLOOKUP(D678,Assumption!$O$3:$Q$103,IF('Thông tin khách hàng'!$B$3="Nam",2,3),FALSE)/12*P678</f>
        <v>0</v>
      </c>
      <c r="K678" s="5">
        <v>20000.0</v>
      </c>
      <c r="L678" s="46">
        <f t="shared" si="4"/>
        <v>907449307</v>
      </c>
      <c r="M678" s="46">
        <f t="shared" si="5"/>
        <v>223642288682</v>
      </c>
      <c r="N678" s="47">
        <f>HLOOKUP(ROUND(AVERAGE(M666:M677)/10^6,0),Assumption!$B$2:$E$3,2,TRUE)*MAX((AVERAGE(M666:M677)-250*10^6),0)</f>
        <v>1259065203</v>
      </c>
      <c r="O678" s="46">
        <f t="shared" si="6"/>
        <v>224901353885</v>
      </c>
      <c r="P678" s="46">
        <f>IF(A678=1,SA,MAX(0,SA-M677))</f>
        <v>0</v>
      </c>
      <c r="S678" s="5">
        <v>0.0</v>
      </c>
      <c r="T678" s="5">
        <v>0.0</v>
      </c>
      <c r="U678" s="5">
        <v>1.0</v>
      </c>
      <c r="V678" s="48">
        <v>1.0</v>
      </c>
    </row>
    <row r="679" ht="15.75" customHeight="1">
      <c r="A679" s="5">
        <v>677.0</v>
      </c>
      <c r="B679" s="5">
        <v>57.0</v>
      </c>
      <c r="C679" s="5">
        <f t="shared" si="1"/>
        <v>5</v>
      </c>
      <c r="D679" s="5">
        <f>'Thông tin khách hàng'!$B$4+B679-1</f>
        <v>57</v>
      </c>
      <c r="E679" s="46">
        <f t="shared" si="2"/>
        <v>224901353885</v>
      </c>
      <c r="F679" s="5">
        <f>TP*VLOOKUP('Thông tin khách hàng'!$E$10,$X$2:$Z$5,3,FALSE)*OFFSET($S679,0,VLOOKUP('Thông tin khách hàng'!$E$10,$X$2:$Z$5,2,FALSE))</f>
        <v>0</v>
      </c>
      <c r="G679" s="5">
        <f>EP*VLOOKUP('Thông tin khách hàng'!$E$10,$X$2:$Z$5,3,FALSE)*OFFSET($S679,0,VLOOKUP('Thông tin khách hàng'!$E$10,$X$2:$Z$5,2,FALSE))</f>
        <v>0</v>
      </c>
      <c r="H679" s="5">
        <f>F679*HLOOKUP(B679,Assumption!$A$10:$G$12,2,TRUE)+G679*HLOOKUP(B679,Assumption!$A$10:$G$12,3,TRUE)</f>
        <v>0</v>
      </c>
      <c r="I679" s="5">
        <f t="shared" si="3"/>
        <v>0</v>
      </c>
      <c r="J679" s="47">
        <f>VLOOKUP(D679,Assumption!$O$3:$Q$103,IF('Thông tin khách hàng'!$B$3="Nam",2,3),FALSE)/12*P679</f>
        <v>0</v>
      </c>
      <c r="K679" s="5">
        <v>20000.0</v>
      </c>
      <c r="L679" s="46">
        <f t="shared" si="4"/>
        <v>916275873</v>
      </c>
      <c r="M679" s="46">
        <f t="shared" si="5"/>
        <v>225817609758</v>
      </c>
      <c r="N679" s="47">
        <f>HLOOKUP(ROUND(AVERAGE(M667:M678)/10^6,0),Assumption!$B$2:$E$3,2,TRUE)*MAX((AVERAGE(M667:M678)-250*10^6),0)</f>
        <v>1271355146</v>
      </c>
      <c r="O679" s="46">
        <f t="shared" si="6"/>
        <v>227088964904</v>
      </c>
      <c r="P679" s="46">
        <f>IF(A679=1,SA,MAX(0,SA-M678))</f>
        <v>0</v>
      </c>
      <c r="S679" s="5">
        <v>0.0</v>
      </c>
      <c r="T679" s="5">
        <v>0.0</v>
      </c>
      <c r="U679" s="5">
        <v>0.0</v>
      </c>
      <c r="V679" s="48">
        <v>1.0</v>
      </c>
    </row>
    <row r="680" ht="15.75" customHeight="1">
      <c r="A680" s="5">
        <v>678.0</v>
      </c>
      <c r="B680" s="5">
        <v>57.0</v>
      </c>
      <c r="C680" s="5">
        <f t="shared" si="1"/>
        <v>6</v>
      </c>
      <c r="D680" s="5">
        <f>'Thông tin khách hàng'!$B$4+B680-1</f>
        <v>57</v>
      </c>
      <c r="E680" s="46">
        <f t="shared" si="2"/>
        <v>227088964904</v>
      </c>
      <c r="F680" s="5">
        <f>TP*VLOOKUP('Thông tin khách hàng'!$E$10,$X$2:$Z$5,3,FALSE)*OFFSET($S680,0,VLOOKUP('Thông tin khách hàng'!$E$10,$X$2:$Z$5,2,FALSE))</f>
        <v>0</v>
      </c>
      <c r="G680" s="5">
        <f>EP*VLOOKUP('Thông tin khách hàng'!$E$10,$X$2:$Z$5,3,FALSE)*OFFSET($S680,0,VLOOKUP('Thông tin khách hàng'!$E$10,$X$2:$Z$5,2,FALSE))</f>
        <v>0</v>
      </c>
      <c r="H680" s="5">
        <f>F680*HLOOKUP(B680,Assumption!$A$10:$G$12,2,TRUE)+G680*HLOOKUP(B680,Assumption!$A$10:$G$12,3,TRUE)</f>
        <v>0</v>
      </c>
      <c r="I680" s="5">
        <f t="shared" si="3"/>
        <v>0</v>
      </c>
      <c r="J680" s="47">
        <f>VLOOKUP(D680,Assumption!$O$3:$Q$103,IF('Thông tin khách hàng'!$B$3="Nam",2,3),FALSE)/12*P680</f>
        <v>0</v>
      </c>
      <c r="K680" s="5">
        <v>20000.0</v>
      </c>
      <c r="L680" s="46">
        <f t="shared" si="4"/>
        <v>925188471</v>
      </c>
      <c r="M680" s="46">
        <f t="shared" si="5"/>
        <v>228014133375</v>
      </c>
      <c r="N680" s="47">
        <f>HLOOKUP(ROUND(AVERAGE(M668:M679)/10^6,0),Assumption!$B$2:$E$3,2,TRUE)*MAX((AVERAGE(M668:M679)-250*10^6),0)</f>
        <v>1283764721</v>
      </c>
      <c r="O680" s="46">
        <f t="shared" si="6"/>
        <v>229297898096</v>
      </c>
      <c r="P680" s="46">
        <f>IF(A680=1,SA,MAX(0,SA-M679))</f>
        <v>0</v>
      </c>
      <c r="S680" s="5">
        <v>0.0</v>
      </c>
      <c r="T680" s="5">
        <v>0.0</v>
      </c>
      <c r="U680" s="5">
        <v>0.0</v>
      </c>
      <c r="V680" s="48">
        <v>1.0</v>
      </c>
    </row>
    <row r="681" ht="15.75" customHeight="1">
      <c r="A681" s="5">
        <v>679.0</v>
      </c>
      <c r="B681" s="5">
        <v>57.0</v>
      </c>
      <c r="C681" s="5">
        <f t="shared" si="1"/>
        <v>7</v>
      </c>
      <c r="D681" s="5">
        <f>'Thông tin khách hàng'!$B$4+B681-1</f>
        <v>57</v>
      </c>
      <c r="E681" s="46">
        <f t="shared" si="2"/>
        <v>229297898096</v>
      </c>
      <c r="F681" s="5">
        <f>TP*VLOOKUP('Thông tin khách hàng'!$E$10,$X$2:$Z$5,3,FALSE)*OFFSET($S681,0,VLOOKUP('Thông tin khách hàng'!$E$10,$X$2:$Z$5,2,FALSE))</f>
        <v>15000000</v>
      </c>
      <c r="G681" s="5">
        <f>EP*VLOOKUP('Thông tin khách hàng'!$E$10,$X$2:$Z$5,3,FALSE)*OFFSET($S681,0,VLOOKUP('Thông tin khách hàng'!$E$10,$X$2:$Z$5,2,FALSE))</f>
        <v>15000000</v>
      </c>
      <c r="H681" s="5">
        <f>F681*HLOOKUP(B681,Assumption!$A$10:$G$12,2,TRUE)+G681*HLOOKUP(B681,Assumption!$A$10:$G$12,3,TRUE)</f>
        <v>750000</v>
      </c>
      <c r="I681" s="5">
        <f t="shared" si="3"/>
        <v>29250000</v>
      </c>
      <c r="J681" s="47">
        <f>VLOOKUP(D681,Assumption!$O$3:$Q$103,IF('Thông tin khách hàng'!$B$3="Nam",2,3),FALSE)/12*P681</f>
        <v>0</v>
      </c>
      <c r="K681" s="5">
        <v>20000.0</v>
      </c>
      <c r="L681" s="46">
        <f t="shared" si="4"/>
        <v>934307107</v>
      </c>
      <c r="M681" s="46">
        <f t="shared" si="5"/>
        <v>230261435203</v>
      </c>
      <c r="N681" s="47">
        <f>HLOOKUP(ROUND(AVERAGE(M669:M680)/10^6,0),Assumption!$B$2:$E$3,2,TRUE)*MAX((AVERAGE(M669:M680)-250*10^6),0)</f>
        <v>1296295092</v>
      </c>
      <c r="O681" s="46">
        <f t="shared" si="6"/>
        <v>231557730295</v>
      </c>
      <c r="P681" s="46">
        <f>IF(A681=1,SA,MAX(0,SA-M680))</f>
        <v>0</v>
      </c>
      <c r="S681" s="5">
        <v>0.0</v>
      </c>
      <c r="T681" s="5">
        <v>1.0</v>
      </c>
      <c r="U681" s="5">
        <v>1.0</v>
      </c>
      <c r="V681" s="48">
        <v>1.0</v>
      </c>
    </row>
    <row r="682" ht="15.75" customHeight="1">
      <c r="A682" s="5">
        <v>680.0</v>
      </c>
      <c r="B682" s="5">
        <v>57.0</v>
      </c>
      <c r="C682" s="5">
        <f t="shared" si="1"/>
        <v>8</v>
      </c>
      <c r="D682" s="5">
        <f>'Thông tin khách hàng'!$B$4+B682-1</f>
        <v>57</v>
      </c>
      <c r="E682" s="46">
        <f t="shared" si="2"/>
        <v>231557730295</v>
      </c>
      <c r="F682" s="5">
        <f>TP*VLOOKUP('Thông tin khách hàng'!$E$10,$X$2:$Z$5,3,FALSE)*OFFSET($S682,0,VLOOKUP('Thông tin khách hàng'!$E$10,$X$2:$Z$5,2,FALSE))</f>
        <v>0</v>
      </c>
      <c r="G682" s="5">
        <f>EP*VLOOKUP('Thông tin khách hàng'!$E$10,$X$2:$Z$5,3,FALSE)*OFFSET($S682,0,VLOOKUP('Thông tin khách hàng'!$E$10,$X$2:$Z$5,2,FALSE))</f>
        <v>0</v>
      </c>
      <c r="H682" s="5">
        <f>F682*HLOOKUP(B682,Assumption!$A$10:$G$12,2,TRUE)+G682*HLOOKUP(B682,Assumption!$A$10:$G$12,3,TRUE)</f>
        <v>0</v>
      </c>
      <c r="I682" s="5">
        <f t="shared" si="3"/>
        <v>0</v>
      </c>
      <c r="J682" s="47">
        <f>VLOOKUP(D682,Assumption!$O$3:$Q$103,IF('Thông tin khách hàng'!$B$3="Nam",2,3),FALSE)/12*P682</f>
        <v>0</v>
      </c>
      <c r="K682" s="5">
        <v>20000.0</v>
      </c>
      <c r="L682" s="46">
        <f t="shared" si="4"/>
        <v>943394775</v>
      </c>
      <c r="M682" s="46">
        <f t="shared" si="5"/>
        <v>232501105070</v>
      </c>
      <c r="N682" s="47">
        <f>HLOOKUP(ROUND(AVERAGE(M670:M681)/10^6,0),Assumption!$B$2:$E$3,2,TRUE)*MAX((AVERAGE(M670:M681)-250*10^6),0)</f>
        <v>1308947434</v>
      </c>
      <c r="O682" s="46">
        <f t="shared" si="6"/>
        <v>233810052504</v>
      </c>
      <c r="P682" s="46">
        <f>IF(A682=1,SA,MAX(0,SA-M681))</f>
        <v>0</v>
      </c>
      <c r="S682" s="5">
        <v>0.0</v>
      </c>
      <c r="T682" s="5">
        <v>0.0</v>
      </c>
      <c r="U682" s="5">
        <v>0.0</v>
      </c>
      <c r="V682" s="48">
        <v>1.0</v>
      </c>
    </row>
    <row r="683" ht="15.75" customHeight="1">
      <c r="A683" s="5">
        <v>681.0</v>
      </c>
      <c r="B683" s="5">
        <v>57.0</v>
      </c>
      <c r="C683" s="5">
        <f t="shared" si="1"/>
        <v>9</v>
      </c>
      <c r="D683" s="5">
        <f>'Thông tin khách hàng'!$B$4+B683-1</f>
        <v>57</v>
      </c>
      <c r="E683" s="46">
        <f t="shared" si="2"/>
        <v>233810052504</v>
      </c>
      <c r="F683" s="5">
        <f>TP*VLOOKUP('Thông tin khách hàng'!$E$10,$X$2:$Z$5,3,FALSE)*OFFSET($S683,0,VLOOKUP('Thông tin khách hàng'!$E$10,$X$2:$Z$5,2,FALSE))</f>
        <v>0</v>
      </c>
      <c r="G683" s="5">
        <f>EP*VLOOKUP('Thông tin khách hàng'!$E$10,$X$2:$Z$5,3,FALSE)*OFFSET($S683,0,VLOOKUP('Thông tin khách hàng'!$E$10,$X$2:$Z$5,2,FALSE))</f>
        <v>0</v>
      </c>
      <c r="H683" s="5">
        <f>F683*HLOOKUP(B683,Assumption!$A$10:$G$12,2,TRUE)+G683*HLOOKUP(B683,Assumption!$A$10:$G$12,3,TRUE)</f>
        <v>0</v>
      </c>
      <c r="I683" s="5">
        <f t="shared" si="3"/>
        <v>0</v>
      </c>
      <c r="J683" s="47">
        <f>VLOOKUP(D683,Assumption!$O$3:$Q$103,IF('Thông tin khách hàng'!$B$3="Nam",2,3),FALSE)/12*P683</f>
        <v>0</v>
      </c>
      <c r="K683" s="5">
        <v>20000.0</v>
      </c>
      <c r="L683" s="46">
        <f t="shared" si="4"/>
        <v>952571014</v>
      </c>
      <c r="M683" s="46">
        <f t="shared" si="5"/>
        <v>234762603518</v>
      </c>
      <c r="N683" s="47">
        <f>HLOOKUP(ROUND(AVERAGE(M671:M682)/10^6,0),Assumption!$B$2:$E$3,2,TRUE)*MAX((AVERAGE(M671:M682)-250*10^6),0)</f>
        <v>1321722936</v>
      </c>
      <c r="O683" s="46">
        <f t="shared" si="6"/>
        <v>236084326455</v>
      </c>
      <c r="P683" s="46">
        <f>IF(A683=1,SA,MAX(0,SA-M682))</f>
        <v>0</v>
      </c>
      <c r="S683" s="5">
        <v>0.0</v>
      </c>
      <c r="T683" s="5">
        <v>0.0</v>
      </c>
      <c r="U683" s="5">
        <v>0.0</v>
      </c>
      <c r="V683" s="48">
        <v>1.0</v>
      </c>
    </row>
    <row r="684" ht="15.75" customHeight="1">
      <c r="A684" s="5">
        <v>682.0</v>
      </c>
      <c r="B684" s="5">
        <v>57.0</v>
      </c>
      <c r="C684" s="5">
        <f t="shared" si="1"/>
        <v>10</v>
      </c>
      <c r="D684" s="5">
        <f>'Thông tin khách hàng'!$B$4+B684-1</f>
        <v>57</v>
      </c>
      <c r="E684" s="46">
        <f t="shared" si="2"/>
        <v>236084326455</v>
      </c>
      <c r="F684" s="5">
        <f>TP*VLOOKUP('Thông tin khách hàng'!$E$10,$X$2:$Z$5,3,FALSE)*OFFSET($S684,0,VLOOKUP('Thông tin khách hàng'!$E$10,$X$2:$Z$5,2,FALSE))</f>
        <v>0</v>
      </c>
      <c r="G684" s="5">
        <f>EP*VLOOKUP('Thông tin khách hàng'!$E$10,$X$2:$Z$5,3,FALSE)*OFFSET($S684,0,VLOOKUP('Thông tin khách hàng'!$E$10,$X$2:$Z$5,2,FALSE))</f>
        <v>0</v>
      </c>
      <c r="H684" s="5">
        <f>F684*HLOOKUP(B684,Assumption!$A$10:$G$12,2,TRUE)+G684*HLOOKUP(B684,Assumption!$A$10:$G$12,3,TRUE)</f>
        <v>0</v>
      </c>
      <c r="I684" s="5">
        <f t="shared" si="3"/>
        <v>0</v>
      </c>
      <c r="J684" s="47">
        <f>VLOOKUP(D684,Assumption!$O$3:$Q$103,IF('Thông tin khách hàng'!$B$3="Nam",2,3),FALSE)/12*P684</f>
        <v>0</v>
      </c>
      <c r="K684" s="5">
        <v>20000.0</v>
      </c>
      <c r="L684" s="46">
        <f t="shared" si="4"/>
        <v>961836688</v>
      </c>
      <c r="M684" s="46">
        <f t="shared" si="5"/>
        <v>237046143143</v>
      </c>
      <c r="N684" s="47">
        <f>HLOOKUP(ROUND(AVERAGE(M672:M683)/10^6,0),Assumption!$B$2:$E$3,2,TRUE)*MAX((AVERAGE(M672:M683)-250*10^6),0)</f>
        <v>1334622796</v>
      </c>
      <c r="O684" s="46">
        <f t="shared" si="6"/>
        <v>238380765938</v>
      </c>
      <c r="P684" s="46">
        <f>IF(A684=1,SA,MAX(0,SA-M683))</f>
        <v>0</v>
      </c>
      <c r="S684" s="5">
        <v>0.0</v>
      </c>
      <c r="T684" s="5">
        <v>0.0</v>
      </c>
      <c r="U684" s="5">
        <v>1.0</v>
      </c>
      <c r="V684" s="48">
        <v>1.0</v>
      </c>
    </row>
    <row r="685" ht="15.75" customHeight="1">
      <c r="A685" s="5">
        <v>683.0</v>
      </c>
      <c r="B685" s="5">
        <v>57.0</v>
      </c>
      <c r="C685" s="5">
        <f t="shared" si="1"/>
        <v>11</v>
      </c>
      <c r="D685" s="5">
        <f>'Thông tin khách hàng'!$B$4+B685-1</f>
        <v>57</v>
      </c>
      <c r="E685" s="46">
        <f t="shared" si="2"/>
        <v>238380765938</v>
      </c>
      <c r="F685" s="5">
        <f>TP*VLOOKUP('Thông tin khách hàng'!$E$10,$X$2:$Z$5,3,FALSE)*OFFSET($S685,0,VLOOKUP('Thông tin khách hàng'!$E$10,$X$2:$Z$5,2,FALSE))</f>
        <v>0</v>
      </c>
      <c r="G685" s="5">
        <f>EP*VLOOKUP('Thông tin khách hàng'!$E$10,$X$2:$Z$5,3,FALSE)*OFFSET($S685,0,VLOOKUP('Thông tin khách hàng'!$E$10,$X$2:$Z$5,2,FALSE))</f>
        <v>0</v>
      </c>
      <c r="H685" s="5">
        <f>F685*HLOOKUP(B685,Assumption!$A$10:$G$12,2,TRUE)+G685*HLOOKUP(B685,Assumption!$A$10:$G$12,3,TRUE)</f>
        <v>0</v>
      </c>
      <c r="I685" s="5">
        <f t="shared" si="3"/>
        <v>0</v>
      </c>
      <c r="J685" s="47">
        <f>VLOOKUP(D685,Assumption!$O$3:$Q$103,IF('Thông tin khách hàng'!$B$3="Nam",2,3),FALSE)/12*P685</f>
        <v>0</v>
      </c>
      <c r="K685" s="5">
        <v>20000.0</v>
      </c>
      <c r="L685" s="46">
        <f t="shared" si="4"/>
        <v>971192667</v>
      </c>
      <c r="M685" s="46">
        <f t="shared" si="5"/>
        <v>239351938605</v>
      </c>
      <c r="N685" s="47">
        <f>HLOOKUP(ROUND(AVERAGE(M673:M684)/10^6,0),Assumption!$B$2:$E$3,2,TRUE)*MAX((AVERAGE(M673:M684)-250*10^6),0)</f>
        <v>1347648224</v>
      </c>
      <c r="O685" s="46">
        <f t="shared" si="6"/>
        <v>240699586829</v>
      </c>
      <c r="P685" s="46">
        <f>IF(A685=1,SA,MAX(0,SA-M684))</f>
        <v>0</v>
      </c>
      <c r="S685" s="5">
        <v>0.0</v>
      </c>
      <c r="T685" s="5">
        <v>0.0</v>
      </c>
      <c r="U685" s="5">
        <v>0.0</v>
      </c>
      <c r="V685" s="48">
        <v>1.0</v>
      </c>
    </row>
    <row r="686" ht="15.75" customHeight="1">
      <c r="A686" s="5">
        <v>684.0</v>
      </c>
      <c r="B686" s="5">
        <v>57.0</v>
      </c>
      <c r="C686" s="5">
        <f t="shared" si="1"/>
        <v>12</v>
      </c>
      <c r="D686" s="5">
        <f>'Thông tin khách hàng'!$B$4+B686-1</f>
        <v>57</v>
      </c>
      <c r="E686" s="46">
        <f t="shared" si="2"/>
        <v>240699586829</v>
      </c>
      <c r="F686" s="5">
        <f>TP*VLOOKUP('Thông tin khách hàng'!$E$10,$X$2:$Z$5,3,FALSE)*OFFSET($S686,0,VLOOKUP('Thông tin khách hàng'!$E$10,$X$2:$Z$5,2,FALSE))</f>
        <v>0</v>
      </c>
      <c r="G686" s="5">
        <f>EP*VLOOKUP('Thông tin khách hàng'!$E$10,$X$2:$Z$5,3,FALSE)*OFFSET($S686,0,VLOOKUP('Thông tin khách hàng'!$E$10,$X$2:$Z$5,2,FALSE))</f>
        <v>0</v>
      </c>
      <c r="H686" s="5">
        <f>F686*HLOOKUP(B686,Assumption!$A$10:$G$12,2,TRUE)+G686*HLOOKUP(B686,Assumption!$A$10:$G$12,3,TRUE)</f>
        <v>0</v>
      </c>
      <c r="I686" s="5">
        <f t="shared" si="3"/>
        <v>0</v>
      </c>
      <c r="J686" s="47">
        <f>VLOOKUP(D686,Assumption!$O$3:$Q$103,IF('Thông tin khách hàng'!$B$3="Nam",2,3),FALSE)/12*P686</f>
        <v>0</v>
      </c>
      <c r="K686" s="5">
        <v>20000.0</v>
      </c>
      <c r="L686" s="46">
        <f t="shared" si="4"/>
        <v>980639830</v>
      </c>
      <c r="M686" s="46">
        <f t="shared" si="5"/>
        <v>241680206659</v>
      </c>
      <c r="N686" s="47">
        <f>HLOOKUP(ROUND(AVERAGE(M674:M685)/10^6,0),Assumption!$B$2:$E$3,2,TRUE)*MAX((AVERAGE(M674:M685)-250*10^6),0)</f>
        <v>1360800443</v>
      </c>
      <c r="O686" s="46">
        <f t="shared" si="6"/>
        <v>243041007102</v>
      </c>
      <c r="P686" s="46">
        <f>IF(A686=1,SA,MAX(0,SA-M685))</f>
        <v>0</v>
      </c>
      <c r="S686" s="5">
        <v>0.0</v>
      </c>
      <c r="T686" s="5">
        <v>0.0</v>
      </c>
      <c r="U686" s="5">
        <v>0.0</v>
      </c>
      <c r="V686" s="48">
        <v>1.0</v>
      </c>
    </row>
    <row r="687" ht="15.75" customHeight="1">
      <c r="A687" s="5">
        <v>685.0</v>
      </c>
      <c r="B687" s="5">
        <v>58.0</v>
      </c>
      <c r="C687" s="5">
        <f t="shared" si="1"/>
        <v>1</v>
      </c>
      <c r="D687" s="5">
        <f>'Thông tin khách hàng'!$B$4+B687-1</f>
        <v>58</v>
      </c>
      <c r="E687" s="46">
        <f t="shared" si="2"/>
        <v>243041007102</v>
      </c>
      <c r="F687" s="5">
        <f>TP*VLOOKUP('Thông tin khách hàng'!$E$10,$X$2:$Z$5,3,FALSE)*OFFSET($S687,0,VLOOKUP('Thông tin khách hàng'!$E$10,$X$2:$Z$5,2,FALSE))</f>
        <v>15000000</v>
      </c>
      <c r="G687" s="5">
        <f>EP*VLOOKUP('Thông tin khách hàng'!$E$10,$X$2:$Z$5,3,FALSE)*OFFSET($S687,0,VLOOKUP('Thông tin khách hàng'!$E$10,$X$2:$Z$5,2,FALSE))</f>
        <v>15000000</v>
      </c>
      <c r="H687" s="5">
        <f>F687*HLOOKUP(B687,Assumption!$A$10:$G$12,2,TRUE)+G687*HLOOKUP(B687,Assumption!$A$10:$G$12,3,TRUE)</f>
        <v>750000</v>
      </c>
      <c r="I687" s="5">
        <f t="shared" si="3"/>
        <v>29250000</v>
      </c>
      <c r="J687" s="47">
        <f>VLOOKUP(D687,Assumption!$O$3:$Q$103,IF('Thông tin khách hàng'!$B$3="Nam",2,3),FALSE)/12*P687</f>
        <v>0</v>
      </c>
      <c r="K687" s="5">
        <v>20000.0</v>
      </c>
      <c r="L687" s="46">
        <f t="shared" si="4"/>
        <v>990298234</v>
      </c>
      <c r="M687" s="46">
        <f t="shared" si="5"/>
        <v>244060535336</v>
      </c>
      <c r="N687" s="47">
        <f>HLOOKUP(ROUND(AVERAGE(M675:M686)/10^6,0),Assumption!$B$2:$E$3,2,TRUE)*MAX((AVERAGE(M675:M686)-250*10^6),0)</f>
        <v>1374080687</v>
      </c>
      <c r="O687" s="46">
        <f t="shared" si="6"/>
        <v>245434616023</v>
      </c>
      <c r="P687" s="46">
        <f>IF(A687=1,SA,MAX(0,SA-M686))</f>
        <v>0</v>
      </c>
      <c r="S687" s="5">
        <v>1.0</v>
      </c>
      <c r="T687" s="5">
        <v>1.0</v>
      </c>
      <c r="U687" s="5">
        <v>1.0</v>
      </c>
      <c r="V687" s="48">
        <v>1.0</v>
      </c>
    </row>
    <row r="688" ht="15.75" customHeight="1">
      <c r="A688" s="5">
        <v>686.0</v>
      </c>
      <c r="B688" s="5">
        <v>58.0</v>
      </c>
      <c r="C688" s="5">
        <f t="shared" si="1"/>
        <v>2</v>
      </c>
      <c r="D688" s="5">
        <f>'Thông tin khách hàng'!$B$4+B688-1</f>
        <v>58</v>
      </c>
      <c r="E688" s="46">
        <f t="shared" si="2"/>
        <v>245434616023</v>
      </c>
      <c r="F688" s="5">
        <f>TP*VLOOKUP('Thông tin khách hàng'!$E$10,$X$2:$Z$5,3,FALSE)*OFFSET($S688,0,VLOOKUP('Thông tin khách hàng'!$E$10,$X$2:$Z$5,2,FALSE))</f>
        <v>0</v>
      </c>
      <c r="G688" s="5">
        <f>EP*VLOOKUP('Thông tin khách hàng'!$E$10,$X$2:$Z$5,3,FALSE)*OFFSET($S688,0,VLOOKUP('Thông tin khách hàng'!$E$10,$X$2:$Z$5,2,FALSE))</f>
        <v>0</v>
      </c>
      <c r="H688" s="5">
        <f>F688*HLOOKUP(B688,Assumption!$A$10:$G$12,2,TRUE)+G688*HLOOKUP(B688,Assumption!$A$10:$G$12,3,TRUE)</f>
        <v>0</v>
      </c>
      <c r="I688" s="5">
        <f t="shared" si="3"/>
        <v>0</v>
      </c>
      <c r="J688" s="47">
        <f>VLOOKUP(D688,Assumption!$O$3:$Q$103,IF('Thông tin khách hàng'!$B$3="Nam",2,3),FALSE)/12*P688</f>
        <v>0</v>
      </c>
      <c r="K688" s="5">
        <v>20000.0</v>
      </c>
      <c r="L688" s="46">
        <f t="shared" si="4"/>
        <v>999930925</v>
      </c>
      <c r="M688" s="46">
        <f t="shared" si="5"/>
        <v>246434526948</v>
      </c>
      <c r="N688" s="47">
        <f>HLOOKUP(ROUND(AVERAGE(M676:M687)/10^6,0),Assumption!$B$2:$E$3,2,TRUE)*MAX((AVERAGE(M676:M687)-250*10^6),0)</f>
        <v>1387490202</v>
      </c>
      <c r="O688" s="46">
        <f t="shared" si="6"/>
        <v>247822017149</v>
      </c>
      <c r="P688" s="46">
        <f>IF(A688=1,SA,MAX(0,SA-M687))</f>
        <v>0</v>
      </c>
      <c r="S688" s="5">
        <v>0.0</v>
      </c>
      <c r="T688" s="5">
        <v>0.0</v>
      </c>
      <c r="U688" s="5">
        <v>0.0</v>
      </c>
      <c r="V688" s="48">
        <v>1.0</v>
      </c>
    </row>
    <row r="689" ht="15.75" customHeight="1">
      <c r="A689" s="5">
        <v>687.0</v>
      </c>
      <c r="B689" s="5">
        <v>58.0</v>
      </c>
      <c r="C689" s="5">
        <f t="shared" si="1"/>
        <v>3</v>
      </c>
      <c r="D689" s="5">
        <f>'Thông tin khách hàng'!$B$4+B689-1</f>
        <v>58</v>
      </c>
      <c r="E689" s="46">
        <f t="shared" si="2"/>
        <v>247822017149</v>
      </c>
      <c r="F689" s="5">
        <f>TP*VLOOKUP('Thông tin khách hàng'!$E$10,$X$2:$Z$5,3,FALSE)*OFFSET($S689,0,VLOOKUP('Thông tin khách hàng'!$E$10,$X$2:$Z$5,2,FALSE))</f>
        <v>0</v>
      </c>
      <c r="G689" s="5">
        <f>EP*VLOOKUP('Thông tin khách hàng'!$E$10,$X$2:$Z$5,3,FALSE)*OFFSET($S689,0,VLOOKUP('Thông tin khách hàng'!$E$10,$X$2:$Z$5,2,FALSE))</f>
        <v>0</v>
      </c>
      <c r="H689" s="5">
        <f>F689*HLOOKUP(B689,Assumption!$A$10:$G$12,2,TRUE)+G689*HLOOKUP(B689,Assumption!$A$10:$G$12,3,TRUE)</f>
        <v>0</v>
      </c>
      <c r="I689" s="5">
        <f t="shared" si="3"/>
        <v>0</v>
      </c>
      <c r="J689" s="47">
        <f>VLOOKUP(D689,Assumption!$O$3:$Q$103,IF('Thông tin khách hàng'!$B$3="Nam",2,3),FALSE)/12*P689</f>
        <v>0</v>
      </c>
      <c r="K689" s="5">
        <v>20000.0</v>
      </c>
      <c r="L689" s="46">
        <f t="shared" si="4"/>
        <v>1009657493</v>
      </c>
      <c r="M689" s="46">
        <f t="shared" si="5"/>
        <v>248831654642</v>
      </c>
      <c r="N689" s="47">
        <f>HLOOKUP(ROUND(AVERAGE(M677:M688)/10^6,0),Assumption!$B$2:$E$3,2,TRUE)*MAX((AVERAGE(M677:M688)-250*10^6),0)</f>
        <v>1401030246</v>
      </c>
      <c r="O689" s="46">
        <f t="shared" si="6"/>
        <v>250232684888</v>
      </c>
      <c r="P689" s="46">
        <f>IF(A689=1,SA,MAX(0,SA-M688))</f>
        <v>0</v>
      </c>
      <c r="S689" s="5">
        <v>0.0</v>
      </c>
      <c r="T689" s="5">
        <v>0.0</v>
      </c>
      <c r="U689" s="5">
        <v>0.0</v>
      </c>
      <c r="V689" s="48">
        <v>1.0</v>
      </c>
    </row>
    <row r="690" ht="15.75" customHeight="1">
      <c r="A690" s="5">
        <v>688.0</v>
      </c>
      <c r="B690" s="5">
        <v>58.0</v>
      </c>
      <c r="C690" s="5">
        <f t="shared" si="1"/>
        <v>4</v>
      </c>
      <c r="D690" s="5">
        <f>'Thông tin khách hàng'!$B$4+B690-1</f>
        <v>58</v>
      </c>
      <c r="E690" s="46">
        <f t="shared" si="2"/>
        <v>250232684888</v>
      </c>
      <c r="F690" s="5">
        <f>TP*VLOOKUP('Thông tin khách hàng'!$E$10,$X$2:$Z$5,3,FALSE)*OFFSET($S690,0,VLOOKUP('Thông tin khách hàng'!$E$10,$X$2:$Z$5,2,FALSE))</f>
        <v>0</v>
      </c>
      <c r="G690" s="5">
        <f>EP*VLOOKUP('Thông tin khách hàng'!$E$10,$X$2:$Z$5,3,FALSE)*OFFSET($S690,0,VLOOKUP('Thông tin khách hàng'!$E$10,$X$2:$Z$5,2,FALSE))</f>
        <v>0</v>
      </c>
      <c r="H690" s="5">
        <f>F690*HLOOKUP(B690,Assumption!$A$10:$G$12,2,TRUE)+G690*HLOOKUP(B690,Assumption!$A$10:$G$12,3,TRUE)</f>
        <v>0</v>
      </c>
      <c r="I690" s="5">
        <f t="shared" si="3"/>
        <v>0</v>
      </c>
      <c r="J690" s="47">
        <f>VLOOKUP(D690,Assumption!$O$3:$Q$103,IF('Thông tin khách hàng'!$B$3="Nam",2,3),FALSE)/12*P690</f>
        <v>0</v>
      </c>
      <c r="K690" s="5">
        <v>20000.0</v>
      </c>
      <c r="L690" s="46">
        <f t="shared" si="4"/>
        <v>1019478851</v>
      </c>
      <c r="M690" s="46">
        <f t="shared" si="5"/>
        <v>251252143739</v>
      </c>
      <c r="N690" s="47">
        <f>HLOOKUP(ROUND(AVERAGE(M678:M689)/10^6,0),Assumption!$B$2:$E$3,2,TRUE)*MAX((AVERAGE(M678:M689)-250*10^6),0)</f>
        <v>1414702090</v>
      </c>
      <c r="O690" s="46">
        <f t="shared" si="6"/>
        <v>252666845830</v>
      </c>
      <c r="P690" s="46">
        <f>IF(A690=1,SA,MAX(0,SA-M689))</f>
        <v>0</v>
      </c>
      <c r="S690" s="5">
        <v>0.0</v>
      </c>
      <c r="T690" s="5">
        <v>0.0</v>
      </c>
      <c r="U690" s="5">
        <v>1.0</v>
      </c>
      <c r="V690" s="48">
        <v>1.0</v>
      </c>
    </row>
    <row r="691" ht="15.75" customHeight="1">
      <c r="A691" s="5">
        <v>689.0</v>
      </c>
      <c r="B691" s="5">
        <v>58.0</v>
      </c>
      <c r="C691" s="5">
        <f t="shared" si="1"/>
        <v>5</v>
      </c>
      <c r="D691" s="5">
        <f>'Thông tin khách hàng'!$B$4+B691-1</f>
        <v>58</v>
      </c>
      <c r="E691" s="46">
        <f t="shared" si="2"/>
        <v>252666845830</v>
      </c>
      <c r="F691" s="5">
        <f>TP*VLOOKUP('Thông tin khách hàng'!$E$10,$X$2:$Z$5,3,FALSE)*OFFSET($S691,0,VLOOKUP('Thông tin khách hàng'!$E$10,$X$2:$Z$5,2,FALSE))</f>
        <v>0</v>
      </c>
      <c r="G691" s="5">
        <f>EP*VLOOKUP('Thông tin khách hàng'!$E$10,$X$2:$Z$5,3,FALSE)*OFFSET($S691,0,VLOOKUP('Thông tin khách hàng'!$E$10,$X$2:$Z$5,2,FALSE))</f>
        <v>0</v>
      </c>
      <c r="H691" s="5">
        <f>F691*HLOOKUP(B691,Assumption!$A$10:$G$12,2,TRUE)+G691*HLOOKUP(B691,Assumption!$A$10:$G$12,3,TRUE)</f>
        <v>0</v>
      </c>
      <c r="I691" s="5">
        <f t="shared" si="3"/>
        <v>0</v>
      </c>
      <c r="J691" s="47">
        <f>VLOOKUP(D691,Assumption!$O$3:$Q$103,IF('Thông tin khách hàng'!$B$3="Nam",2,3),FALSE)/12*P691</f>
        <v>0</v>
      </c>
      <c r="K691" s="5">
        <v>20000.0</v>
      </c>
      <c r="L691" s="46">
        <f t="shared" si="4"/>
        <v>1029395924</v>
      </c>
      <c r="M691" s="46">
        <f t="shared" si="5"/>
        <v>253696221754</v>
      </c>
      <c r="N691" s="47">
        <f>HLOOKUP(ROUND(AVERAGE(M679:M690)/10^6,0),Assumption!$B$2:$E$3,2,TRUE)*MAX((AVERAGE(M679:M690)-250*10^6),0)</f>
        <v>1428507018</v>
      </c>
      <c r="O691" s="46">
        <f t="shared" si="6"/>
        <v>255124728772</v>
      </c>
      <c r="P691" s="46">
        <f>IF(A691=1,SA,MAX(0,SA-M690))</f>
        <v>0</v>
      </c>
      <c r="S691" s="5">
        <v>0.0</v>
      </c>
      <c r="T691" s="5">
        <v>0.0</v>
      </c>
      <c r="U691" s="5">
        <v>0.0</v>
      </c>
      <c r="V691" s="48">
        <v>1.0</v>
      </c>
    </row>
    <row r="692" ht="15.75" customHeight="1">
      <c r="A692" s="5">
        <v>690.0</v>
      </c>
      <c r="B692" s="5">
        <v>58.0</v>
      </c>
      <c r="C692" s="5">
        <f t="shared" si="1"/>
        <v>6</v>
      </c>
      <c r="D692" s="5">
        <f>'Thông tin khách hàng'!$B$4+B692-1</f>
        <v>58</v>
      </c>
      <c r="E692" s="46">
        <f t="shared" si="2"/>
        <v>255124728772</v>
      </c>
      <c r="F692" s="5">
        <f>TP*VLOOKUP('Thông tin khách hàng'!$E$10,$X$2:$Z$5,3,FALSE)*OFFSET($S692,0,VLOOKUP('Thông tin khách hàng'!$E$10,$X$2:$Z$5,2,FALSE))</f>
        <v>0</v>
      </c>
      <c r="G692" s="5">
        <f>EP*VLOOKUP('Thông tin khách hàng'!$E$10,$X$2:$Z$5,3,FALSE)*OFFSET($S692,0,VLOOKUP('Thông tin khách hàng'!$E$10,$X$2:$Z$5,2,FALSE))</f>
        <v>0</v>
      </c>
      <c r="H692" s="5">
        <f>F692*HLOOKUP(B692,Assumption!$A$10:$G$12,2,TRUE)+G692*HLOOKUP(B692,Assumption!$A$10:$G$12,3,TRUE)</f>
        <v>0</v>
      </c>
      <c r="I692" s="5">
        <f t="shared" si="3"/>
        <v>0</v>
      </c>
      <c r="J692" s="47">
        <f>VLOOKUP(D692,Assumption!$O$3:$Q$103,IF('Thông tin khách hàng'!$B$3="Nam",2,3),FALSE)/12*P692</f>
        <v>0</v>
      </c>
      <c r="K692" s="5">
        <v>20000.0</v>
      </c>
      <c r="L692" s="46">
        <f t="shared" si="4"/>
        <v>1039409644</v>
      </c>
      <c r="M692" s="46">
        <f t="shared" si="5"/>
        <v>256164118416</v>
      </c>
      <c r="N692" s="47">
        <f>HLOOKUP(ROUND(AVERAGE(M680:M691)/10^6,0),Assumption!$B$2:$E$3,2,TRUE)*MAX((AVERAGE(M680:M691)-250*10^6),0)</f>
        <v>1442446324</v>
      </c>
      <c r="O692" s="46">
        <f t="shared" si="6"/>
        <v>257606564740</v>
      </c>
      <c r="P692" s="46">
        <f>IF(A692=1,SA,MAX(0,SA-M691))</f>
        <v>0</v>
      </c>
      <c r="S692" s="5">
        <v>0.0</v>
      </c>
      <c r="T692" s="5">
        <v>0.0</v>
      </c>
      <c r="U692" s="5">
        <v>0.0</v>
      </c>
      <c r="V692" s="48">
        <v>1.0</v>
      </c>
    </row>
    <row r="693" ht="15.75" customHeight="1">
      <c r="A693" s="5">
        <v>691.0</v>
      </c>
      <c r="B693" s="5">
        <v>58.0</v>
      </c>
      <c r="C693" s="5">
        <f t="shared" si="1"/>
        <v>7</v>
      </c>
      <c r="D693" s="5">
        <f>'Thông tin khách hàng'!$B$4+B693-1</f>
        <v>58</v>
      </c>
      <c r="E693" s="46">
        <f t="shared" si="2"/>
        <v>257606564740</v>
      </c>
      <c r="F693" s="5">
        <f>TP*VLOOKUP('Thông tin khách hàng'!$E$10,$X$2:$Z$5,3,FALSE)*OFFSET($S693,0,VLOOKUP('Thông tin khách hàng'!$E$10,$X$2:$Z$5,2,FALSE))</f>
        <v>15000000</v>
      </c>
      <c r="G693" s="5">
        <f>EP*VLOOKUP('Thông tin khách hàng'!$E$10,$X$2:$Z$5,3,FALSE)*OFFSET($S693,0,VLOOKUP('Thông tin khách hàng'!$E$10,$X$2:$Z$5,2,FALSE))</f>
        <v>15000000</v>
      </c>
      <c r="H693" s="5">
        <f>F693*HLOOKUP(B693,Assumption!$A$10:$G$12,2,TRUE)+G693*HLOOKUP(B693,Assumption!$A$10:$G$12,3,TRUE)</f>
        <v>750000</v>
      </c>
      <c r="I693" s="5">
        <f t="shared" si="3"/>
        <v>29250000</v>
      </c>
      <c r="J693" s="47">
        <f>VLOOKUP(D693,Assumption!$O$3:$Q$103,IF('Thông tin khách hàng'!$B$3="Nam",2,3),FALSE)/12*P693</f>
        <v>0</v>
      </c>
      <c r="K693" s="5">
        <v>20000.0</v>
      </c>
      <c r="L693" s="46">
        <f t="shared" si="4"/>
        <v>1049640119</v>
      </c>
      <c r="M693" s="46">
        <f t="shared" si="5"/>
        <v>258685434859</v>
      </c>
      <c r="N693" s="47">
        <f>HLOOKUP(ROUND(AVERAGE(M681:M692)/10^6,0),Assumption!$B$2:$E$3,2,TRUE)*MAX((AVERAGE(M681:M692)-250*10^6),0)</f>
        <v>1456521317</v>
      </c>
      <c r="O693" s="46">
        <f t="shared" si="6"/>
        <v>260141956175</v>
      </c>
      <c r="P693" s="46">
        <f>IF(A693=1,SA,MAX(0,SA-M692))</f>
        <v>0</v>
      </c>
      <c r="S693" s="5">
        <v>0.0</v>
      </c>
      <c r="T693" s="5">
        <v>1.0</v>
      </c>
      <c r="U693" s="5">
        <v>1.0</v>
      </c>
      <c r="V693" s="48">
        <v>1.0</v>
      </c>
    </row>
    <row r="694" ht="15.75" customHeight="1">
      <c r="A694" s="5">
        <v>692.0</v>
      </c>
      <c r="B694" s="5">
        <v>58.0</v>
      </c>
      <c r="C694" s="5">
        <f t="shared" si="1"/>
        <v>8</v>
      </c>
      <c r="D694" s="5">
        <f>'Thông tin khách hàng'!$B$4+B694-1</f>
        <v>58</v>
      </c>
      <c r="E694" s="46">
        <f t="shared" si="2"/>
        <v>260141956175</v>
      </c>
      <c r="F694" s="5">
        <f>TP*VLOOKUP('Thông tin khách hàng'!$E$10,$X$2:$Z$5,3,FALSE)*OFFSET($S694,0,VLOOKUP('Thông tin khách hàng'!$E$10,$X$2:$Z$5,2,FALSE))</f>
        <v>0</v>
      </c>
      <c r="G694" s="5">
        <f>EP*VLOOKUP('Thông tin khách hàng'!$E$10,$X$2:$Z$5,3,FALSE)*OFFSET($S694,0,VLOOKUP('Thông tin khách hàng'!$E$10,$X$2:$Z$5,2,FALSE))</f>
        <v>0</v>
      </c>
      <c r="H694" s="5">
        <f>F694*HLOOKUP(B694,Assumption!$A$10:$G$12,2,TRUE)+G694*HLOOKUP(B694,Assumption!$A$10:$G$12,3,TRUE)</f>
        <v>0</v>
      </c>
      <c r="I694" s="5">
        <f t="shared" si="3"/>
        <v>0</v>
      </c>
      <c r="J694" s="47">
        <f>VLOOKUP(D694,Assumption!$O$3:$Q$103,IF('Thông tin khách hàng'!$B$3="Nam",2,3),FALSE)/12*P694</f>
        <v>0</v>
      </c>
      <c r="K694" s="5">
        <v>20000.0</v>
      </c>
      <c r="L694" s="46">
        <f t="shared" si="4"/>
        <v>1059850449</v>
      </c>
      <c r="M694" s="46">
        <f t="shared" si="5"/>
        <v>261201786624</v>
      </c>
      <c r="N694" s="47">
        <f>HLOOKUP(ROUND(AVERAGE(M682:M693)/10^6,0),Assumption!$B$2:$E$3,2,TRUE)*MAX((AVERAGE(M682:M693)-250*10^6),0)</f>
        <v>1470733316</v>
      </c>
      <c r="O694" s="46">
        <f t="shared" si="6"/>
        <v>262672519941</v>
      </c>
      <c r="P694" s="46">
        <f>IF(A694=1,SA,MAX(0,SA-M693))</f>
        <v>0</v>
      </c>
      <c r="S694" s="5">
        <v>0.0</v>
      </c>
      <c r="T694" s="5">
        <v>0.0</v>
      </c>
      <c r="U694" s="5">
        <v>0.0</v>
      </c>
      <c r="V694" s="48">
        <v>1.0</v>
      </c>
    </row>
    <row r="695" ht="15.75" customHeight="1">
      <c r="A695" s="5">
        <v>693.0</v>
      </c>
      <c r="B695" s="5">
        <v>58.0</v>
      </c>
      <c r="C695" s="5">
        <f t="shared" si="1"/>
        <v>9</v>
      </c>
      <c r="D695" s="5">
        <f>'Thông tin khách hàng'!$B$4+B695-1</f>
        <v>58</v>
      </c>
      <c r="E695" s="46">
        <f t="shared" si="2"/>
        <v>262672519941</v>
      </c>
      <c r="F695" s="5">
        <f>TP*VLOOKUP('Thông tin khách hàng'!$E$10,$X$2:$Z$5,3,FALSE)*OFFSET($S695,0,VLOOKUP('Thông tin khách hàng'!$E$10,$X$2:$Z$5,2,FALSE))</f>
        <v>0</v>
      </c>
      <c r="G695" s="5">
        <f>EP*VLOOKUP('Thông tin khách hàng'!$E$10,$X$2:$Z$5,3,FALSE)*OFFSET($S695,0,VLOOKUP('Thông tin khách hàng'!$E$10,$X$2:$Z$5,2,FALSE))</f>
        <v>0</v>
      </c>
      <c r="H695" s="5">
        <f>F695*HLOOKUP(B695,Assumption!$A$10:$G$12,2,TRUE)+G695*HLOOKUP(B695,Assumption!$A$10:$G$12,3,TRUE)</f>
        <v>0</v>
      </c>
      <c r="I695" s="5">
        <f t="shared" si="3"/>
        <v>0</v>
      </c>
      <c r="J695" s="47">
        <f>VLOOKUP(D695,Assumption!$O$3:$Q$103,IF('Thông tin khách hàng'!$B$3="Nam",2,3),FALSE)/12*P695</f>
        <v>0</v>
      </c>
      <c r="K695" s="5">
        <v>20000.0</v>
      </c>
      <c r="L695" s="46">
        <f t="shared" si="4"/>
        <v>1070160279</v>
      </c>
      <c r="M695" s="46">
        <f t="shared" si="5"/>
        <v>263742660220</v>
      </c>
      <c r="N695" s="47">
        <f>HLOOKUP(ROUND(AVERAGE(M683:M694)/10^6,0),Assumption!$B$2:$E$3,2,TRUE)*MAX((AVERAGE(M683:M694)-250*10^6),0)</f>
        <v>1485083657</v>
      </c>
      <c r="O695" s="46">
        <f t="shared" si="6"/>
        <v>265227743877</v>
      </c>
      <c r="P695" s="46">
        <f>IF(A695=1,SA,MAX(0,SA-M694))</f>
        <v>0</v>
      </c>
      <c r="S695" s="5">
        <v>0.0</v>
      </c>
      <c r="T695" s="5">
        <v>0.0</v>
      </c>
      <c r="U695" s="5">
        <v>0.0</v>
      </c>
      <c r="V695" s="48">
        <v>1.0</v>
      </c>
    </row>
    <row r="696" ht="15.75" customHeight="1">
      <c r="A696" s="5">
        <v>694.0</v>
      </c>
      <c r="B696" s="5">
        <v>58.0</v>
      </c>
      <c r="C696" s="5">
        <f t="shared" si="1"/>
        <v>10</v>
      </c>
      <c r="D696" s="5">
        <f>'Thông tin khách hàng'!$B$4+B696-1</f>
        <v>58</v>
      </c>
      <c r="E696" s="46">
        <f t="shared" si="2"/>
        <v>265227743877</v>
      </c>
      <c r="F696" s="5">
        <f>TP*VLOOKUP('Thông tin khách hàng'!$E$10,$X$2:$Z$5,3,FALSE)*OFFSET($S696,0,VLOOKUP('Thông tin khách hàng'!$E$10,$X$2:$Z$5,2,FALSE))</f>
        <v>0</v>
      </c>
      <c r="G696" s="5">
        <f>EP*VLOOKUP('Thông tin khách hàng'!$E$10,$X$2:$Z$5,3,FALSE)*OFFSET($S696,0,VLOOKUP('Thông tin khách hàng'!$E$10,$X$2:$Z$5,2,FALSE))</f>
        <v>0</v>
      </c>
      <c r="H696" s="5">
        <f>F696*HLOOKUP(B696,Assumption!$A$10:$G$12,2,TRUE)+G696*HLOOKUP(B696,Assumption!$A$10:$G$12,3,TRUE)</f>
        <v>0</v>
      </c>
      <c r="I696" s="5">
        <f t="shared" si="3"/>
        <v>0</v>
      </c>
      <c r="J696" s="47">
        <f>VLOOKUP(D696,Assumption!$O$3:$Q$103,IF('Thông tin khách hàng'!$B$3="Nam",2,3),FALSE)/12*P696</f>
        <v>0</v>
      </c>
      <c r="K696" s="5">
        <v>20000.0</v>
      </c>
      <c r="L696" s="46">
        <f t="shared" si="4"/>
        <v>1080570578</v>
      </c>
      <c r="M696" s="46">
        <f t="shared" si="5"/>
        <v>266308294455</v>
      </c>
      <c r="N696" s="47">
        <f>HLOOKUP(ROUND(AVERAGE(M684:M695)/10^6,0),Assumption!$B$2:$E$3,2,TRUE)*MAX((AVERAGE(M684:M695)-250*10^6),0)</f>
        <v>1499573685</v>
      </c>
      <c r="O696" s="46">
        <f t="shared" si="6"/>
        <v>267807868140</v>
      </c>
      <c r="P696" s="46">
        <f>IF(A696=1,SA,MAX(0,SA-M695))</f>
        <v>0</v>
      </c>
      <c r="S696" s="5">
        <v>0.0</v>
      </c>
      <c r="T696" s="5">
        <v>0.0</v>
      </c>
      <c r="U696" s="5">
        <v>1.0</v>
      </c>
      <c r="V696" s="48">
        <v>1.0</v>
      </c>
    </row>
    <row r="697" ht="15.75" customHeight="1">
      <c r="A697" s="5">
        <v>695.0</v>
      </c>
      <c r="B697" s="5">
        <v>58.0</v>
      </c>
      <c r="C697" s="5">
        <f t="shared" si="1"/>
        <v>11</v>
      </c>
      <c r="D697" s="5">
        <f>'Thông tin khách hàng'!$B$4+B697-1</f>
        <v>58</v>
      </c>
      <c r="E697" s="46">
        <f t="shared" si="2"/>
        <v>267807868140</v>
      </c>
      <c r="F697" s="5">
        <f>TP*VLOOKUP('Thông tin khách hàng'!$E$10,$X$2:$Z$5,3,FALSE)*OFFSET($S697,0,VLOOKUP('Thông tin khách hàng'!$E$10,$X$2:$Z$5,2,FALSE))</f>
        <v>0</v>
      </c>
      <c r="G697" s="5">
        <f>EP*VLOOKUP('Thông tin khách hàng'!$E$10,$X$2:$Z$5,3,FALSE)*OFFSET($S697,0,VLOOKUP('Thông tin khách hàng'!$E$10,$X$2:$Z$5,2,FALSE))</f>
        <v>0</v>
      </c>
      <c r="H697" s="5">
        <f>F697*HLOOKUP(B697,Assumption!$A$10:$G$12,2,TRUE)+G697*HLOOKUP(B697,Assumption!$A$10:$G$12,3,TRUE)</f>
        <v>0</v>
      </c>
      <c r="I697" s="5">
        <f t="shared" si="3"/>
        <v>0</v>
      </c>
      <c r="J697" s="47">
        <f>VLOOKUP(D697,Assumption!$O$3:$Q$103,IF('Thông tin khách hàng'!$B$3="Nam",2,3),FALSE)/12*P697</f>
        <v>0</v>
      </c>
      <c r="K697" s="5">
        <v>20000.0</v>
      </c>
      <c r="L697" s="46">
        <f t="shared" si="4"/>
        <v>1091082324</v>
      </c>
      <c r="M697" s="46">
        <f t="shared" si="5"/>
        <v>268898930464</v>
      </c>
      <c r="N697" s="47">
        <f>HLOOKUP(ROUND(AVERAGE(M685:M696)/10^6,0),Assumption!$B$2:$E$3,2,TRUE)*MAX((AVERAGE(M685:M696)-250*10^6),0)</f>
        <v>1514204761</v>
      </c>
      <c r="O697" s="46">
        <f t="shared" si="6"/>
        <v>270413135225</v>
      </c>
      <c r="P697" s="46">
        <f>IF(A697=1,SA,MAX(0,SA-M696))</f>
        <v>0</v>
      </c>
      <c r="S697" s="5">
        <v>0.0</v>
      </c>
      <c r="T697" s="5">
        <v>0.0</v>
      </c>
      <c r="U697" s="5">
        <v>0.0</v>
      </c>
      <c r="V697" s="48">
        <v>1.0</v>
      </c>
    </row>
    <row r="698" ht="15.75" customHeight="1">
      <c r="A698" s="5">
        <v>696.0</v>
      </c>
      <c r="B698" s="5">
        <v>58.0</v>
      </c>
      <c r="C698" s="5">
        <f t="shared" si="1"/>
        <v>12</v>
      </c>
      <c r="D698" s="5">
        <f>'Thông tin khách hàng'!$B$4+B698-1</f>
        <v>58</v>
      </c>
      <c r="E698" s="46">
        <f t="shared" si="2"/>
        <v>270413135225</v>
      </c>
      <c r="F698" s="5">
        <f>TP*VLOOKUP('Thông tin khách hàng'!$E$10,$X$2:$Z$5,3,FALSE)*OFFSET($S698,0,VLOOKUP('Thông tin khách hàng'!$E$10,$X$2:$Z$5,2,FALSE))</f>
        <v>0</v>
      </c>
      <c r="G698" s="5">
        <f>EP*VLOOKUP('Thông tin khách hàng'!$E$10,$X$2:$Z$5,3,FALSE)*OFFSET($S698,0,VLOOKUP('Thông tin khách hàng'!$E$10,$X$2:$Z$5,2,FALSE))</f>
        <v>0</v>
      </c>
      <c r="H698" s="5">
        <f>F698*HLOOKUP(B698,Assumption!$A$10:$G$12,2,TRUE)+G698*HLOOKUP(B698,Assumption!$A$10:$G$12,3,TRUE)</f>
        <v>0</v>
      </c>
      <c r="I698" s="5">
        <f t="shared" si="3"/>
        <v>0</v>
      </c>
      <c r="J698" s="47">
        <f>VLOOKUP(D698,Assumption!$O$3:$Q$103,IF('Thông tin khách hàng'!$B$3="Nam",2,3),FALSE)/12*P698</f>
        <v>0</v>
      </c>
      <c r="K698" s="5">
        <v>20000.0</v>
      </c>
      <c r="L698" s="46">
        <f t="shared" si="4"/>
        <v>1101696504</v>
      </c>
      <c r="M698" s="46">
        <f t="shared" si="5"/>
        <v>271514811729</v>
      </c>
      <c r="N698" s="47">
        <f>HLOOKUP(ROUND(AVERAGE(M686:M697)/10^6,0),Assumption!$B$2:$E$3,2,TRUE)*MAX((AVERAGE(M686:M697)-250*10^6),0)</f>
        <v>1528978257</v>
      </c>
      <c r="O698" s="46">
        <f t="shared" si="6"/>
        <v>273043789986</v>
      </c>
      <c r="P698" s="46">
        <f>IF(A698=1,SA,MAX(0,SA-M697))</f>
        <v>0</v>
      </c>
      <c r="S698" s="5">
        <v>0.0</v>
      </c>
      <c r="T698" s="5">
        <v>0.0</v>
      </c>
      <c r="U698" s="5">
        <v>0.0</v>
      </c>
      <c r="V698" s="48">
        <v>1.0</v>
      </c>
    </row>
    <row r="699" ht="15.75" customHeight="1">
      <c r="A699" s="5">
        <v>697.0</v>
      </c>
      <c r="B699" s="5">
        <v>59.0</v>
      </c>
      <c r="C699" s="5">
        <f t="shared" si="1"/>
        <v>1</v>
      </c>
      <c r="D699" s="5">
        <f>'Thông tin khách hàng'!$B$4+B699-1</f>
        <v>59</v>
      </c>
      <c r="E699" s="46">
        <f t="shared" si="2"/>
        <v>273043789986</v>
      </c>
      <c r="F699" s="5">
        <f>TP*VLOOKUP('Thông tin khách hàng'!$E$10,$X$2:$Z$5,3,FALSE)*OFFSET($S699,0,VLOOKUP('Thông tin khách hàng'!$E$10,$X$2:$Z$5,2,FALSE))</f>
        <v>15000000</v>
      </c>
      <c r="G699" s="5">
        <f>EP*VLOOKUP('Thông tin khách hàng'!$E$10,$X$2:$Z$5,3,FALSE)*OFFSET($S699,0,VLOOKUP('Thông tin khách hàng'!$E$10,$X$2:$Z$5,2,FALSE))</f>
        <v>15000000</v>
      </c>
      <c r="H699" s="5">
        <f>F699*HLOOKUP(B699,Assumption!$A$10:$G$12,2,TRUE)+G699*HLOOKUP(B699,Assumption!$A$10:$G$12,3,TRUE)</f>
        <v>750000</v>
      </c>
      <c r="I699" s="5">
        <f t="shared" si="3"/>
        <v>29250000</v>
      </c>
      <c r="J699" s="47">
        <f>VLOOKUP(D699,Assumption!$O$3:$Q$103,IF('Thông tin khách hàng'!$B$3="Nam",2,3),FALSE)/12*P699</f>
        <v>0</v>
      </c>
      <c r="K699" s="5">
        <v>20000.0</v>
      </c>
      <c r="L699" s="46">
        <f t="shared" si="4"/>
        <v>1112533285</v>
      </c>
      <c r="M699" s="46">
        <f t="shared" si="5"/>
        <v>274185553271</v>
      </c>
      <c r="N699" s="47">
        <f>HLOOKUP(ROUND(AVERAGE(M687:M698)/10^6,0),Assumption!$B$2:$E$3,2,TRUE)*MAX((AVERAGE(M687:M698)-250*10^6),0)</f>
        <v>1543895560</v>
      </c>
      <c r="O699" s="46">
        <f t="shared" si="6"/>
        <v>275729448831</v>
      </c>
      <c r="P699" s="46">
        <f>IF(A699=1,SA,MAX(0,SA-M698))</f>
        <v>0</v>
      </c>
      <c r="S699" s="5">
        <v>1.0</v>
      </c>
      <c r="T699" s="5">
        <v>1.0</v>
      </c>
      <c r="U699" s="5">
        <v>1.0</v>
      </c>
      <c r="V699" s="48">
        <v>1.0</v>
      </c>
    </row>
    <row r="700" ht="15.75" customHeight="1">
      <c r="A700" s="5">
        <v>698.0</v>
      </c>
      <c r="B700" s="5">
        <v>59.0</v>
      </c>
      <c r="C700" s="5">
        <f t="shared" si="1"/>
        <v>2</v>
      </c>
      <c r="D700" s="5">
        <f>'Thông tin khách hàng'!$B$4+B700-1</f>
        <v>59</v>
      </c>
      <c r="E700" s="46">
        <f t="shared" si="2"/>
        <v>275729448831</v>
      </c>
      <c r="F700" s="5">
        <f>TP*VLOOKUP('Thông tin khách hàng'!$E$10,$X$2:$Z$5,3,FALSE)*OFFSET($S700,0,VLOOKUP('Thông tin khách hàng'!$E$10,$X$2:$Z$5,2,FALSE))</f>
        <v>0</v>
      </c>
      <c r="G700" s="5">
        <f>EP*VLOOKUP('Thông tin khách hàng'!$E$10,$X$2:$Z$5,3,FALSE)*OFFSET($S700,0,VLOOKUP('Thông tin khách hàng'!$E$10,$X$2:$Z$5,2,FALSE))</f>
        <v>0</v>
      </c>
      <c r="H700" s="5">
        <f>F700*HLOOKUP(B700,Assumption!$A$10:$G$12,2,TRUE)+G700*HLOOKUP(B700,Assumption!$A$10:$G$12,3,TRUE)</f>
        <v>0</v>
      </c>
      <c r="I700" s="5">
        <f t="shared" si="3"/>
        <v>0</v>
      </c>
      <c r="J700" s="47">
        <f>VLOOKUP(D700,Assumption!$O$3:$Q$103,IF('Thông tin khách hàng'!$B$3="Nam",2,3),FALSE)/12*P700</f>
        <v>0</v>
      </c>
      <c r="K700" s="5">
        <v>20000.0</v>
      </c>
      <c r="L700" s="46">
        <f t="shared" si="4"/>
        <v>1123355824</v>
      </c>
      <c r="M700" s="46">
        <f t="shared" si="5"/>
        <v>276852784655</v>
      </c>
      <c r="N700" s="47">
        <f>HLOOKUP(ROUND(AVERAGE(M688:M699)/10^6,0),Assumption!$B$2:$E$3,2,TRUE)*MAX((AVERAGE(M688:M699)-250*10^6),0)</f>
        <v>1558958069</v>
      </c>
      <c r="O700" s="46">
        <f t="shared" si="6"/>
        <v>278411742724</v>
      </c>
      <c r="P700" s="46">
        <f>IF(A700=1,SA,MAX(0,SA-M699))</f>
        <v>0</v>
      </c>
      <c r="S700" s="5">
        <v>0.0</v>
      </c>
      <c r="T700" s="5">
        <v>0.0</v>
      </c>
      <c r="U700" s="5">
        <v>0.0</v>
      </c>
      <c r="V700" s="48">
        <v>1.0</v>
      </c>
    </row>
    <row r="701" ht="15.75" customHeight="1">
      <c r="A701" s="5">
        <v>699.0</v>
      </c>
      <c r="B701" s="5">
        <v>59.0</v>
      </c>
      <c r="C701" s="5">
        <f t="shared" si="1"/>
        <v>3</v>
      </c>
      <c r="D701" s="5">
        <f>'Thông tin khách hàng'!$B$4+B701-1</f>
        <v>59</v>
      </c>
      <c r="E701" s="46">
        <f t="shared" si="2"/>
        <v>278411742724</v>
      </c>
      <c r="F701" s="5">
        <f>TP*VLOOKUP('Thông tin khách hàng'!$E$10,$X$2:$Z$5,3,FALSE)*OFFSET($S701,0,VLOOKUP('Thông tin khách hàng'!$E$10,$X$2:$Z$5,2,FALSE))</f>
        <v>0</v>
      </c>
      <c r="G701" s="5">
        <f>EP*VLOOKUP('Thông tin khách hàng'!$E$10,$X$2:$Z$5,3,FALSE)*OFFSET($S701,0,VLOOKUP('Thông tin khách hàng'!$E$10,$X$2:$Z$5,2,FALSE))</f>
        <v>0</v>
      </c>
      <c r="H701" s="5">
        <f>F701*HLOOKUP(B701,Assumption!$A$10:$G$12,2,TRUE)+G701*HLOOKUP(B701,Assumption!$A$10:$G$12,3,TRUE)</f>
        <v>0</v>
      </c>
      <c r="I701" s="5">
        <f t="shared" si="3"/>
        <v>0</v>
      </c>
      <c r="J701" s="47">
        <f>VLOOKUP(D701,Assumption!$O$3:$Q$103,IF('Thông tin khách hàng'!$B$3="Nam",2,3),FALSE)/12*P701</f>
        <v>0</v>
      </c>
      <c r="K701" s="5">
        <v>20000.0</v>
      </c>
      <c r="L701" s="46">
        <f t="shared" si="4"/>
        <v>1134283821</v>
      </c>
      <c r="M701" s="46">
        <f t="shared" si="5"/>
        <v>279546006545</v>
      </c>
      <c r="N701" s="47">
        <f>HLOOKUP(ROUND(AVERAGE(M689:M700)/10^6,0),Assumption!$B$2:$E$3,2,TRUE)*MAX((AVERAGE(M689:M700)-250*10^6),0)</f>
        <v>1574167197</v>
      </c>
      <c r="O701" s="46">
        <f t="shared" si="6"/>
        <v>281120173742</v>
      </c>
      <c r="P701" s="46">
        <f>IF(A701=1,SA,MAX(0,SA-M700))</f>
        <v>0</v>
      </c>
      <c r="S701" s="5">
        <v>0.0</v>
      </c>
      <c r="T701" s="5">
        <v>0.0</v>
      </c>
      <c r="U701" s="5">
        <v>0.0</v>
      </c>
      <c r="V701" s="48">
        <v>1.0</v>
      </c>
    </row>
    <row r="702" ht="15.75" customHeight="1">
      <c r="A702" s="5">
        <v>700.0</v>
      </c>
      <c r="B702" s="5">
        <v>59.0</v>
      </c>
      <c r="C702" s="5">
        <f t="shared" si="1"/>
        <v>4</v>
      </c>
      <c r="D702" s="5">
        <f>'Thông tin khách hàng'!$B$4+B702-1</f>
        <v>59</v>
      </c>
      <c r="E702" s="46">
        <f t="shared" si="2"/>
        <v>281120173742</v>
      </c>
      <c r="F702" s="5">
        <f>TP*VLOOKUP('Thông tin khách hàng'!$E$10,$X$2:$Z$5,3,FALSE)*OFFSET($S702,0,VLOOKUP('Thông tin khách hàng'!$E$10,$X$2:$Z$5,2,FALSE))</f>
        <v>0</v>
      </c>
      <c r="G702" s="5">
        <f>EP*VLOOKUP('Thông tin khách hàng'!$E$10,$X$2:$Z$5,3,FALSE)*OFFSET($S702,0,VLOOKUP('Thông tin khách hàng'!$E$10,$X$2:$Z$5,2,FALSE))</f>
        <v>0</v>
      </c>
      <c r="H702" s="5">
        <f>F702*HLOOKUP(B702,Assumption!$A$10:$G$12,2,TRUE)+G702*HLOOKUP(B702,Assumption!$A$10:$G$12,3,TRUE)</f>
        <v>0</v>
      </c>
      <c r="I702" s="5">
        <f t="shared" si="3"/>
        <v>0</v>
      </c>
      <c r="J702" s="47">
        <f>VLOOKUP(D702,Assumption!$O$3:$Q$103,IF('Thông tin khách hàng'!$B$3="Nam",2,3),FALSE)/12*P702</f>
        <v>0</v>
      </c>
      <c r="K702" s="5">
        <v>20000.0</v>
      </c>
      <c r="L702" s="46">
        <f t="shared" si="4"/>
        <v>1145318304</v>
      </c>
      <c r="M702" s="46">
        <f t="shared" si="5"/>
        <v>282265472046</v>
      </c>
      <c r="N702" s="47">
        <f>HLOOKUP(ROUND(AVERAGE(M690:M701)/10^6,0),Assumption!$B$2:$E$3,2,TRUE)*MAX((AVERAGE(M690:M701)-250*10^6),0)</f>
        <v>1589524373</v>
      </c>
      <c r="O702" s="46">
        <f t="shared" si="6"/>
        <v>283854996419</v>
      </c>
      <c r="P702" s="46">
        <f>IF(A702=1,SA,MAX(0,SA-M701))</f>
        <v>0</v>
      </c>
      <c r="S702" s="5">
        <v>0.0</v>
      </c>
      <c r="T702" s="5">
        <v>0.0</v>
      </c>
      <c r="U702" s="5">
        <v>1.0</v>
      </c>
      <c r="V702" s="48">
        <v>1.0</v>
      </c>
    </row>
    <row r="703" ht="15.75" customHeight="1">
      <c r="A703" s="5">
        <v>701.0</v>
      </c>
      <c r="B703" s="5">
        <v>59.0</v>
      </c>
      <c r="C703" s="5">
        <f t="shared" si="1"/>
        <v>5</v>
      </c>
      <c r="D703" s="5">
        <f>'Thông tin khách hàng'!$B$4+B703-1</f>
        <v>59</v>
      </c>
      <c r="E703" s="46">
        <f t="shared" si="2"/>
        <v>283854996419</v>
      </c>
      <c r="F703" s="5">
        <f>TP*VLOOKUP('Thông tin khách hàng'!$E$10,$X$2:$Z$5,3,FALSE)*OFFSET($S703,0,VLOOKUP('Thông tin khách hàng'!$E$10,$X$2:$Z$5,2,FALSE))</f>
        <v>0</v>
      </c>
      <c r="G703" s="5">
        <f>EP*VLOOKUP('Thông tin khách hàng'!$E$10,$X$2:$Z$5,3,FALSE)*OFFSET($S703,0,VLOOKUP('Thông tin khách hàng'!$E$10,$X$2:$Z$5,2,FALSE))</f>
        <v>0</v>
      </c>
      <c r="H703" s="5">
        <f>F703*HLOOKUP(B703,Assumption!$A$10:$G$12,2,TRUE)+G703*HLOOKUP(B703,Assumption!$A$10:$G$12,3,TRUE)</f>
        <v>0</v>
      </c>
      <c r="I703" s="5">
        <f t="shared" si="3"/>
        <v>0</v>
      </c>
      <c r="J703" s="47">
        <f>VLOOKUP(D703,Assumption!$O$3:$Q$103,IF('Thông tin khách hàng'!$B$3="Nam",2,3),FALSE)/12*P703</f>
        <v>0</v>
      </c>
      <c r="K703" s="5">
        <v>20000.0</v>
      </c>
      <c r="L703" s="46">
        <f t="shared" si="4"/>
        <v>1156460311</v>
      </c>
      <c r="M703" s="46">
        <f t="shared" si="5"/>
        <v>285011436730</v>
      </c>
      <c r="N703" s="47">
        <f>HLOOKUP(ROUND(AVERAGE(M691:M702)/10^6,0),Assumption!$B$2:$E$3,2,TRUE)*MAX((AVERAGE(M691:M702)-250*10^6),0)</f>
        <v>1605031038</v>
      </c>
      <c r="O703" s="46">
        <f t="shared" si="6"/>
        <v>286616467768</v>
      </c>
      <c r="P703" s="46">
        <f>IF(A703=1,SA,MAX(0,SA-M702))</f>
        <v>0</v>
      </c>
      <c r="S703" s="5">
        <v>0.0</v>
      </c>
      <c r="T703" s="5">
        <v>0.0</v>
      </c>
      <c r="U703" s="5">
        <v>0.0</v>
      </c>
      <c r="V703" s="48">
        <v>1.0</v>
      </c>
    </row>
    <row r="704" ht="15.75" customHeight="1">
      <c r="A704" s="5">
        <v>702.0</v>
      </c>
      <c r="B704" s="5">
        <v>59.0</v>
      </c>
      <c r="C704" s="5">
        <f t="shared" si="1"/>
        <v>6</v>
      </c>
      <c r="D704" s="5">
        <f>'Thông tin khách hàng'!$B$4+B704-1</f>
        <v>59</v>
      </c>
      <c r="E704" s="46">
        <f t="shared" si="2"/>
        <v>286616467768</v>
      </c>
      <c r="F704" s="5">
        <f>TP*VLOOKUP('Thông tin khách hàng'!$E$10,$X$2:$Z$5,3,FALSE)*OFFSET($S704,0,VLOOKUP('Thông tin khách hàng'!$E$10,$X$2:$Z$5,2,FALSE))</f>
        <v>0</v>
      </c>
      <c r="G704" s="5">
        <f>EP*VLOOKUP('Thông tin khách hàng'!$E$10,$X$2:$Z$5,3,FALSE)*OFFSET($S704,0,VLOOKUP('Thông tin khách hàng'!$E$10,$X$2:$Z$5,2,FALSE))</f>
        <v>0</v>
      </c>
      <c r="H704" s="5">
        <f>F704*HLOOKUP(B704,Assumption!$A$10:$G$12,2,TRUE)+G704*HLOOKUP(B704,Assumption!$A$10:$G$12,3,TRUE)</f>
        <v>0</v>
      </c>
      <c r="I704" s="5">
        <f t="shared" si="3"/>
        <v>0</v>
      </c>
      <c r="J704" s="47">
        <f>VLOOKUP(D704,Assumption!$O$3:$Q$103,IF('Thông tin khách hàng'!$B$3="Nam",2,3),FALSE)/12*P704</f>
        <v>0</v>
      </c>
      <c r="K704" s="5">
        <v>20000.0</v>
      </c>
      <c r="L704" s="46">
        <f t="shared" si="4"/>
        <v>1167710887</v>
      </c>
      <c r="M704" s="46">
        <f t="shared" si="5"/>
        <v>287784158655</v>
      </c>
      <c r="N704" s="47">
        <f>HLOOKUP(ROUND(AVERAGE(M692:M703)/10^6,0),Assumption!$B$2:$E$3,2,TRUE)*MAX((AVERAGE(M692:M703)-250*10^6),0)</f>
        <v>1620688645</v>
      </c>
      <c r="O704" s="46">
        <f t="shared" si="6"/>
        <v>289404847300</v>
      </c>
      <c r="P704" s="46">
        <f>IF(A704=1,SA,MAX(0,SA-M703))</f>
        <v>0</v>
      </c>
      <c r="S704" s="5">
        <v>0.0</v>
      </c>
      <c r="T704" s="5">
        <v>0.0</v>
      </c>
      <c r="U704" s="5">
        <v>0.0</v>
      </c>
      <c r="V704" s="48">
        <v>1.0</v>
      </c>
    </row>
    <row r="705" ht="15.75" customHeight="1">
      <c r="A705" s="5">
        <v>703.0</v>
      </c>
      <c r="B705" s="5">
        <v>59.0</v>
      </c>
      <c r="C705" s="5">
        <f t="shared" si="1"/>
        <v>7</v>
      </c>
      <c r="D705" s="5">
        <f>'Thông tin khách hàng'!$B$4+B705-1</f>
        <v>59</v>
      </c>
      <c r="E705" s="46">
        <f t="shared" si="2"/>
        <v>289404847300</v>
      </c>
      <c r="F705" s="5">
        <f>TP*VLOOKUP('Thông tin khách hàng'!$E$10,$X$2:$Z$5,3,FALSE)*OFFSET($S705,0,VLOOKUP('Thông tin khách hàng'!$E$10,$X$2:$Z$5,2,FALSE))</f>
        <v>15000000</v>
      </c>
      <c r="G705" s="5">
        <f>EP*VLOOKUP('Thông tin khách hàng'!$E$10,$X$2:$Z$5,3,FALSE)*OFFSET($S705,0,VLOOKUP('Thông tin khách hàng'!$E$10,$X$2:$Z$5,2,FALSE))</f>
        <v>15000000</v>
      </c>
      <c r="H705" s="5">
        <f>F705*HLOOKUP(B705,Assumption!$A$10:$G$12,2,TRUE)+G705*HLOOKUP(B705,Assumption!$A$10:$G$12,3,TRUE)</f>
        <v>750000</v>
      </c>
      <c r="I705" s="5">
        <f t="shared" si="3"/>
        <v>29250000</v>
      </c>
      <c r="J705" s="47">
        <f>VLOOKUP(D705,Assumption!$O$3:$Q$103,IF('Thông tin khách hàng'!$B$3="Nam",2,3),FALSE)/12*P705</f>
        <v>0</v>
      </c>
      <c r="K705" s="5">
        <v>20000.0</v>
      </c>
      <c r="L705" s="46">
        <f t="shared" si="4"/>
        <v>1179190258</v>
      </c>
      <c r="M705" s="46">
        <f t="shared" si="5"/>
        <v>290613267558</v>
      </c>
      <c r="N705" s="47">
        <f>HLOOKUP(ROUND(AVERAGE(M693:M704)/10^6,0),Assumption!$B$2:$E$3,2,TRUE)*MAX((AVERAGE(M693:M704)-250*10^6),0)</f>
        <v>1636498665</v>
      </c>
      <c r="O705" s="46">
        <f t="shared" si="6"/>
        <v>292249766223</v>
      </c>
      <c r="P705" s="46">
        <f>IF(A705=1,SA,MAX(0,SA-M704))</f>
        <v>0</v>
      </c>
      <c r="S705" s="5">
        <v>0.0</v>
      </c>
      <c r="T705" s="5">
        <v>1.0</v>
      </c>
      <c r="U705" s="5">
        <v>1.0</v>
      </c>
      <c r="V705" s="48">
        <v>1.0</v>
      </c>
    </row>
    <row r="706" ht="15.75" customHeight="1">
      <c r="A706" s="5">
        <v>704.0</v>
      </c>
      <c r="B706" s="5">
        <v>59.0</v>
      </c>
      <c r="C706" s="5">
        <f t="shared" si="1"/>
        <v>8</v>
      </c>
      <c r="D706" s="5">
        <f>'Thông tin khách hàng'!$B$4+B706-1</f>
        <v>59</v>
      </c>
      <c r="E706" s="46">
        <f t="shared" si="2"/>
        <v>292249766223</v>
      </c>
      <c r="F706" s="5">
        <f>TP*VLOOKUP('Thông tin khách hàng'!$E$10,$X$2:$Z$5,3,FALSE)*OFFSET($S706,0,VLOOKUP('Thông tin khách hàng'!$E$10,$X$2:$Z$5,2,FALSE))</f>
        <v>0</v>
      </c>
      <c r="G706" s="5">
        <f>EP*VLOOKUP('Thông tin khách hàng'!$E$10,$X$2:$Z$5,3,FALSE)*OFFSET($S706,0,VLOOKUP('Thông tin khách hàng'!$E$10,$X$2:$Z$5,2,FALSE))</f>
        <v>0</v>
      </c>
      <c r="H706" s="5">
        <f>F706*HLOOKUP(B706,Assumption!$A$10:$G$12,2,TRUE)+G706*HLOOKUP(B706,Assumption!$A$10:$G$12,3,TRUE)</f>
        <v>0</v>
      </c>
      <c r="I706" s="5">
        <f t="shared" si="3"/>
        <v>0</v>
      </c>
      <c r="J706" s="47">
        <f>VLOOKUP(D706,Assumption!$O$3:$Q$103,IF('Thông tin khách hàng'!$B$3="Nam",2,3),FALSE)/12*P706</f>
        <v>0</v>
      </c>
      <c r="K706" s="5">
        <v>20000.0</v>
      </c>
      <c r="L706" s="46">
        <f t="shared" si="4"/>
        <v>1190661642</v>
      </c>
      <c r="M706" s="46">
        <f t="shared" si="5"/>
        <v>293440407865</v>
      </c>
      <c r="N706" s="47">
        <f>HLOOKUP(ROUND(AVERAGE(M694:M705)/10^6,0),Assumption!$B$2:$E$3,2,TRUE)*MAX((AVERAGE(M694:M705)-250*10^6),0)</f>
        <v>1652462581</v>
      </c>
      <c r="O706" s="46">
        <f t="shared" si="6"/>
        <v>295092870446</v>
      </c>
      <c r="P706" s="46">
        <f>IF(A706=1,SA,MAX(0,SA-M705))</f>
        <v>0</v>
      </c>
      <c r="S706" s="5">
        <v>0.0</v>
      </c>
      <c r="T706" s="5">
        <v>0.0</v>
      </c>
      <c r="U706" s="5">
        <v>0.0</v>
      </c>
      <c r="V706" s="48">
        <v>1.0</v>
      </c>
    </row>
    <row r="707" ht="15.75" customHeight="1">
      <c r="A707" s="5">
        <v>705.0</v>
      </c>
      <c r="B707" s="5">
        <v>59.0</v>
      </c>
      <c r="C707" s="5">
        <f t="shared" si="1"/>
        <v>9</v>
      </c>
      <c r="D707" s="5">
        <f>'Thông tin khách hàng'!$B$4+B707-1</f>
        <v>59</v>
      </c>
      <c r="E707" s="46">
        <f t="shared" si="2"/>
        <v>295092870446</v>
      </c>
      <c r="F707" s="5">
        <f>TP*VLOOKUP('Thông tin khách hàng'!$E$10,$X$2:$Z$5,3,FALSE)*OFFSET($S707,0,VLOOKUP('Thông tin khách hàng'!$E$10,$X$2:$Z$5,2,FALSE))</f>
        <v>0</v>
      </c>
      <c r="G707" s="5">
        <f>EP*VLOOKUP('Thông tin khách hàng'!$E$10,$X$2:$Z$5,3,FALSE)*OFFSET($S707,0,VLOOKUP('Thông tin khách hàng'!$E$10,$X$2:$Z$5,2,FALSE))</f>
        <v>0</v>
      </c>
      <c r="H707" s="5">
        <f>F707*HLOOKUP(B707,Assumption!$A$10:$G$12,2,TRUE)+G707*HLOOKUP(B707,Assumption!$A$10:$G$12,3,TRUE)</f>
        <v>0</v>
      </c>
      <c r="I707" s="5">
        <f t="shared" si="3"/>
        <v>0</v>
      </c>
      <c r="J707" s="47">
        <f>VLOOKUP(D707,Assumption!$O$3:$Q$103,IF('Thông tin khách hàng'!$B$3="Nam",2,3),FALSE)/12*P707</f>
        <v>0</v>
      </c>
      <c r="K707" s="5">
        <v>20000.0</v>
      </c>
      <c r="L707" s="46">
        <f t="shared" si="4"/>
        <v>1202244800</v>
      </c>
      <c r="M707" s="46">
        <f t="shared" si="5"/>
        <v>296295095246</v>
      </c>
      <c r="N707" s="47">
        <f>HLOOKUP(ROUND(AVERAGE(M695:M706)/10^6,0),Assumption!$B$2:$E$3,2,TRUE)*MAX((AVERAGE(M695:M706)-250*10^6),0)</f>
        <v>1668581892</v>
      </c>
      <c r="O707" s="46">
        <f t="shared" si="6"/>
        <v>297963677139</v>
      </c>
      <c r="P707" s="46">
        <f>IF(A707=1,SA,MAX(0,SA-M706))</f>
        <v>0</v>
      </c>
      <c r="S707" s="5">
        <v>0.0</v>
      </c>
      <c r="T707" s="5">
        <v>0.0</v>
      </c>
      <c r="U707" s="5">
        <v>0.0</v>
      </c>
      <c r="V707" s="48">
        <v>1.0</v>
      </c>
    </row>
    <row r="708" ht="15.75" customHeight="1">
      <c r="A708" s="5">
        <v>706.0</v>
      </c>
      <c r="B708" s="5">
        <v>59.0</v>
      </c>
      <c r="C708" s="5">
        <f t="shared" si="1"/>
        <v>10</v>
      </c>
      <c r="D708" s="5">
        <f>'Thông tin khách hàng'!$B$4+B708-1</f>
        <v>59</v>
      </c>
      <c r="E708" s="46">
        <f t="shared" si="2"/>
        <v>297963677139</v>
      </c>
      <c r="F708" s="5">
        <f>TP*VLOOKUP('Thông tin khách hàng'!$E$10,$X$2:$Z$5,3,FALSE)*OFFSET($S708,0,VLOOKUP('Thông tin khách hàng'!$E$10,$X$2:$Z$5,2,FALSE))</f>
        <v>0</v>
      </c>
      <c r="G708" s="5">
        <f>EP*VLOOKUP('Thông tin khách hàng'!$E$10,$X$2:$Z$5,3,FALSE)*OFFSET($S708,0,VLOOKUP('Thông tin khách hàng'!$E$10,$X$2:$Z$5,2,FALSE))</f>
        <v>0</v>
      </c>
      <c r="H708" s="5">
        <f>F708*HLOOKUP(B708,Assumption!$A$10:$G$12,2,TRUE)+G708*HLOOKUP(B708,Assumption!$A$10:$G$12,3,TRUE)</f>
        <v>0</v>
      </c>
      <c r="I708" s="5">
        <f t="shared" si="3"/>
        <v>0</v>
      </c>
      <c r="J708" s="47">
        <f>VLOOKUP(D708,Assumption!$O$3:$Q$103,IF('Thông tin khách hàng'!$B$3="Nam",2,3),FALSE)/12*P708</f>
        <v>0</v>
      </c>
      <c r="K708" s="5">
        <v>20000.0</v>
      </c>
      <c r="L708" s="46">
        <f t="shared" si="4"/>
        <v>1213940822</v>
      </c>
      <c r="M708" s="46">
        <f t="shared" si="5"/>
        <v>299177597961</v>
      </c>
      <c r="N708" s="47">
        <f>HLOOKUP(ROUND(AVERAGE(M696:M707)/10^6,0),Assumption!$B$2:$E$3,2,TRUE)*MAX((AVERAGE(M696:M707)-250*10^6),0)</f>
        <v>1684858110</v>
      </c>
      <c r="O708" s="46">
        <f t="shared" si="6"/>
        <v>300862456070</v>
      </c>
      <c r="P708" s="46">
        <f>IF(A708=1,SA,MAX(0,SA-M707))</f>
        <v>0</v>
      </c>
      <c r="S708" s="5">
        <v>0.0</v>
      </c>
      <c r="T708" s="5">
        <v>0.0</v>
      </c>
      <c r="U708" s="5">
        <v>1.0</v>
      </c>
      <c r="V708" s="48">
        <v>1.0</v>
      </c>
    </row>
    <row r="709" ht="15.75" customHeight="1">
      <c r="A709" s="5">
        <v>707.0</v>
      </c>
      <c r="B709" s="5">
        <v>59.0</v>
      </c>
      <c r="C709" s="5">
        <f t="shared" si="1"/>
        <v>11</v>
      </c>
      <c r="D709" s="5">
        <f>'Thông tin khách hàng'!$B$4+B709-1</f>
        <v>59</v>
      </c>
      <c r="E709" s="46">
        <f t="shared" si="2"/>
        <v>300862456070</v>
      </c>
      <c r="F709" s="5">
        <f>TP*VLOOKUP('Thông tin khách hàng'!$E$10,$X$2:$Z$5,3,FALSE)*OFFSET($S709,0,VLOOKUP('Thông tin khách hàng'!$E$10,$X$2:$Z$5,2,FALSE))</f>
        <v>0</v>
      </c>
      <c r="G709" s="5">
        <f>EP*VLOOKUP('Thông tin khách hàng'!$E$10,$X$2:$Z$5,3,FALSE)*OFFSET($S709,0,VLOOKUP('Thông tin khách hàng'!$E$10,$X$2:$Z$5,2,FALSE))</f>
        <v>0</v>
      </c>
      <c r="H709" s="5">
        <f>F709*HLOOKUP(B709,Assumption!$A$10:$G$12,2,TRUE)+G709*HLOOKUP(B709,Assumption!$A$10:$G$12,3,TRUE)</f>
        <v>0</v>
      </c>
      <c r="I709" s="5">
        <f t="shared" si="3"/>
        <v>0</v>
      </c>
      <c r="J709" s="47">
        <f>VLOOKUP(D709,Assumption!$O$3:$Q$103,IF('Thông tin khách hàng'!$B$3="Nam",2,3),FALSE)/12*P709</f>
        <v>0</v>
      </c>
      <c r="K709" s="5">
        <v>20000.0</v>
      </c>
      <c r="L709" s="46">
        <f t="shared" si="4"/>
        <v>1225750806</v>
      </c>
      <c r="M709" s="46">
        <f t="shared" si="5"/>
        <v>302088186876</v>
      </c>
      <c r="N709" s="47">
        <f>HLOOKUP(ROUND(AVERAGE(M697:M708)/10^6,0),Assumption!$B$2:$E$3,2,TRUE)*MAX((AVERAGE(M697:M708)-250*10^6),0)</f>
        <v>1701292761</v>
      </c>
      <c r="O709" s="46">
        <f t="shared" si="6"/>
        <v>303789479638</v>
      </c>
      <c r="P709" s="46">
        <f>IF(A709=1,SA,MAX(0,SA-M708))</f>
        <v>0</v>
      </c>
      <c r="S709" s="5">
        <v>0.0</v>
      </c>
      <c r="T709" s="5">
        <v>0.0</v>
      </c>
      <c r="U709" s="5">
        <v>0.0</v>
      </c>
      <c r="V709" s="48">
        <v>1.0</v>
      </c>
    </row>
    <row r="710" ht="15.75" customHeight="1">
      <c r="A710" s="5">
        <v>708.0</v>
      </c>
      <c r="B710" s="5">
        <v>59.0</v>
      </c>
      <c r="C710" s="5">
        <f t="shared" si="1"/>
        <v>12</v>
      </c>
      <c r="D710" s="5">
        <f>'Thông tin khách hàng'!$B$4+B710-1</f>
        <v>59</v>
      </c>
      <c r="E710" s="46">
        <f t="shared" si="2"/>
        <v>303789479638</v>
      </c>
      <c r="F710" s="5">
        <f>TP*VLOOKUP('Thông tin khách hàng'!$E$10,$X$2:$Z$5,3,FALSE)*OFFSET($S710,0,VLOOKUP('Thông tin khách hàng'!$E$10,$X$2:$Z$5,2,FALSE))</f>
        <v>0</v>
      </c>
      <c r="G710" s="5">
        <f>EP*VLOOKUP('Thông tin khách hàng'!$E$10,$X$2:$Z$5,3,FALSE)*OFFSET($S710,0,VLOOKUP('Thông tin khách hàng'!$E$10,$X$2:$Z$5,2,FALSE))</f>
        <v>0</v>
      </c>
      <c r="H710" s="5">
        <f>F710*HLOOKUP(B710,Assumption!$A$10:$G$12,2,TRUE)+G710*HLOOKUP(B710,Assumption!$A$10:$G$12,3,TRUE)</f>
        <v>0</v>
      </c>
      <c r="I710" s="5">
        <f t="shared" si="3"/>
        <v>0</v>
      </c>
      <c r="J710" s="47">
        <f>VLOOKUP(D710,Assumption!$O$3:$Q$103,IF('Thông tin khách hàng'!$B$3="Nam",2,3),FALSE)/12*P710</f>
        <v>0</v>
      </c>
      <c r="K710" s="5">
        <v>20000.0</v>
      </c>
      <c r="L710" s="46">
        <f t="shared" si="4"/>
        <v>1237675863</v>
      </c>
      <c r="M710" s="46">
        <f t="shared" si="5"/>
        <v>305027135501</v>
      </c>
      <c r="N710" s="47">
        <f>HLOOKUP(ROUND(AVERAGE(M698:M709)/10^6,0),Assumption!$B$2:$E$3,2,TRUE)*MAX((AVERAGE(M698:M709)-250*10^6),0)</f>
        <v>1717887390</v>
      </c>
      <c r="O710" s="46">
        <f t="shared" si="6"/>
        <v>306745022890</v>
      </c>
      <c r="P710" s="46">
        <f>IF(A710=1,SA,MAX(0,SA-M709))</f>
        <v>0</v>
      </c>
      <c r="S710" s="5">
        <v>0.0</v>
      </c>
      <c r="T710" s="5">
        <v>0.0</v>
      </c>
      <c r="U710" s="5">
        <v>0.0</v>
      </c>
      <c r="V710" s="48">
        <v>1.0</v>
      </c>
    </row>
    <row r="711" ht="15.75" customHeight="1">
      <c r="A711" s="5">
        <v>709.0</v>
      </c>
      <c r="B711" s="5">
        <v>60.0</v>
      </c>
      <c r="C711" s="5">
        <f t="shared" si="1"/>
        <v>1</v>
      </c>
      <c r="D711" s="5">
        <f>'Thông tin khách hàng'!$B$4+B711-1</f>
        <v>60</v>
      </c>
      <c r="E711" s="46">
        <f t="shared" si="2"/>
        <v>306745022890</v>
      </c>
      <c r="F711" s="5">
        <f>TP*VLOOKUP('Thông tin khách hàng'!$E$10,$X$2:$Z$5,3,FALSE)*OFFSET($S711,0,VLOOKUP('Thông tin khách hàng'!$E$10,$X$2:$Z$5,2,FALSE))</f>
        <v>15000000</v>
      </c>
      <c r="G711" s="5">
        <f>EP*VLOOKUP('Thông tin khách hàng'!$E$10,$X$2:$Z$5,3,FALSE)*OFFSET($S711,0,VLOOKUP('Thông tin khách hàng'!$E$10,$X$2:$Z$5,2,FALSE))</f>
        <v>15000000</v>
      </c>
      <c r="H711" s="5">
        <f>F711*HLOOKUP(B711,Assumption!$A$10:$G$12,2,TRUE)+G711*HLOOKUP(B711,Assumption!$A$10:$G$12,3,TRUE)</f>
        <v>750000</v>
      </c>
      <c r="I711" s="5">
        <f t="shared" si="3"/>
        <v>29250000</v>
      </c>
      <c r="J711" s="47">
        <f>VLOOKUP(D711,Assumption!$O$3:$Q$103,IF('Thông tin khách hàng'!$B$3="Nam",2,3),FALSE)/12*P711</f>
        <v>0</v>
      </c>
      <c r="K711" s="5">
        <v>20000.0</v>
      </c>
      <c r="L711" s="46">
        <f t="shared" si="4"/>
        <v>1249836280</v>
      </c>
      <c r="M711" s="46">
        <f t="shared" si="5"/>
        <v>308024089170</v>
      </c>
      <c r="N711" s="47">
        <f>HLOOKUP(ROUND(AVERAGE(M699:M710)/10^6,0),Assumption!$B$2:$E$3,2,TRUE)*MAX((AVERAGE(M699:M710)-250*10^6),0)</f>
        <v>1734643551</v>
      </c>
      <c r="O711" s="46">
        <f t="shared" si="6"/>
        <v>309758732722</v>
      </c>
      <c r="P711" s="46">
        <f>IF(A711=1,SA,MAX(0,SA-M710))</f>
        <v>0</v>
      </c>
      <c r="S711" s="5">
        <v>1.0</v>
      </c>
      <c r="T711" s="5">
        <v>1.0</v>
      </c>
      <c r="U711" s="5">
        <v>1.0</v>
      </c>
      <c r="V711" s="48">
        <v>1.0</v>
      </c>
    </row>
    <row r="712" ht="15.75" customHeight="1">
      <c r="A712" s="5">
        <v>710.0</v>
      </c>
      <c r="B712" s="5">
        <v>60.0</v>
      </c>
      <c r="C712" s="5">
        <f t="shared" si="1"/>
        <v>2</v>
      </c>
      <c r="D712" s="5">
        <f>'Thông tin khách hàng'!$B$4+B712-1</f>
        <v>60</v>
      </c>
      <c r="E712" s="46">
        <f t="shared" si="2"/>
        <v>309758732722</v>
      </c>
      <c r="F712" s="5">
        <f>TP*VLOOKUP('Thông tin khách hàng'!$E$10,$X$2:$Z$5,3,FALSE)*OFFSET($S712,0,VLOOKUP('Thông tin khách hàng'!$E$10,$X$2:$Z$5,2,FALSE))</f>
        <v>0</v>
      </c>
      <c r="G712" s="5">
        <f>EP*VLOOKUP('Thông tin khách hàng'!$E$10,$X$2:$Z$5,3,FALSE)*OFFSET($S712,0,VLOOKUP('Thông tin khách hàng'!$E$10,$X$2:$Z$5,2,FALSE))</f>
        <v>0</v>
      </c>
      <c r="H712" s="5">
        <f>F712*HLOOKUP(B712,Assumption!$A$10:$G$12,2,TRUE)+G712*HLOOKUP(B712,Assumption!$A$10:$G$12,3,TRUE)</f>
        <v>0</v>
      </c>
      <c r="I712" s="5">
        <f t="shared" si="3"/>
        <v>0</v>
      </c>
      <c r="J712" s="47">
        <f>VLOOKUP(D712,Assumption!$O$3:$Q$103,IF('Thông tin khách hàng'!$B$3="Nam",2,3),FALSE)/12*P712</f>
        <v>0</v>
      </c>
      <c r="K712" s="5">
        <v>20000.0</v>
      </c>
      <c r="L712" s="46">
        <f t="shared" si="4"/>
        <v>1261995339</v>
      </c>
      <c r="M712" s="46">
        <f t="shared" si="5"/>
        <v>311020708061</v>
      </c>
      <c r="N712" s="47">
        <f>HLOOKUP(ROUND(AVERAGE(M700:M711)/10^6,0),Assumption!$B$2:$E$3,2,TRUE)*MAX((AVERAGE(M700:M711)-250*10^6),0)</f>
        <v>1751562819</v>
      </c>
      <c r="O712" s="46">
        <f t="shared" si="6"/>
        <v>312772270880</v>
      </c>
      <c r="P712" s="46">
        <f>IF(A712=1,SA,MAX(0,SA-M711))</f>
        <v>0</v>
      </c>
      <c r="S712" s="5">
        <v>0.0</v>
      </c>
      <c r="T712" s="5">
        <v>0.0</v>
      </c>
      <c r="U712" s="5">
        <v>0.0</v>
      </c>
      <c r="V712" s="48">
        <v>1.0</v>
      </c>
    </row>
    <row r="713" ht="15.75" customHeight="1">
      <c r="A713" s="5">
        <v>711.0</v>
      </c>
      <c r="B713" s="5">
        <v>60.0</v>
      </c>
      <c r="C713" s="5">
        <f t="shared" si="1"/>
        <v>3</v>
      </c>
      <c r="D713" s="5">
        <f>'Thông tin khách hàng'!$B$4+B713-1</f>
        <v>60</v>
      </c>
      <c r="E713" s="46">
        <f t="shared" si="2"/>
        <v>312772270880</v>
      </c>
      <c r="F713" s="5">
        <f>TP*VLOOKUP('Thông tin khách hàng'!$E$10,$X$2:$Z$5,3,FALSE)*OFFSET($S713,0,VLOOKUP('Thông tin khách hàng'!$E$10,$X$2:$Z$5,2,FALSE))</f>
        <v>0</v>
      </c>
      <c r="G713" s="5">
        <f>EP*VLOOKUP('Thông tin khách hàng'!$E$10,$X$2:$Z$5,3,FALSE)*OFFSET($S713,0,VLOOKUP('Thông tin khách hàng'!$E$10,$X$2:$Z$5,2,FALSE))</f>
        <v>0</v>
      </c>
      <c r="H713" s="5">
        <f>F713*HLOOKUP(B713,Assumption!$A$10:$G$12,2,TRUE)+G713*HLOOKUP(B713,Assumption!$A$10:$G$12,3,TRUE)</f>
        <v>0</v>
      </c>
      <c r="I713" s="5">
        <f t="shared" si="3"/>
        <v>0</v>
      </c>
      <c r="J713" s="47">
        <f>VLOOKUP(D713,Assumption!$O$3:$Q$103,IF('Thông tin khách hàng'!$B$3="Nam",2,3),FALSE)/12*P713</f>
        <v>0</v>
      </c>
      <c r="K713" s="5">
        <v>20000.0</v>
      </c>
      <c r="L713" s="46">
        <f t="shared" si="4"/>
        <v>1274272866</v>
      </c>
      <c r="M713" s="46">
        <f t="shared" si="5"/>
        <v>314046523746</v>
      </c>
      <c r="N713" s="47">
        <f>HLOOKUP(ROUND(AVERAGE(M701:M712)/10^6,0),Assumption!$B$2:$E$3,2,TRUE)*MAX((AVERAGE(M701:M712)-250*10^6),0)</f>
        <v>1768646781</v>
      </c>
      <c r="O713" s="46">
        <f t="shared" si="6"/>
        <v>315815170527</v>
      </c>
      <c r="P713" s="46">
        <f>IF(A713=1,SA,MAX(0,SA-M712))</f>
        <v>0</v>
      </c>
      <c r="S713" s="5">
        <v>0.0</v>
      </c>
      <c r="T713" s="5">
        <v>0.0</v>
      </c>
      <c r="U713" s="5">
        <v>0.0</v>
      </c>
      <c r="V713" s="48">
        <v>1.0</v>
      </c>
    </row>
    <row r="714" ht="15.75" customHeight="1">
      <c r="A714" s="5">
        <v>712.0</v>
      </c>
      <c r="B714" s="5">
        <v>60.0</v>
      </c>
      <c r="C714" s="5">
        <f t="shared" si="1"/>
        <v>4</v>
      </c>
      <c r="D714" s="5">
        <f>'Thông tin khách hàng'!$B$4+B714-1</f>
        <v>60</v>
      </c>
      <c r="E714" s="46">
        <f t="shared" si="2"/>
        <v>315815170527</v>
      </c>
      <c r="F714" s="5">
        <f>TP*VLOOKUP('Thông tin khách hàng'!$E$10,$X$2:$Z$5,3,FALSE)*OFFSET($S714,0,VLOOKUP('Thông tin khách hàng'!$E$10,$X$2:$Z$5,2,FALSE))</f>
        <v>0</v>
      </c>
      <c r="G714" s="5">
        <f>EP*VLOOKUP('Thông tin khách hàng'!$E$10,$X$2:$Z$5,3,FALSE)*OFFSET($S714,0,VLOOKUP('Thông tin khách hàng'!$E$10,$X$2:$Z$5,2,FALSE))</f>
        <v>0</v>
      </c>
      <c r="H714" s="5">
        <f>F714*HLOOKUP(B714,Assumption!$A$10:$G$12,2,TRUE)+G714*HLOOKUP(B714,Assumption!$A$10:$G$12,3,TRUE)</f>
        <v>0</v>
      </c>
      <c r="I714" s="5">
        <f t="shared" si="3"/>
        <v>0</v>
      </c>
      <c r="J714" s="47">
        <f>VLOOKUP(D714,Assumption!$O$3:$Q$103,IF('Thông tin khách hàng'!$B$3="Nam",2,3),FALSE)/12*P714</f>
        <v>0</v>
      </c>
      <c r="K714" s="5">
        <v>20000.0</v>
      </c>
      <c r="L714" s="46">
        <f t="shared" si="4"/>
        <v>1286670016</v>
      </c>
      <c r="M714" s="46">
        <f t="shared" si="5"/>
        <v>317101820543</v>
      </c>
      <c r="N714" s="47">
        <f>HLOOKUP(ROUND(AVERAGE(M702:M713)/10^6,0),Assumption!$B$2:$E$3,2,TRUE)*MAX((AVERAGE(M702:M713)-250*10^6),0)</f>
        <v>1785897040</v>
      </c>
      <c r="O714" s="46">
        <f t="shared" si="6"/>
        <v>318887717583</v>
      </c>
      <c r="P714" s="46">
        <f>IF(A714=1,SA,MAX(0,SA-M713))</f>
        <v>0</v>
      </c>
      <c r="S714" s="5">
        <v>0.0</v>
      </c>
      <c r="T714" s="5">
        <v>0.0</v>
      </c>
      <c r="U714" s="5">
        <v>1.0</v>
      </c>
      <c r="V714" s="48">
        <v>1.0</v>
      </c>
    </row>
    <row r="715" ht="15.75" customHeight="1">
      <c r="A715" s="5">
        <v>713.0</v>
      </c>
      <c r="B715" s="5">
        <v>60.0</v>
      </c>
      <c r="C715" s="5">
        <f t="shared" si="1"/>
        <v>5</v>
      </c>
      <c r="D715" s="5">
        <f>'Thông tin khách hàng'!$B$4+B715-1</f>
        <v>60</v>
      </c>
      <c r="E715" s="46">
        <f t="shared" si="2"/>
        <v>318887717583</v>
      </c>
      <c r="F715" s="5">
        <f>TP*VLOOKUP('Thông tin khách hàng'!$E$10,$X$2:$Z$5,3,FALSE)*OFFSET($S715,0,VLOOKUP('Thông tin khách hàng'!$E$10,$X$2:$Z$5,2,FALSE))</f>
        <v>0</v>
      </c>
      <c r="G715" s="5">
        <f>EP*VLOOKUP('Thông tin khách hàng'!$E$10,$X$2:$Z$5,3,FALSE)*OFFSET($S715,0,VLOOKUP('Thông tin khách hàng'!$E$10,$X$2:$Z$5,2,FALSE))</f>
        <v>0</v>
      </c>
      <c r="H715" s="5">
        <f>F715*HLOOKUP(B715,Assumption!$A$10:$G$12,2,TRUE)+G715*HLOOKUP(B715,Assumption!$A$10:$G$12,3,TRUE)</f>
        <v>0</v>
      </c>
      <c r="I715" s="5">
        <f t="shared" si="3"/>
        <v>0</v>
      </c>
      <c r="J715" s="47">
        <f>VLOOKUP(D715,Assumption!$O$3:$Q$103,IF('Thông tin khách hàng'!$B$3="Nam",2,3),FALSE)/12*P715</f>
        <v>0</v>
      </c>
      <c r="K715" s="5">
        <v>20000.0</v>
      </c>
      <c r="L715" s="46">
        <f t="shared" si="4"/>
        <v>1299187953</v>
      </c>
      <c r="M715" s="46">
        <f t="shared" si="5"/>
        <v>320186885536</v>
      </c>
      <c r="N715" s="47">
        <f>HLOOKUP(ROUND(AVERAGE(M703:M714)/10^6,0),Assumption!$B$2:$E$3,2,TRUE)*MAX((AVERAGE(M703:M714)-250*10^6),0)</f>
        <v>1803315214</v>
      </c>
      <c r="O715" s="46">
        <f t="shared" si="6"/>
        <v>321990200750</v>
      </c>
      <c r="P715" s="46">
        <f>IF(A715=1,SA,MAX(0,SA-M714))</f>
        <v>0</v>
      </c>
      <c r="S715" s="5">
        <v>0.0</v>
      </c>
      <c r="T715" s="5">
        <v>0.0</v>
      </c>
      <c r="U715" s="5">
        <v>0.0</v>
      </c>
      <c r="V715" s="48">
        <v>1.0</v>
      </c>
    </row>
    <row r="716" ht="15.75" customHeight="1">
      <c r="A716" s="5">
        <v>714.0</v>
      </c>
      <c r="B716" s="5">
        <v>60.0</v>
      </c>
      <c r="C716" s="5">
        <f t="shared" si="1"/>
        <v>6</v>
      </c>
      <c r="D716" s="5">
        <f>'Thông tin khách hàng'!$B$4+B716-1</f>
        <v>60</v>
      </c>
      <c r="E716" s="46">
        <f t="shared" si="2"/>
        <v>321990200750</v>
      </c>
      <c r="F716" s="5">
        <f>TP*VLOOKUP('Thông tin khách hàng'!$E$10,$X$2:$Z$5,3,FALSE)*OFFSET($S716,0,VLOOKUP('Thông tin khách hàng'!$E$10,$X$2:$Z$5,2,FALSE))</f>
        <v>0</v>
      </c>
      <c r="G716" s="5">
        <f>EP*VLOOKUP('Thông tin khách hàng'!$E$10,$X$2:$Z$5,3,FALSE)*OFFSET($S716,0,VLOOKUP('Thông tin khách hàng'!$E$10,$X$2:$Z$5,2,FALSE))</f>
        <v>0</v>
      </c>
      <c r="H716" s="5">
        <f>F716*HLOOKUP(B716,Assumption!$A$10:$G$12,2,TRUE)+G716*HLOOKUP(B716,Assumption!$A$10:$G$12,3,TRUE)</f>
        <v>0</v>
      </c>
      <c r="I716" s="5">
        <f t="shared" si="3"/>
        <v>0</v>
      </c>
      <c r="J716" s="47">
        <f>VLOOKUP(D716,Assumption!$O$3:$Q$103,IF('Thông tin khách hàng'!$B$3="Nam",2,3),FALSE)/12*P716</f>
        <v>0</v>
      </c>
      <c r="K716" s="5">
        <v>20000.0</v>
      </c>
      <c r="L716" s="46">
        <f t="shared" si="4"/>
        <v>1311827853</v>
      </c>
      <c r="M716" s="46">
        <f t="shared" si="5"/>
        <v>323302008603</v>
      </c>
      <c r="N716" s="47">
        <f>HLOOKUP(ROUND(AVERAGE(M704:M715)/10^6,0),Assumption!$B$2:$E$3,2,TRUE)*MAX((AVERAGE(M704:M715)-250*10^6),0)</f>
        <v>1820902938</v>
      </c>
      <c r="O716" s="46">
        <f t="shared" si="6"/>
        <v>325122911541</v>
      </c>
      <c r="P716" s="46">
        <f>IF(A716=1,SA,MAX(0,SA-M715))</f>
        <v>0</v>
      </c>
      <c r="S716" s="5">
        <v>0.0</v>
      </c>
      <c r="T716" s="5">
        <v>0.0</v>
      </c>
      <c r="U716" s="5">
        <v>0.0</v>
      </c>
      <c r="V716" s="48">
        <v>1.0</v>
      </c>
    </row>
    <row r="717" ht="15.75" customHeight="1">
      <c r="A717" s="5">
        <v>715.0</v>
      </c>
      <c r="B717" s="5">
        <v>60.0</v>
      </c>
      <c r="C717" s="5">
        <f t="shared" si="1"/>
        <v>7</v>
      </c>
      <c r="D717" s="5">
        <f>'Thông tin khách hàng'!$B$4+B717-1</f>
        <v>60</v>
      </c>
      <c r="E717" s="46">
        <f t="shared" si="2"/>
        <v>325122911541</v>
      </c>
      <c r="F717" s="5">
        <f>TP*VLOOKUP('Thông tin khách hàng'!$E$10,$X$2:$Z$5,3,FALSE)*OFFSET($S717,0,VLOOKUP('Thông tin khách hàng'!$E$10,$X$2:$Z$5,2,FALSE))</f>
        <v>15000000</v>
      </c>
      <c r="G717" s="5">
        <f>EP*VLOOKUP('Thông tin khách hàng'!$E$10,$X$2:$Z$5,3,FALSE)*OFFSET($S717,0,VLOOKUP('Thông tin khách hàng'!$E$10,$X$2:$Z$5,2,FALSE))</f>
        <v>15000000</v>
      </c>
      <c r="H717" s="5">
        <f>F717*HLOOKUP(B717,Assumption!$A$10:$G$12,2,TRUE)+G717*HLOOKUP(B717,Assumption!$A$10:$G$12,3,TRUE)</f>
        <v>750000</v>
      </c>
      <c r="I717" s="5">
        <f t="shared" si="3"/>
        <v>29250000</v>
      </c>
      <c r="J717" s="47">
        <f>VLOOKUP(D717,Assumption!$O$3:$Q$103,IF('Thông tin khách hàng'!$B$3="Nam",2,3),FALSE)/12*P717</f>
        <v>0</v>
      </c>
      <c r="K717" s="5">
        <v>20000.0</v>
      </c>
      <c r="L717" s="46">
        <f t="shared" si="4"/>
        <v>1324710073</v>
      </c>
      <c r="M717" s="46">
        <f t="shared" si="5"/>
        <v>326476851614</v>
      </c>
      <c r="N717" s="47">
        <f>HLOOKUP(ROUND(AVERAGE(M705:M716)/10^6,0),Assumption!$B$2:$E$3,2,TRUE)*MAX((AVERAGE(M705:M716)-250*10^6),0)</f>
        <v>1838661863</v>
      </c>
      <c r="O717" s="46">
        <f t="shared" si="6"/>
        <v>328315513477</v>
      </c>
      <c r="P717" s="46">
        <f>IF(A717=1,SA,MAX(0,SA-M716))</f>
        <v>0</v>
      </c>
      <c r="S717" s="5">
        <v>0.0</v>
      </c>
      <c r="T717" s="5">
        <v>1.0</v>
      </c>
      <c r="U717" s="5">
        <v>1.0</v>
      </c>
      <c r="V717" s="48">
        <v>1.0</v>
      </c>
    </row>
    <row r="718" ht="15.75" customHeight="1">
      <c r="A718" s="5">
        <v>716.0</v>
      </c>
      <c r="B718" s="5">
        <v>60.0</v>
      </c>
      <c r="C718" s="5">
        <f t="shared" si="1"/>
        <v>8</v>
      </c>
      <c r="D718" s="5">
        <f>'Thông tin khách hàng'!$B$4+B718-1</f>
        <v>60</v>
      </c>
      <c r="E718" s="46">
        <f t="shared" si="2"/>
        <v>328315513477</v>
      </c>
      <c r="F718" s="5">
        <f>TP*VLOOKUP('Thông tin khách hàng'!$E$10,$X$2:$Z$5,3,FALSE)*OFFSET($S718,0,VLOOKUP('Thông tin khách hàng'!$E$10,$X$2:$Z$5,2,FALSE))</f>
        <v>0</v>
      </c>
      <c r="G718" s="5">
        <f>EP*VLOOKUP('Thông tin khách hàng'!$E$10,$X$2:$Z$5,3,FALSE)*OFFSET($S718,0,VLOOKUP('Thông tin khách hàng'!$E$10,$X$2:$Z$5,2,FALSE))</f>
        <v>0</v>
      </c>
      <c r="H718" s="5">
        <f>F718*HLOOKUP(B718,Assumption!$A$10:$G$12,2,TRUE)+G718*HLOOKUP(B718,Assumption!$A$10:$G$12,3,TRUE)</f>
        <v>0</v>
      </c>
      <c r="I718" s="5">
        <f t="shared" si="3"/>
        <v>0</v>
      </c>
      <c r="J718" s="47">
        <f>VLOOKUP(D718,Assumption!$O$3:$Q$103,IF('Thông tin khách hàng'!$B$3="Nam",2,3),FALSE)/12*P718</f>
        <v>0</v>
      </c>
      <c r="K718" s="5">
        <v>20000.0</v>
      </c>
      <c r="L718" s="46">
        <f t="shared" si="4"/>
        <v>1337597961</v>
      </c>
      <c r="M718" s="46">
        <f t="shared" si="5"/>
        <v>329653091438</v>
      </c>
      <c r="N718" s="47">
        <f>HLOOKUP(ROUND(AVERAGE(M706:M717)/10^6,0),Assumption!$B$2:$E$3,2,TRUE)*MAX((AVERAGE(M706:M717)-250*10^6),0)</f>
        <v>1856593655</v>
      </c>
      <c r="O718" s="46">
        <f t="shared" si="6"/>
        <v>331509685094</v>
      </c>
      <c r="P718" s="46">
        <f>IF(A718=1,SA,MAX(0,SA-M717))</f>
        <v>0</v>
      </c>
      <c r="S718" s="5">
        <v>0.0</v>
      </c>
      <c r="T718" s="5">
        <v>0.0</v>
      </c>
      <c r="U718" s="5">
        <v>0.0</v>
      </c>
      <c r="V718" s="48">
        <v>1.0</v>
      </c>
    </row>
    <row r="719" ht="15.75" customHeight="1">
      <c r="A719" s="5">
        <v>717.0</v>
      </c>
      <c r="B719" s="5">
        <v>60.0</v>
      </c>
      <c r="C719" s="5">
        <f t="shared" si="1"/>
        <v>9</v>
      </c>
      <c r="D719" s="5">
        <f>'Thông tin khách hàng'!$B$4+B719-1</f>
        <v>60</v>
      </c>
      <c r="E719" s="46">
        <f t="shared" si="2"/>
        <v>331509685094</v>
      </c>
      <c r="F719" s="5">
        <f>TP*VLOOKUP('Thông tin khách hàng'!$E$10,$X$2:$Z$5,3,FALSE)*OFFSET($S719,0,VLOOKUP('Thông tin khách hàng'!$E$10,$X$2:$Z$5,2,FALSE))</f>
        <v>0</v>
      </c>
      <c r="G719" s="5">
        <f>EP*VLOOKUP('Thông tin khách hàng'!$E$10,$X$2:$Z$5,3,FALSE)*OFFSET($S719,0,VLOOKUP('Thông tin khách hàng'!$E$10,$X$2:$Z$5,2,FALSE))</f>
        <v>0</v>
      </c>
      <c r="H719" s="5">
        <f>F719*HLOOKUP(B719,Assumption!$A$10:$G$12,2,TRUE)+G719*HLOOKUP(B719,Assumption!$A$10:$G$12,3,TRUE)</f>
        <v>0</v>
      </c>
      <c r="I719" s="5">
        <f t="shared" si="3"/>
        <v>0</v>
      </c>
      <c r="J719" s="47">
        <f>VLOOKUP(D719,Assumption!$O$3:$Q$103,IF('Thông tin khách hàng'!$B$3="Nam",2,3),FALSE)/12*P719</f>
        <v>0</v>
      </c>
      <c r="K719" s="5">
        <v>20000.0</v>
      </c>
      <c r="L719" s="46">
        <f t="shared" si="4"/>
        <v>1350611411</v>
      </c>
      <c r="M719" s="46">
        <f t="shared" si="5"/>
        <v>332860276505</v>
      </c>
      <c r="N719" s="47">
        <f>HLOOKUP(ROUND(AVERAGE(M707:M718)/10^6,0),Assumption!$B$2:$E$3,2,TRUE)*MAX((AVERAGE(M707:M718)-250*10^6),0)</f>
        <v>1874699997</v>
      </c>
      <c r="O719" s="46">
        <f t="shared" si="6"/>
        <v>334734976502</v>
      </c>
      <c r="P719" s="46">
        <f>IF(A719=1,SA,MAX(0,SA-M718))</f>
        <v>0</v>
      </c>
      <c r="S719" s="5">
        <v>0.0</v>
      </c>
      <c r="T719" s="5">
        <v>0.0</v>
      </c>
      <c r="U719" s="5">
        <v>0.0</v>
      </c>
      <c r="V719" s="48">
        <v>1.0</v>
      </c>
    </row>
    <row r="720" ht="15.75" customHeight="1">
      <c r="A720" s="5">
        <v>718.0</v>
      </c>
      <c r="B720" s="5">
        <v>60.0</v>
      </c>
      <c r="C720" s="5">
        <f t="shared" si="1"/>
        <v>10</v>
      </c>
      <c r="D720" s="5">
        <f>'Thông tin khách hàng'!$B$4+B720-1</f>
        <v>60</v>
      </c>
      <c r="E720" s="46">
        <f t="shared" si="2"/>
        <v>334734976502</v>
      </c>
      <c r="F720" s="5">
        <f>TP*VLOOKUP('Thông tin khách hàng'!$E$10,$X$2:$Z$5,3,FALSE)*OFFSET($S720,0,VLOOKUP('Thông tin khách hàng'!$E$10,$X$2:$Z$5,2,FALSE))</f>
        <v>0</v>
      </c>
      <c r="G720" s="5">
        <f>EP*VLOOKUP('Thông tin khách hàng'!$E$10,$X$2:$Z$5,3,FALSE)*OFFSET($S720,0,VLOOKUP('Thông tin khách hàng'!$E$10,$X$2:$Z$5,2,FALSE))</f>
        <v>0</v>
      </c>
      <c r="H720" s="5">
        <f>F720*HLOOKUP(B720,Assumption!$A$10:$G$12,2,TRUE)+G720*HLOOKUP(B720,Assumption!$A$10:$G$12,3,TRUE)</f>
        <v>0</v>
      </c>
      <c r="I720" s="5">
        <f t="shared" si="3"/>
        <v>0</v>
      </c>
      <c r="J720" s="47">
        <f>VLOOKUP(D720,Assumption!$O$3:$Q$103,IF('Thông tin khách hàng'!$B$3="Nam",2,3),FALSE)/12*P720</f>
        <v>0</v>
      </c>
      <c r="K720" s="5">
        <v>20000.0</v>
      </c>
      <c r="L720" s="46">
        <f t="shared" si="4"/>
        <v>1363751648</v>
      </c>
      <c r="M720" s="46">
        <f t="shared" si="5"/>
        <v>336098708150</v>
      </c>
      <c r="N720" s="47">
        <f>HLOOKUP(ROUND(AVERAGE(M708:M719)/10^6,0),Assumption!$B$2:$E$3,2,TRUE)*MAX((AVERAGE(M708:M719)-250*10^6),0)</f>
        <v>1892982588</v>
      </c>
      <c r="O720" s="46">
        <f t="shared" si="6"/>
        <v>337991690738</v>
      </c>
      <c r="P720" s="46">
        <f>IF(A720=1,SA,MAX(0,SA-M719))</f>
        <v>0</v>
      </c>
      <c r="S720" s="5">
        <v>0.0</v>
      </c>
      <c r="T720" s="5">
        <v>0.0</v>
      </c>
      <c r="U720" s="5">
        <v>1.0</v>
      </c>
      <c r="V720" s="48">
        <v>1.0</v>
      </c>
    </row>
    <row r="721" ht="15.75" customHeight="1">
      <c r="A721" s="5">
        <v>719.0</v>
      </c>
      <c r="B721" s="5">
        <v>60.0</v>
      </c>
      <c r="C721" s="5">
        <f t="shared" si="1"/>
        <v>11</v>
      </c>
      <c r="D721" s="5">
        <f>'Thông tin khách hàng'!$B$4+B721-1</f>
        <v>60</v>
      </c>
      <c r="E721" s="46">
        <f t="shared" si="2"/>
        <v>337991690738</v>
      </c>
      <c r="F721" s="5">
        <f>TP*VLOOKUP('Thông tin khách hàng'!$E$10,$X$2:$Z$5,3,FALSE)*OFFSET($S721,0,VLOOKUP('Thông tin khách hàng'!$E$10,$X$2:$Z$5,2,FALSE))</f>
        <v>0</v>
      </c>
      <c r="G721" s="5">
        <f>EP*VLOOKUP('Thông tin khách hàng'!$E$10,$X$2:$Z$5,3,FALSE)*OFFSET($S721,0,VLOOKUP('Thông tin khách hàng'!$E$10,$X$2:$Z$5,2,FALSE))</f>
        <v>0</v>
      </c>
      <c r="H721" s="5">
        <f>F721*HLOOKUP(B721,Assumption!$A$10:$G$12,2,TRUE)+G721*HLOOKUP(B721,Assumption!$A$10:$G$12,3,TRUE)</f>
        <v>0</v>
      </c>
      <c r="I721" s="5">
        <f t="shared" si="3"/>
        <v>0</v>
      </c>
      <c r="J721" s="47">
        <f>VLOOKUP(D721,Assumption!$O$3:$Q$103,IF('Thông tin khách hàng'!$B$3="Nam",2,3),FALSE)/12*P721</f>
        <v>0</v>
      </c>
      <c r="K721" s="5">
        <v>20000.0</v>
      </c>
      <c r="L721" s="46">
        <f t="shared" si="4"/>
        <v>1377019904</v>
      </c>
      <c r="M721" s="46">
        <f t="shared" si="5"/>
        <v>339368690642</v>
      </c>
      <c r="N721" s="47">
        <f>HLOOKUP(ROUND(AVERAGE(M709:M720)/10^6,0),Assumption!$B$2:$E$3,2,TRUE)*MAX((AVERAGE(M709:M720)-250*10^6),0)</f>
        <v>1911443143</v>
      </c>
      <c r="O721" s="46">
        <f t="shared" si="6"/>
        <v>341280133785</v>
      </c>
      <c r="P721" s="46">
        <f>IF(A721=1,SA,MAX(0,SA-M720))</f>
        <v>0</v>
      </c>
      <c r="S721" s="5">
        <v>0.0</v>
      </c>
      <c r="T721" s="5">
        <v>0.0</v>
      </c>
      <c r="U721" s="5">
        <v>0.0</v>
      </c>
      <c r="V721" s="48">
        <v>1.0</v>
      </c>
    </row>
    <row r="722" ht="15.75" customHeight="1">
      <c r="A722" s="5">
        <v>720.0</v>
      </c>
      <c r="B722" s="5">
        <v>60.0</v>
      </c>
      <c r="C722" s="5">
        <f t="shared" si="1"/>
        <v>12</v>
      </c>
      <c r="D722" s="5">
        <f>'Thông tin khách hàng'!$B$4+B722-1</f>
        <v>60</v>
      </c>
      <c r="E722" s="46">
        <f t="shared" si="2"/>
        <v>341280133785</v>
      </c>
      <c r="F722" s="5">
        <f>TP*VLOOKUP('Thông tin khách hàng'!$E$10,$X$2:$Z$5,3,FALSE)*OFFSET($S722,0,VLOOKUP('Thông tin khách hàng'!$E$10,$X$2:$Z$5,2,FALSE))</f>
        <v>0</v>
      </c>
      <c r="G722" s="5">
        <f>EP*VLOOKUP('Thông tin khách hàng'!$E$10,$X$2:$Z$5,3,FALSE)*OFFSET($S722,0,VLOOKUP('Thông tin khách hàng'!$E$10,$X$2:$Z$5,2,FALSE))</f>
        <v>0</v>
      </c>
      <c r="H722" s="5">
        <f>F722*HLOOKUP(B722,Assumption!$A$10:$G$12,2,TRUE)+G722*HLOOKUP(B722,Assumption!$A$10:$G$12,3,TRUE)</f>
        <v>0</v>
      </c>
      <c r="I722" s="5">
        <f t="shared" si="3"/>
        <v>0</v>
      </c>
      <c r="J722" s="47">
        <f>VLOOKUP(D722,Assumption!$O$3:$Q$103,IF('Thông tin khách hàng'!$B$3="Nam",2,3),FALSE)/12*P722</f>
        <v>0</v>
      </c>
      <c r="K722" s="5">
        <v>20000.0</v>
      </c>
      <c r="L722" s="46">
        <f t="shared" si="4"/>
        <v>1390417428</v>
      </c>
      <c r="M722" s="46">
        <f t="shared" si="5"/>
        <v>342670531213</v>
      </c>
      <c r="N722" s="47">
        <f>HLOOKUP(ROUND(AVERAGE(M710:M721)/10^6,0),Assumption!$B$2:$E$3,2,TRUE)*MAX((AVERAGE(M710:M721)-250*10^6),0)</f>
        <v>1930083395</v>
      </c>
      <c r="O722" s="46">
        <f t="shared" si="6"/>
        <v>344600614607</v>
      </c>
      <c r="P722" s="46">
        <f>IF(A722=1,SA,MAX(0,SA-M721))</f>
        <v>0</v>
      </c>
      <c r="S722" s="5">
        <v>0.0</v>
      </c>
      <c r="T722" s="5">
        <v>0.0</v>
      </c>
      <c r="U722" s="5">
        <v>0.0</v>
      </c>
      <c r="V722" s="48">
        <v>1.0</v>
      </c>
    </row>
    <row r="723" ht="15.75" customHeight="1">
      <c r="A723" s="5">
        <v>721.0</v>
      </c>
      <c r="B723" s="5">
        <v>61.0</v>
      </c>
      <c r="C723" s="5">
        <f t="shared" si="1"/>
        <v>1</v>
      </c>
      <c r="D723" s="5">
        <f>'Thông tin khách hàng'!$B$4+B723-1</f>
        <v>61</v>
      </c>
      <c r="E723" s="46">
        <f t="shared" si="2"/>
        <v>344600614607</v>
      </c>
      <c r="F723" s="5">
        <f>TP*VLOOKUP('Thông tin khách hàng'!$E$10,$X$2:$Z$5,3,FALSE)*OFFSET($S723,0,VLOOKUP('Thông tin khách hàng'!$E$10,$X$2:$Z$5,2,FALSE))</f>
        <v>15000000</v>
      </c>
      <c r="G723" s="5">
        <f>EP*VLOOKUP('Thông tin khách hàng'!$E$10,$X$2:$Z$5,3,FALSE)*OFFSET($S723,0,VLOOKUP('Thông tin khách hàng'!$E$10,$X$2:$Z$5,2,FALSE))</f>
        <v>15000000</v>
      </c>
      <c r="H723" s="5">
        <f>F723*HLOOKUP(B723,Assumption!$A$10:$G$12,2,TRUE)+G723*HLOOKUP(B723,Assumption!$A$10:$G$12,3,TRUE)</f>
        <v>750000</v>
      </c>
      <c r="I723" s="5">
        <f t="shared" si="3"/>
        <v>29250000</v>
      </c>
      <c r="J723" s="47">
        <f>VLOOKUP(D723,Assumption!$O$3:$Q$103,IF('Thông tin khách hàng'!$B$3="Nam",2,3),FALSE)/12*P723</f>
        <v>0</v>
      </c>
      <c r="K723" s="5">
        <v>20000.0</v>
      </c>
      <c r="L723" s="46">
        <f t="shared" si="4"/>
        <v>1404064646</v>
      </c>
      <c r="M723" s="46">
        <f t="shared" si="5"/>
        <v>346033909253</v>
      </c>
      <c r="N723" s="47">
        <f>HLOOKUP(ROUND(AVERAGE(M711:M722)/10^6,0),Assumption!$B$2:$E$3,2,TRUE)*MAX((AVERAGE(M711:M722)-250*10^6),0)</f>
        <v>1948905093</v>
      </c>
      <c r="O723" s="46">
        <f t="shared" si="6"/>
        <v>347982814346</v>
      </c>
      <c r="P723" s="46">
        <f>IF(A723=1,SA,MAX(0,SA-M722))</f>
        <v>0</v>
      </c>
      <c r="S723" s="5">
        <v>1.0</v>
      </c>
      <c r="T723" s="5">
        <v>1.0</v>
      </c>
      <c r="U723" s="5">
        <v>1.0</v>
      </c>
      <c r="V723" s="48">
        <v>1.0</v>
      </c>
    </row>
    <row r="724" ht="15.75" customHeight="1">
      <c r="A724" s="5">
        <v>722.0</v>
      </c>
      <c r="B724" s="5">
        <v>61.0</v>
      </c>
      <c r="C724" s="5">
        <f t="shared" si="1"/>
        <v>2</v>
      </c>
      <c r="D724" s="5">
        <f>'Thông tin khách hàng'!$B$4+B724-1</f>
        <v>61</v>
      </c>
      <c r="E724" s="46">
        <f t="shared" si="2"/>
        <v>347982814346</v>
      </c>
      <c r="F724" s="5">
        <f>TP*VLOOKUP('Thông tin khách hàng'!$E$10,$X$2:$Z$5,3,FALSE)*OFFSET($S724,0,VLOOKUP('Thông tin khách hàng'!$E$10,$X$2:$Z$5,2,FALSE))</f>
        <v>0</v>
      </c>
      <c r="G724" s="5">
        <f>EP*VLOOKUP('Thông tin khách hàng'!$E$10,$X$2:$Z$5,3,FALSE)*OFFSET($S724,0,VLOOKUP('Thông tin khách hàng'!$E$10,$X$2:$Z$5,2,FALSE))</f>
        <v>0</v>
      </c>
      <c r="H724" s="5">
        <f>F724*HLOOKUP(B724,Assumption!$A$10:$G$12,2,TRUE)+G724*HLOOKUP(B724,Assumption!$A$10:$G$12,3,TRUE)</f>
        <v>0</v>
      </c>
      <c r="I724" s="5">
        <f t="shared" si="3"/>
        <v>0</v>
      </c>
      <c r="J724" s="47">
        <f>VLOOKUP(D724,Assumption!$O$3:$Q$103,IF('Thông tin khách hàng'!$B$3="Nam",2,3),FALSE)/12*P724</f>
        <v>0</v>
      </c>
      <c r="K724" s="5">
        <v>20000.0</v>
      </c>
      <c r="L724" s="46">
        <f t="shared" si="4"/>
        <v>1417724979</v>
      </c>
      <c r="M724" s="46">
        <f t="shared" si="5"/>
        <v>349400519325</v>
      </c>
      <c r="N724" s="47">
        <f>HLOOKUP(ROUND(AVERAGE(M712:M723)/10^6,0),Assumption!$B$2:$E$3,2,TRUE)*MAX((AVERAGE(M712:M723)-250*10^6),0)</f>
        <v>1967910003</v>
      </c>
      <c r="O724" s="46">
        <f t="shared" si="6"/>
        <v>351368429328</v>
      </c>
      <c r="P724" s="46">
        <f>IF(A724=1,SA,MAX(0,SA-M723))</f>
        <v>0</v>
      </c>
      <c r="S724" s="5">
        <v>0.0</v>
      </c>
      <c r="T724" s="5">
        <v>0.0</v>
      </c>
      <c r="U724" s="5">
        <v>0.0</v>
      </c>
      <c r="V724" s="48">
        <v>1.0</v>
      </c>
    </row>
    <row r="725" ht="15.75" customHeight="1">
      <c r="A725" s="5">
        <v>723.0</v>
      </c>
      <c r="B725" s="5">
        <v>61.0</v>
      </c>
      <c r="C725" s="5">
        <f t="shared" si="1"/>
        <v>3</v>
      </c>
      <c r="D725" s="5">
        <f>'Thông tin khách hàng'!$B$4+B725-1</f>
        <v>61</v>
      </c>
      <c r="E725" s="46">
        <f t="shared" si="2"/>
        <v>351368429328</v>
      </c>
      <c r="F725" s="5">
        <f>TP*VLOOKUP('Thông tin khách hàng'!$E$10,$X$2:$Z$5,3,FALSE)*OFFSET($S725,0,VLOOKUP('Thông tin khách hàng'!$E$10,$X$2:$Z$5,2,FALSE))</f>
        <v>0</v>
      </c>
      <c r="G725" s="5">
        <f>EP*VLOOKUP('Thông tin khách hàng'!$E$10,$X$2:$Z$5,3,FALSE)*OFFSET($S725,0,VLOOKUP('Thông tin khách hàng'!$E$10,$X$2:$Z$5,2,FALSE))</f>
        <v>0</v>
      </c>
      <c r="H725" s="5">
        <f>F725*HLOOKUP(B725,Assumption!$A$10:$G$12,2,TRUE)+G725*HLOOKUP(B725,Assumption!$A$10:$G$12,3,TRUE)</f>
        <v>0</v>
      </c>
      <c r="I725" s="5">
        <f t="shared" si="3"/>
        <v>0</v>
      </c>
      <c r="J725" s="47">
        <f>VLOOKUP(D725,Assumption!$O$3:$Q$103,IF('Thông tin khách hàng'!$B$3="Nam",2,3),FALSE)/12*P725</f>
        <v>0</v>
      </c>
      <c r="K725" s="5">
        <v>20000.0</v>
      </c>
      <c r="L725" s="46">
        <f t="shared" si="4"/>
        <v>1431518393</v>
      </c>
      <c r="M725" s="46">
        <f t="shared" si="5"/>
        <v>352799927721</v>
      </c>
      <c r="N725" s="47">
        <f>HLOOKUP(ROUND(AVERAGE(M713:M724)/10^6,0),Assumption!$B$2:$E$3,2,TRUE)*MAX((AVERAGE(M713:M724)-250*10^6),0)</f>
        <v>1987099908</v>
      </c>
      <c r="O725" s="46">
        <f t="shared" si="6"/>
        <v>354787027629</v>
      </c>
      <c r="P725" s="46">
        <f>IF(A725=1,SA,MAX(0,SA-M724))</f>
        <v>0</v>
      </c>
      <c r="S725" s="5">
        <v>0.0</v>
      </c>
      <c r="T725" s="5">
        <v>0.0</v>
      </c>
      <c r="U725" s="5">
        <v>0.0</v>
      </c>
      <c r="V725" s="48">
        <v>1.0</v>
      </c>
    </row>
    <row r="726" ht="15.75" customHeight="1">
      <c r="A726" s="5">
        <v>724.0</v>
      </c>
      <c r="B726" s="5">
        <v>61.0</v>
      </c>
      <c r="C726" s="5">
        <f t="shared" si="1"/>
        <v>4</v>
      </c>
      <c r="D726" s="5">
        <f>'Thông tin khách hàng'!$B$4+B726-1</f>
        <v>61</v>
      </c>
      <c r="E726" s="46">
        <f t="shared" si="2"/>
        <v>354787027629</v>
      </c>
      <c r="F726" s="5">
        <f>TP*VLOOKUP('Thông tin khách hàng'!$E$10,$X$2:$Z$5,3,FALSE)*OFFSET($S726,0,VLOOKUP('Thông tin khách hàng'!$E$10,$X$2:$Z$5,2,FALSE))</f>
        <v>0</v>
      </c>
      <c r="G726" s="5">
        <f>EP*VLOOKUP('Thông tin khách hàng'!$E$10,$X$2:$Z$5,3,FALSE)*OFFSET($S726,0,VLOOKUP('Thông tin khách hàng'!$E$10,$X$2:$Z$5,2,FALSE))</f>
        <v>0</v>
      </c>
      <c r="H726" s="5">
        <f>F726*HLOOKUP(B726,Assumption!$A$10:$G$12,2,TRUE)+G726*HLOOKUP(B726,Assumption!$A$10:$G$12,3,TRUE)</f>
        <v>0</v>
      </c>
      <c r="I726" s="5">
        <f t="shared" si="3"/>
        <v>0</v>
      </c>
      <c r="J726" s="47">
        <f>VLOOKUP(D726,Assumption!$O$3:$Q$103,IF('Thông tin khách hàng'!$B$3="Nam",2,3),FALSE)/12*P726</f>
        <v>0</v>
      </c>
      <c r="K726" s="5">
        <v>20000.0</v>
      </c>
      <c r="L726" s="46">
        <f t="shared" si="4"/>
        <v>1445446186</v>
      </c>
      <c r="M726" s="46">
        <f t="shared" si="5"/>
        <v>356232453815</v>
      </c>
      <c r="N726" s="47">
        <f>HLOOKUP(ROUND(AVERAGE(M714:M725)/10^6,0),Assumption!$B$2:$E$3,2,TRUE)*MAX((AVERAGE(M714:M725)-250*10^6),0)</f>
        <v>2006476610</v>
      </c>
      <c r="O726" s="46">
        <f t="shared" si="6"/>
        <v>358238930425</v>
      </c>
      <c r="P726" s="46">
        <f>IF(A726=1,SA,MAX(0,SA-M725))</f>
        <v>0</v>
      </c>
      <c r="S726" s="5">
        <v>0.0</v>
      </c>
      <c r="T726" s="5">
        <v>0.0</v>
      </c>
      <c r="U726" s="5">
        <v>1.0</v>
      </c>
      <c r="V726" s="48">
        <v>1.0</v>
      </c>
    </row>
    <row r="727" ht="15.75" customHeight="1">
      <c r="A727" s="5">
        <v>725.0</v>
      </c>
      <c r="B727" s="5">
        <v>61.0</v>
      </c>
      <c r="C727" s="5">
        <f t="shared" si="1"/>
        <v>5</v>
      </c>
      <c r="D727" s="5">
        <f>'Thông tin khách hàng'!$B$4+B727-1</f>
        <v>61</v>
      </c>
      <c r="E727" s="46">
        <f t="shared" si="2"/>
        <v>358238930425</v>
      </c>
      <c r="F727" s="5">
        <f>TP*VLOOKUP('Thông tin khách hàng'!$E$10,$X$2:$Z$5,3,FALSE)*OFFSET($S727,0,VLOOKUP('Thông tin khách hàng'!$E$10,$X$2:$Z$5,2,FALSE))</f>
        <v>0</v>
      </c>
      <c r="G727" s="5">
        <f>EP*VLOOKUP('Thông tin khách hàng'!$E$10,$X$2:$Z$5,3,FALSE)*OFFSET($S727,0,VLOOKUP('Thông tin khách hàng'!$E$10,$X$2:$Z$5,2,FALSE))</f>
        <v>0</v>
      </c>
      <c r="H727" s="5">
        <f>F727*HLOOKUP(B727,Assumption!$A$10:$G$12,2,TRUE)+G727*HLOOKUP(B727,Assumption!$A$10:$G$12,3,TRUE)</f>
        <v>0</v>
      </c>
      <c r="I727" s="5">
        <f t="shared" si="3"/>
        <v>0</v>
      </c>
      <c r="J727" s="47">
        <f>VLOOKUP(D727,Assumption!$O$3:$Q$103,IF('Thông tin khách hàng'!$B$3="Nam",2,3),FALSE)/12*P727</f>
        <v>0</v>
      </c>
      <c r="K727" s="5">
        <v>20000.0</v>
      </c>
      <c r="L727" s="46">
        <f t="shared" si="4"/>
        <v>1459509665</v>
      </c>
      <c r="M727" s="46">
        <f t="shared" si="5"/>
        <v>359698420090</v>
      </c>
      <c r="N727" s="47">
        <f>HLOOKUP(ROUND(AVERAGE(M715:M726)/10^6,0),Assumption!$B$2:$E$3,2,TRUE)*MAX((AVERAGE(M715:M726)-250*10^6),0)</f>
        <v>2026041927</v>
      </c>
      <c r="O727" s="46">
        <f t="shared" si="6"/>
        <v>361724462017</v>
      </c>
      <c r="P727" s="46">
        <f>IF(A727=1,SA,MAX(0,SA-M726))</f>
        <v>0</v>
      </c>
      <c r="S727" s="5">
        <v>0.0</v>
      </c>
      <c r="T727" s="5">
        <v>0.0</v>
      </c>
      <c r="U727" s="5">
        <v>0.0</v>
      </c>
      <c r="V727" s="48">
        <v>1.0</v>
      </c>
    </row>
    <row r="728" ht="15.75" customHeight="1">
      <c r="A728" s="5">
        <v>726.0</v>
      </c>
      <c r="B728" s="5">
        <v>61.0</v>
      </c>
      <c r="C728" s="5">
        <f t="shared" si="1"/>
        <v>6</v>
      </c>
      <c r="D728" s="5">
        <f>'Thông tin khách hàng'!$B$4+B728-1</f>
        <v>61</v>
      </c>
      <c r="E728" s="46">
        <f t="shared" si="2"/>
        <v>361724462017</v>
      </c>
      <c r="F728" s="5">
        <f>TP*VLOOKUP('Thông tin khách hàng'!$E$10,$X$2:$Z$5,3,FALSE)*OFFSET($S728,0,VLOOKUP('Thông tin khách hàng'!$E$10,$X$2:$Z$5,2,FALSE))</f>
        <v>0</v>
      </c>
      <c r="G728" s="5">
        <f>EP*VLOOKUP('Thông tin khách hàng'!$E$10,$X$2:$Z$5,3,FALSE)*OFFSET($S728,0,VLOOKUP('Thông tin khách hàng'!$E$10,$X$2:$Z$5,2,FALSE))</f>
        <v>0</v>
      </c>
      <c r="H728" s="5">
        <f>F728*HLOOKUP(B728,Assumption!$A$10:$G$12,2,TRUE)+G728*HLOOKUP(B728,Assumption!$A$10:$G$12,3,TRUE)</f>
        <v>0</v>
      </c>
      <c r="I728" s="5">
        <f t="shared" si="3"/>
        <v>0</v>
      </c>
      <c r="J728" s="47">
        <f>VLOOKUP(D728,Assumption!$O$3:$Q$103,IF('Thông tin khách hàng'!$B$3="Nam",2,3),FALSE)/12*P728</f>
        <v>0</v>
      </c>
      <c r="K728" s="5">
        <v>20000.0</v>
      </c>
      <c r="L728" s="46">
        <f t="shared" si="4"/>
        <v>1473710152</v>
      </c>
      <c r="M728" s="46">
        <f t="shared" si="5"/>
        <v>363198152169</v>
      </c>
      <c r="N728" s="47">
        <f>HLOOKUP(ROUND(AVERAGE(M716:M727)/10^6,0),Assumption!$B$2:$E$3,2,TRUE)*MAX((AVERAGE(M716:M727)-250*10^6),0)</f>
        <v>2045797694</v>
      </c>
      <c r="O728" s="46">
        <f t="shared" si="6"/>
        <v>365243949863</v>
      </c>
      <c r="P728" s="46">
        <f>IF(A728=1,SA,MAX(0,SA-M727))</f>
        <v>0</v>
      </c>
      <c r="S728" s="5">
        <v>0.0</v>
      </c>
      <c r="T728" s="5">
        <v>0.0</v>
      </c>
      <c r="U728" s="5">
        <v>0.0</v>
      </c>
      <c r="V728" s="48">
        <v>1.0</v>
      </c>
    </row>
    <row r="729" ht="15.75" customHeight="1">
      <c r="A729" s="5">
        <v>727.0</v>
      </c>
      <c r="B729" s="5">
        <v>61.0</v>
      </c>
      <c r="C729" s="5">
        <f t="shared" si="1"/>
        <v>7</v>
      </c>
      <c r="D729" s="5">
        <f>'Thông tin khách hàng'!$B$4+B729-1</f>
        <v>61</v>
      </c>
      <c r="E729" s="46">
        <f t="shared" si="2"/>
        <v>365243949863</v>
      </c>
      <c r="F729" s="5">
        <f>TP*VLOOKUP('Thông tin khách hàng'!$E$10,$X$2:$Z$5,3,FALSE)*OFFSET($S729,0,VLOOKUP('Thông tin khách hàng'!$E$10,$X$2:$Z$5,2,FALSE))</f>
        <v>15000000</v>
      </c>
      <c r="G729" s="5">
        <f>EP*VLOOKUP('Thông tin khách hàng'!$E$10,$X$2:$Z$5,3,FALSE)*OFFSET($S729,0,VLOOKUP('Thông tin khách hàng'!$E$10,$X$2:$Z$5,2,FALSE))</f>
        <v>15000000</v>
      </c>
      <c r="H729" s="5">
        <f>F729*HLOOKUP(B729,Assumption!$A$10:$G$12,2,TRUE)+G729*HLOOKUP(B729,Assumption!$A$10:$G$12,3,TRUE)</f>
        <v>750000</v>
      </c>
      <c r="I729" s="5">
        <f t="shared" si="3"/>
        <v>29250000</v>
      </c>
      <c r="J729" s="47">
        <f>VLOOKUP(D729,Assumption!$O$3:$Q$103,IF('Thông tin khách hàng'!$B$3="Nam",2,3),FALSE)/12*P729</f>
        <v>0</v>
      </c>
      <c r="K729" s="5">
        <v>20000.0</v>
      </c>
      <c r="L729" s="46">
        <f t="shared" si="4"/>
        <v>1488168150</v>
      </c>
      <c r="M729" s="46">
        <f t="shared" si="5"/>
        <v>366761348013</v>
      </c>
      <c r="N729" s="47">
        <f>HLOOKUP(ROUND(AVERAGE(M717:M728)/10^6,0),Assumption!$B$2:$E$3,2,TRUE)*MAX((AVERAGE(M717:M728)-250*10^6),0)</f>
        <v>2065745766</v>
      </c>
      <c r="O729" s="46">
        <f t="shared" si="6"/>
        <v>368827093779</v>
      </c>
      <c r="P729" s="46">
        <f>IF(A729=1,SA,MAX(0,SA-M728))</f>
        <v>0</v>
      </c>
      <c r="S729" s="5">
        <v>0.0</v>
      </c>
      <c r="T729" s="5">
        <v>1.0</v>
      </c>
      <c r="U729" s="5">
        <v>1.0</v>
      </c>
      <c r="V729" s="48">
        <v>1.0</v>
      </c>
    </row>
    <row r="730" ht="15.75" customHeight="1">
      <c r="A730" s="5">
        <v>728.0</v>
      </c>
      <c r="B730" s="5">
        <v>61.0</v>
      </c>
      <c r="C730" s="5">
        <f t="shared" si="1"/>
        <v>8</v>
      </c>
      <c r="D730" s="5">
        <f>'Thông tin khách hàng'!$B$4+B730-1</f>
        <v>61</v>
      </c>
      <c r="E730" s="46">
        <f t="shared" si="2"/>
        <v>368827093779</v>
      </c>
      <c r="F730" s="5">
        <f>TP*VLOOKUP('Thông tin khách hàng'!$E$10,$X$2:$Z$5,3,FALSE)*OFFSET($S730,0,VLOOKUP('Thông tin khách hàng'!$E$10,$X$2:$Z$5,2,FALSE))</f>
        <v>0</v>
      </c>
      <c r="G730" s="5">
        <f>EP*VLOOKUP('Thông tin khách hàng'!$E$10,$X$2:$Z$5,3,FALSE)*OFFSET($S730,0,VLOOKUP('Thông tin khách hàng'!$E$10,$X$2:$Z$5,2,FALSE))</f>
        <v>0</v>
      </c>
      <c r="H730" s="5">
        <f>F730*HLOOKUP(B730,Assumption!$A$10:$G$12,2,TRUE)+G730*HLOOKUP(B730,Assumption!$A$10:$G$12,3,TRUE)</f>
        <v>0</v>
      </c>
      <c r="I730" s="5">
        <f t="shared" si="3"/>
        <v>0</v>
      </c>
      <c r="J730" s="47">
        <f>VLOOKUP(D730,Assumption!$O$3:$Q$103,IF('Thông tin khách hàng'!$B$3="Nam",2,3),FALSE)/12*P730</f>
        <v>0</v>
      </c>
      <c r="K730" s="5">
        <v>20000.0</v>
      </c>
      <c r="L730" s="46">
        <f t="shared" si="4"/>
        <v>1502647153</v>
      </c>
      <c r="M730" s="46">
        <f t="shared" si="5"/>
        <v>370329720932</v>
      </c>
      <c r="N730" s="47">
        <f>HLOOKUP(ROUND(AVERAGE(M718:M729)/10^6,0),Assumption!$B$2:$E$3,2,TRUE)*MAX((AVERAGE(M718:M729)-250*10^6),0)</f>
        <v>2085888014</v>
      </c>
      <c r="O730" s="46">
        <f t="shared" si="6"/>
        <v>372415608946</v>
      </c>
      <c r="P730" s="46">
        <f>IF(A730=1,SA,MAX(0,SA-M729))</f>
        <v>0</v>
      </c>
      <c r="S730" s="5">
        <v>0.0</v>
      </c>
      <c r="T730" s="5">
        <v>0.0</v>
      </c>
      <c r="U730" s="5">
        <v>0.0</v>
      </c>
      <c r="V730" s="48">
        <v>1.0</v>
      </c>
    </row>
    <row r="731" ht="15.75" customHeight="1">
      <c r="A731" s="5">
        <v>729.0</v>
      </c>
      <c r="B731" s="5">
        <v>61.0</v>
      </c>
      <c r="C731" s="5">
        <f t="shared" si="1"/>
        <v>9</v>
      </c>
      <c r="D731" s="5">
        <f>'Thông tin khách hàng'!$B$4+B731-1</f>
        <v>61</v>
      </c>
      <c r="E731" s="46">
        <f t="shared" si="2"/>
        <v>372415608946</v>
      </c>
      <c r="F731" s="5">
        <f>TP*VLOOKUP('Thông tin khách hàng'!$E$10,$X$2:$Z$5,3,FALSE)*OFFSET($S731,0,VLOOKUP('Thông tin khách hàng'!$E$10,$X$2:$Z$5,2,FALSE))</f>
        <v>0</v>
      </c>
      <c r="G731" s="5">
        <f>EP*VLOOKUP('Thông tin khách hàng'!$E$10,$X$2:$Z$5,3,FALSE)*OFFSET($S731,0,VLOOKUP('Thông tin khách hàng'!$E$10,$X$2:$Z$5,2,FALSE))</f>
        <v>0</v>
      </c>
      <c r="H731" s="5">
        <f>F731*HLOOKUP(B731,Assumption!$A$10:$G$12,2,TRUE)+G731*HLOOKUP(B731,Assumption!$A$10:$G$12,3,TRUE)</f>
        <v>0</v>
      </c>
      <c r="I731" s="5">
        <f t="shared" si="3"/>
        <v>0</v>
      </c>
      <c r="J731" s="47">
        <f>VLOOKUP(D731,Assumption!$O$3:$Q$103,IF('Thông tin khách hàng'!$B$3="Nam",2,3),FALSE)/12*P731</f>
        <v>0</v>
      </c>
      <c r="K731" s="5">
        <v>20000.0</v>
      </c>
      <c r="L731" s="46">
        <f t="shared" si="4"/>
        <v>1517267208</v>
      </c>
      <c r="M731" s="46">
        <f t="shared" si="5"/>
        <v>373932856154</v>
      </c>
      <c r="N731" s="47">
        <f>HLOOKUP(ROUND(AVERAGE(M719:M730)/10^6,0),Assumption!$B$2:$E$3,2,TRUE)*MAX((AVERAGE(M719:M730)-250*10^6),0)</f>
        <v>2106226329</v>
      </c>
      <c r="O731" s="46">
        <f t="shared" si="6"/>
        <v>376039082483</v>
      </c>
      <c r="P731" s="46">
        <f>IF(A731=1,SA,MAX(0,SA-M730))</f>
        <v>0</v>
      </c>
      <c r="S731" s="5">
        <v>0.0</v>
      </c>
      <c r="T731" s="5">
        <v>0.0</v>
      </c>
      <c r="U731" s="5">
        <v>0.0</v>
      </c>
      <c r="V731" s="48">
        <v>1.0</v>
      </c>
    </row>
    <row r="732" ht="15.75" customHeight="1">
      <c r="A732" s="5">
        <v>730.0</v>
      </c>
      <c r="B732" s="5">
        <v>61.0</v>
      </c>
      <c r="C732" s="5">
        <f t="shared" si="1"/>
        <v>10</v>
      </c>
      <c r="D732" s="5">
        <f>'Thông tin khách hàng'!$B$4+B732-1</f>
        <v>61</v>
      </c>
      <c r="E732" s="46">
        <f t="shared" si="2"/>
        <v>376039082483</v>
      </c>
      <c r="F732" s="5">
        <f>TP*VLOOKUP('Thông tin khách hàng'!$E$10,$X$2:$Z$5,3,FALSE)*OFFSET($S732,0,VLOOKUP('Thông tin khách hàng'!$E$10,$X$2:$Z$5,2,FALSE))</f>
        <v>0</v>
      </c>
      <c r="G732" s="5">
        <f>EP*VLOOKUP('Thông tin khách hàng'!$E$10,$X$2:$Z$5,3,FALSE)*OFFSET($S732,0,VLOOKUP('Thông tin khách hàng'!$E$10,$X$2:$Z$5,2,FALSE))</f>
        <v>0</v>
      </c>
      <c r="H732" s="5">
        <f>F732*HLOOKUP(B732,Assumption!$A$10:$G$12,2,TRUE)+G732*HLOOKUP(B732,Assumption!$A$10:$G$12,3,TRUE)</f>
        <v>0</v>
      </c>
      <c r="I732" s="5">
        <f t="shared" si="3"/>
        <v>0</v>
      </c>
      <c r="J732" s="47">
        <f>VLOOKUP(D732,Assumption!$O$3:$Q$103,IF('Thông tin khách hàng'!$B$3="Nam",2,3),FALSE)/12*P732</f>
        <v>0</v>
      </c>
      <c r="K732" s="5">
        <v>20000.0</v>
      </c>
      <c r="L732" s="46">
        <f t="shared" si="4"/>
        <v>1532029688</v>
      </c>
      <c r="M732" s="46">
        <f t="shared" si="5"/>
        <v>377571092171</v>
      </c>
      <c r="N732" s="47">
        <f>HLOOKUP(ROUND(AVERAGE(M720:M731)/10^6,0),Assumption!$B$2:$E$3,2,TRUE)*MAX((AVERAGE(M720:M731)-250*10^6),0)</f>
        <v>2126762619</v>
      </c>
      <c r="O732" s="46">
        <f t="shared" si="6"/>
        <v>379697854790</v>
      </c>
      <c r="P732" s="46">
        <f>IF(A732=1,SA,MAX(0,SA-M731))</f>
        <v>0</v>
      </c>
      <c r="S732" s="5">
        <v>0.0</v>
      </c>
      <c r="T732" s="5">
        <v>0.0</v>
      </c>
      <c r="U732" s="5">
        <v>1.0</v>
      </c>
      <c r="V732" s="48">
        <v>1.0</v>
      </c>
    </row>
    <row r="733" ht="15.75" customHeight="1">
      <c r="A733" s="5">
        <v>731.0</v>
      </c>
      <c r="B733" s="5">
        <v>61.0</v>
      </c>
      <c r="C733" s="5">
        <f t="shared" si="1"/>
        <v>11</v>
      </c>
      <c r="D733" s="5">
        <f>'Thông tin khách hàng'!$B$4+B733-1</f>
        <v>61</v>
      </c>
      <c r="E733" s="46">
        <f t="shared" si="2"/>
        <v>379697854790</v>
      </c>
      <c r="F733" s="5">
        <f>TP*VLOOKUP('Thông tin khách hàng'!$E$10,$X$2:$Z$5,3,FALSE)*OFFSET($S733,0,VLOOKUP('Thông tin khách hàng'!$E$10,$X$2:$Z$5,2,FALSE))</f>
        <v>0</v>
      </c>
      <c r="G733" s="5">
        <f>EP*VLOOKUP('Thông tin khách hàng'!$E$10,$X$2:$Z$5,3,FALSE)*OFFSET($S733,0,VLOOKUP('Thông tin khách hàng'!$E$10,$X$2:$Z$5,2,FALSE))</f>
        <v>0</v>
      </c>
      <c r="H733" s="5">
        <f>F733*HLOOKUP(B733,Assumption!$A$10:$G$12,2,TRUE)+G733*HLOOKUP(B733,Assumption!$A$10:$G$12,3,TRUE)</f>
        <v>0</v>
      </c>
      <c r="I733" s="5">
        <f t="shared" si="3"/>
        <v>0</v>
      </c>
      <c r="J733" s="47">
        <f>VLOOKUP(D733,Assumption!$O$3:$Q$103,IF('Thông tin khách hàng'!$B$3="Nam",2,3),FALSE)/12*P733</f>
        <v>0</v>
      </c>
      <c r="K733" s="5">
        <v>20000.0</v>
      </c>
      <c r="L733" s="46">
        <f t="shared" si="4"/>
        <v>1546935979</v>
      </c>
      <c r="M733" s="46">
        <f t="shared" si="5"/>
        <v>381244770769</v>
      </c>
      <c r="N733" s="47">
        <f>HLOOKUP(ROUND(AVERAGE(M721:M732)/10^6,0),Assumption!$B$2:$E$3,2,TRUE)*MAX((AVERAGE(M721:M732)-250*10^6),0)</f>
        <v>2147498811</v>
      </c>
      <c r="O733" s="46">
        <f t="shared" si="6"/>
        <v>383392269580</v>
      </c>
      <c r="P733" s="46">
        <f>IF(A733=1,SA,MAX(0,SA-M732))</f>
        <v>0</v>
      </c>
      <c r="S733" s="5">
        <v>0.0</v>
      </c>
      <c r="T733" s="5">
        <v>0.0</v>
      </c>
      <c r="U733" s="5">
        <v>0.0</v>
      </c>
      <c r="V733" s="48">
        <v>1.0</v>
      </c>
    </row>
    <row r="734" ht="15.75" customHeight="1">
      <c r="A734" s="5">
        <v>732.0</v>
      </c>
      <c r="B734" s="5">
        <v>61.0</v>
      </c>
      <c r="C734" s="5">
        <f t="shared" si="1"/>
        <v>12</v>
      </c>
      <c r="D734" s="5">
        <f>'Thông tin khách hàng'!$B$4+B734-1</f>
        <v>61</v>
      </c>
      <c r="E734" s="46">
        <f t="shared" si="2"/>
        <v>383392269580</v>
      </c>
      <c r="F734" s="5">
        <f>TP*VLOOKUP('Thông tin khách hàng'!$E$10,$X$2:$Z$5,3,FALSE)*OFFSET($S734,0,VLOOKUP('Thông tin khách hàng'!$E$10,$X$2:$Z$5,2,FALSE))</f>
        <v>0</v>
      </c>
      <c r="G734" s="5">
        <f>EP*VLOOKUP('Thông tin khách hàng'!$E$10,$X$2:$Z$5,3,FALSE)*OFFSET($S734,0,VLOOKUP('Thông tin khách hàng'!$E$10,$X$2:$Z$5,2,FALSE))</f>
        <v>0</v>
      </c>
      <c r="H734" s="5">
        <f>F734*HLOOKUP(B734,Assumption!$A$10:$G$12,2,TRUE)+G734*HLOOKUP(B734,Assumption!$A$10:$G$12,3,TRUE)</f>
        <v>0</v>
      </c>
      <c r="I734" s="5">
        <f t="shared" si="3"/>
        <v>0</v>
      </c>
      <c r="J734" s="47">
        <f>VLOOKUP(D734,Assumption!$O$3:$Q$103,IF('Thông tin khách hàng'!$B$3="Nam",2,3),FALSE)/12*P734</f>
        <v>0</v>
      </c>
      <c r="K734" s="5">
        <v>20000.0</v>
      </c>
      <c r="L734" s="46">
        <f t="shared" si="4"/>
        <v>1561987482</v>
      </c>
      <c r="M734" s="46">
        <f t="shared" si="5"/>
        <v>384954237062</v>
      </c>
      <c r="N734" s="47">
        <f>HLOOKUP(ROUND(AVERAGE(M722:M733)/10^6,0),Assumption!$B$2:$E$3,2,TRUE)*MAX((AVERAGE(M722:M733)-250*10^6),0)</f>
        <v>2168436851</v>
      </c>
      <c r="O734" s="46">
        <f t="shared" si="6"/>
        <v>387122673913</v>
      </c>
      <c r="P734" s="46">
        <f>IF(A734=1,SA,MAX(0,SA-M733))</f>
        <v>0</v>
      </c>
      <c r="S734" s="5">
        <v>0.0</v>
      </c>
      <c r="T734" s="5">
        <v>0.0</v>
      </c>
      <c r="U734" s="5">
        <v>0.0</v>
      </c>
      <c r="V734" s="48">
        <v>1.0</v>
      </c>
    </row>
    <row r="735" ht="15.75" customHeight="1">
      <c r="A735" s="5">
        <v>733.0</v>
      </c>
      <c r="B735" s="5">
        <v>62.0</v>
      </c>
      <c r="C735" s="5">
        <f t="shared" si="1"/>
        <v>1</v>
      </c>
      <c r="D735" s="5">
        <f>'Thông tin khách hàng'!$B$4+B735-1</f>
        <v>62</v>
      </c>
      <c r="E735" s="46">
        <f t="shared" si="2"/>
        <v>387122673913</v>
      </c>
      <c r="F735" s="5">
        <f>TP*VLOOKUP('Thông tin khách hàng'!$E$10,$X$2:$Z$5,3,FALSE)*OFFSET($S735,0,VLOOKUP('Thông tin khách hàng'!$E$10,$X$2:$Z$5,2,FALSE))</f>
        <v>15000000</v>
      </c>
      <c r="G735" s="5">
        <f>EP*VLOOKUP('Thông tin khách hàng'!$E$10,$X$2:$Z$5,3,FALSE)*OFFSET($S735,0,VLOOKUP('Thông tin khách hàng'!$E$10,$X$2:$Z$5,2,FALSE))</f>
        <v>15000000</v>
      </c>
      <c r="H735" s="5">
        <f>F735*HLOOKUP(B735,Assumption!$A$10:$G$12,2,TRUE)+G735*HLOOKUP(B735,Assumption!$A$10:$G$12,3,TRUE)</f>
        <v>750000</v>
      </c>
      <c r="I735" s="5">
        <f t="shared" si="3"/>
        <v>29250000</v>
      </c>
      <c r="J735" s="47">
        <f>VLOOKUP(D735,Assumption!$O$3:$Q$103,IF('Thông tin khách hàng'!$B$3="Nam",2,3),FALSE)/12*P735</f>
        <v>0</v>
      </c>
      <c r="K735" s="5">
        <v>20000.0</v>
      </c>
      <c r="L735" s="46">
        <f t="shared" si="4"/>
        <v>1577304780</v>
      </c>
      <c r="M735" s="46">
        <f t="shared" si="5"/>
        <v>388729208693</v>
      </c>
      <c r="N735" s="47">
        <f>HLOOKUP(ROUND(AVERAGE(M723:M734)/10^6,0),Assumption!$B$2:$E$3,2,TRUE)*MAX((AVERAGE(M723:M734)-250*10^6),0)</f>
        <v>2189578704</v>
      </c>
      <c r="O735" s="46">
        <f t="shared" si="6"/>
        <v>390918787396</v>
      </c>
      <c r="P735" s="46">
        <f>IF(A735=1,SA,MAX(0,SA-M734))</f>
        <v>0</v>
      </c>
      <c r="S735" s="5">
        <v>1.0</v>
      </c>
      <c r="T735" s="5">
        <v>1.0</v>
      </c>
      <c r="U735" s="5">
        <v>1.0</v>
      </c>
      <c r="V735" s="48">
        <v>1.0</v>
      </c>
    </row>
    <row r="736" ht="15.75" customHeight="1">
      <c r="A736" s="5">
        <v>734.0</v>
      </c>
      <c r="B736" s="5">
        <v>62.0</v>
      </c>
      <c r="C736" s="5">
        <f t="shared" si="1"/>
        <v>2</v>
      </c>
      <c r="D736" s="5">
        <f>'Thông tin khách hàng'!$B$4+B736-1</f>
        <v>62</v>
      </c>
      <c r="E736" s="46">
        <f t="shared" si="2"/>
        <v>390918787396</v>
      </c>
      <c r="F736" s="5">
        <f>TP*VLOOKUP('Thông tin khách hàng'!$E$10,$X$2:$Z$5,3,FALSE)*OFFSET($S736,0,VLOOKUP('Thông tin khách hàng'!$E$10,$X$2:$Z$5,2,FALSE))</f>
        <v>0</v>
      </c>
      <c r="G736" s="5">
        <f>EP*VLOOKUP('Thông tin khách hàng'!$E$10,$X$2:$Z$5,3,FALSE)*OFFSET($S736,0,VLOOKUP('Thông tin khách hàng'!$E$10,$X$2:$Z$5,2,FALSE))</f>
        <v>0</v>
      </c>
      <c r="H736" s="5">
        <f>F736*HLOOKUP(B736,Assumption!$A$10:$G$12,2,TRUE)+G736*HLOOKUP(B736,Assumption!$A$10:$G$12,3,TRUE)</f>
        <v>0</v>
      </c>
      <c r="I736" s="5">
        <f t="shared" si="3"/>
        <v>0</v>
      </c>
      <c r="J736" s="47">
        <f>VLOOKUP(D736,Assumption!$O$3:$Q$103,IF('Thông tin khách hàng'!$B$3="Nam",2,3),FALSE)/12*P736</f>
        <v>0</v>
      </c>
      <c r="K736" s="5">
        <v>20000.0</v>
      </c>
      <c r="L736" s="46">
        <f t="shared" si="4"/>
        <v>1592651448</v>
      </c>
      <c r="M736" s="46">
        <f t="shared" si="5"/>
        <v>392511418844</v>
      </c>
      <c r="N736" s="47">
        <f>HLOOKUP(ROUND(AVERAGE(M724:M735)/10^6,0),Assumption!$B$2:$E$3,2,TRUE)*MAX((AVERAGE(M724:M735)-250*10^6),0)</f>
        <v>2210926353</v>
      </c>
      <c r="O736" s="46">
        <f t="shared" si="6"/>
        <v>394722345198</v>
      </c>
      <c r="P736" s="46">
        <f>IF(A736=1,SA,MAX(0,SA-M735))</f>
        <v>0</v>
      </c>
      <c r="S736" s="5">
        <v>0.0</v>
      </c>
      <c r="T736" s="5">
        <v>0.0</v>
      </c>
      <c r="U736" s="5">
        <v>0.0</v>
      </c>
      <c r="V736" s="48">
        <v>1.0</v>
      </c>
    </row>
    <row r="737" ht="15.75" customHeight="1">
      <c r="A737" s="5">
        <v>735.0</v>
      </c>
      <c r="B737" s="5">
        <v>62.0</v>
      </c>
      <c r="C737" s="5">
        <f t="shared" si="1"/>
        <v>3</v>
      </c>
      <c r="D737" s="5">
        <f>'Thông tin khách hàng'!$B$4+B737-1</f>
        <v>62</v>
      </c>
      <c r="E737" s="46">
        <f t="shared" si="2"/>
        <v>394722345198</v>
      </c>
      <c r="F737" s="5">
        <f>TP*VLOOKUP('Thông tin khách hàng'!$E$10,$X$2:$Z$5,3,FALSE)*OFFSET($S737,0,VLOOKUP('Thông tin khách hàng'!$E$10,$X$2:$Z$5,2,FALSE))</f>
        <v>0</v>
      </c>
      <c r="G737" s="5">
        <f>EP*VLOOKUP('Thông tin khách hàng'!$E$10,$X$2:$Z$5,3,FALSE)*OFFSET($S737,0,VLOOKUP('Thông tin khách hàng'!$E$10,$X$2:$Z$5,2,FALSE))</f>
        <v>0</v>
      </c>
      <c r="H737" s="5">
        <f>F737*HLOOKUP(B737,Assumption!$A$10:$G$12,2,TRUE)+G737*HLOOKUP(B737,Assumption!$A$10:$G$12,3,TRUE)</f>
        <v>0</v>
      </c>
      <c r="I737" s="5">
        <f t="shared" si="3"/>
        <v>0</v>
      </c>
      <c r="J737" s="47">
        <f>VLOOKUP(D737,Assumption!$O$3:$Q$103,IF('Thông tin khách hàng'!$B$3="Nam",2,3),FALSE)/12*P737</f>
        <v>0</v>
      </c>
      <c r="K737" s="5">
        <v>20000.0</v>
      </c>
      <c r="L737" s="46">
        <f t="shared" si="4"/>
        <v>1608147613</v>
      </c>
      <c r="M737" s="46">
        <f t="shared" si="5"/>
        <v>396330472811</v>
      </c>
      <c r="N737" s="47">
        <f>HLOOKUP(ROUND(AVERAGE(M725:M736)/10^6,0),Assumption!$B$2:$E$3,2,TRUE)*MAX((AVERAGE(M725:M736)-250*10^6),0)</f>
        <v>2232481803</v>
      </c>
      <c r="O737" s="46">
        <f t="shared" si="6"/>
        <v>398562954614</v>
      </c>
      <c r="P737" s="46">
        <f>IF(A737=1,SA,MAX(0,SA-M736))</f>
        <v>0</v>
      </c>
      <c r="S737" s="5">
        <v>0.0</v>
      </c>
      <c r="T737" s="5">
        <v>0.0</v>
      </c>
      <c r="U737" s="5">
        <v>0.0</v>
      </c>
      <c r="V737" s="48">
        <v>1.0</v>
      </c>
    </row>
    <row r="738" ht="15.75" customHeight="1">
      <c r="A738" s="5">
        <v>736.0</v>
      </c>
      <c r="B738" s="5">
        <v>62.0</v>
      </c>
      <c r="C738" s="5">
        <f t="shared" si="1"/>
        <v>4</v>
      </c>
      <c r="D738" s="5">
        <f>'Thông tin khách hàng'!$B$4+B738-1</f>
        <v>62</v>
      </c>
      <c r="E738" s="46">
        <f t="shared" si="2"/>
        <v>398562954614</v>
      </c>
      <c r="F738" s="5">
        <f>TP*VLOOKUP('Thông tin khách hàng'!$E$10,$X$2:$Z$5,3,FALSE)*OFFSET($S738,0,VLOOKUP('Thông tin khách hàng'!$E$10,$X$2:$Z$5,2,FALSE))</f>
        <v>0</v>
      </c>
      <c r="G738" s="5">
        <f>EP*VLOOKUP('Thông tin khách hàng'!$E$10,$X$2:$Z$5,3,FALSE)*OFFSET($S738,0,VLOOKUP('Thông tin khách hàng'!$E$10,$X$2:$Z$5,2,FALSE))</f>
        <v>0</v>
      </c>
      <c r="H738" s="5">
        <f>F738*HLOOKUP(B738,Assumption!$A$10:$G$12,2,TRUE)+G738*HLOOKUP(B738,Assumption!$A$10:$G$12,3,TRUE)</f>
        <v>0</v>
      </c>
      <c r="I738" s="5">
        <f t="shared" si="3"/>
        <v>0</v>
      </c>
      <c r="J738" s="47">
        <f>VLOOKUP(D738,Assumption!$O$3:$Q$103,IF('Thông tin khách hàng'!$B$3="Nam",2,3),FALSE)/12*P738</f>
        <v>0</v>
      </c>
      <c r="K738" s="5">
        <v>20000.0</v>
      </c>
      <c r="L738" s="46">
        <f t="shared" si="4"/>
        <v>1623794731</v>
      </c>
      <c r="M738" s="46">
        <f t="shared" si="5"/>
        <v>400186729345</v>
      </c>
      <c r="N738" s="47">
        <f>HLOOKUP(ROUND(AVERAGE(M726:M737)/10^6,0),Assumption!$B$2:$E$3,2,TRUE)*MAX((AVERAGE(M726:M737)-250*10^6),0)</f>
        <v>2254247076</v>
      </c>
      <c r="O738" s="46">
        <f t="shared" si="6"/>
        <v>402440976421</v>
      </c>
      <c r="P738" s="46">
        <f>IF(A738=1,SA,MAX(0,SA-M737))</f>
        <v>0</v>
      </c>
      <c r="S738" s="5">
        <v>0.0</v>
      </c>
      <c r="T738" s="5">
        <v>0.0</v>
      </c>
      <c r="U738" s="5">
        <v>1.0</v>
      </c>
      <c r="V738" s="48">
        <v>1.0</v>
      </c>
    </row>
    <row r="739" ht="15.75" customHeight="1">
      <c r="A739" s="5">
        <v>737.0</v>
      </c>
      <c r="B739" s="5">
        <v>62.0</v>
      </c>
      <c r="C739" s="5">
        <f t="shared" si="1"/>
        <v>5</v>
      </c>
      <c r="D739" s="5">
        <f>'Thông tin khách hàng'!$B$4+B739-1</f>
        <v>62</v>
      </c>
      <c r="E739" s="46">
        <f t="shared" si="2"/>
        <v>402440976421</v>
      </c>
      <c r="F739" s="5">
        <f>TP*VLOOKUP('Thông tin khách hàng'!$E$10,$X$2:$Z$5,3,FALSE)*OFFSET($S739,0,VLOOKUP('Thông tin khách hàng'!$E$10,$X$2:$Z$5,2,FALSE))</f>
        <v>0</v>
      </c>
      <c r="G739" s="5">
        <f>EP*VLOOKUP('Thông tin khách hàng'!$E$10,$X$2:$Z$5,3,FALSE)*OFFSET($S739,0,VLOOKUP('Thông tin khách hàng'!$E$10,$X$2:$Z$5,2,FALSE))</f>
        <v>0</v>
      </c>
      <c r="H739" s="5">
        <f>F739*HLOOKUP(B739,Assumption!$A$10:$G$12,2,TRUE)+G739*HLOOKUP(B739,Assumption!$A$10:$G$12,3,TRUE)</f>
        <v>0</v>
      </c>
      <c r="I739" s="5">
        <f t="shared" si="3"/>
        <v>0</v>
      </c>
      <c r="J739" s="47">
        <f>VLOOKUP(D739,Assumption!$O$3:$Q$103,IF('Thông tin khách hàng'!$B$3="Nam",2,3),FALSE)/12*P739</f>
        <v>0</v>
      </c>
      <c r="K739" s="5">
        <v>20000.0</v>
      </c>
      <c r="L739" s="46">
        <f t="shared" si="4"/>
        <v>1639594272</v>
      </c>
      <c r="M739" s="46">
        <f t="shared" si="5"/>
        <v>404080550693</v>
      </c>
      <c r="N739" s="47">
        <f>HLOOKUP(ROUND(AVERAGE(M727:M738)/10^6,0),Assumption!$B$2:$E$3,2,TRUE)*MAX((AVERAGE(M727:M738)-250*10^6),0)</f>
        <v>2276224214</v>
      </c>
      <c r="O739" s="46">
        <f t="shared" si="6"/>
        <v>406356774906</v>
      </c>
      <c r="P739" s="46">
        <f>IF(A739=1,SA,MAX(0,SA-M738))</f>
        <v>0</v>
      </c>
      <c r="S739" s="5">
        <v>0.0</v>
      </c>
      <c r="T739" s="5">
        <v>0.0</v>
      </c>
      <c r="U739" s="5">
        <v>0.0</v>
      </c>
      <c r="V739" s="48">
        <v>1.0</v>
      </c>
    </row>
    <row r="740" ht="15.75" customHeight="1">
      <c r="A740" s="5">
        <v>738.0</v>
      </c>
      <c r="B740" s="5">
        <v>62.0</v>
      </c>
      <c r="C740" s="5">
        <f t="shared" si="1"/>
        <v>6</v>
      </c>
      <c r="D740" s="5">
        <f>'Thông tin khách hàng'!$B$4+B740-1</f>
        <v>62</v>
      </c>
      <c r="E740" s="46">
        <f t="shared" si="2"/>
        <v>406356774906</v>
      </c>
      <c r="F740" s="5">
        <f>TP*VLOOKUP('Thông tin khách hàng'!$E$10,$X$2:$Z$5,3,FALSE)*OFFSET($S740,0,VLOOKUP('Thông tin khách hàng'!$E$10,$X$2:$Z$5,2,FALSE))</f>
        <v>0</v>
      </c>
      <c r="G740" s="5">
        <f>EP*VLOOKUP('Thông tin khách hàng'!$E$10,$X$2:$Z$5,3,FALSE)*OFFSET($S740,0,VLOOKUP('Thông tin khách hàng'!$E$10,$X$2:$Z$5,2,FALSE))</f>
        <v>0</v>
      </c>
      <c r="H740" s="5">
        <f>F740*HLOOKUP(B740,Assumption!$A$10:$G$12,2,TRUE)+G740*HLOOKUP(B740,Assumption!$A$10:$G$12,3,TRUE)</f>
        <v>0</v>
      </c>
      <c r="I740" s="5">
        <f t="shared" si="3"/>
        <v>0</v>
      </c>
      <c r="J740" s="47">
        <f>VLOOKUP(D740,Assumption!$O$3:$Q$103,IF('Thông tin khách hàng'!$B$3="Nam",2,3),FALSE)/12*P740</f>
        <v>0</v>
      </c>
      <c r="K740" s="5">
        <v>20000.0</v>
      </c>
      <c r="L740" s="46">
        <f t="shared" si="4"/>
        <v>1655547720</v>
      </c>
      <c r="M740" s="46">
        <f t="shared" si="5"/>
        <v>408012302626</v>
      </c>
      <c r="N740" s="47">
        <f>HLOOKUP(ROUND(AVERAGE(M728:M739)/10^6,0),Assumption!$B$2:$E$3,2,TRUE)*MAX((AVERAGE(M728:M739)-250*10^6),0)</f>
        <v>2298415279</v>
      </c>
      <c r="O740" s="46">
        <f t="shared" si="6"/>
        <v>410310717905</v>
      </c>
      <c r="P740" s="46">
        <f>IF(A740=1,SA,MAX(0,SA-M739))</f>
        <v>0</v>
      </c>
      <c r="S740" s="5">
        <v>0.0</v>
      </c>
      <c r="T740" s="5">
        <v>0.0</v>
      </c>
      <c r="U740" s="5">
        <v>0.0</v>
      </c>
      <c r="V740" s="48">
        <v>1.0</v>
      </c>
    </row>
    <row r="741" ht="15.75" customHeight="1">
      <c r="A741" s="5">
        <v>739.0</v>
      </c>
      <c r="B741" s="5">
        <v>62.0</v>
      </c>
      <c r="C741" s="5">
        <f t="shared" si="1"/>
        <v>7</v>
      </c>
      <c r="D741" s="5">
        <f>'Thông tin khách hàng'!$B$4+B741-1</f>
        <v>62</v>
      </c>
      <c r="E741" s="46">
        <f t="shared" si="2"/>
        <v>410310717905</v>
      </c>
      <c r="F741" s="5">
        <f>TP*VLOOKUP('Thông tin khách hàng'!$E$10,$X$2:$Z$5,3,FALSE)*OFFSET($S741,0,VLOOKUP('Thông tin khách hàng'!$E$10,$X$2:$Z$5,2,FALSE))</f>
        <v>15000000</v>
      </c>
      <c r="G741" s="5">
        <f>EP*VLOOKUP('Thông tin khách hàng'!$E$10,$X$2:$Z$5,3,FALSE)*OFFSET($S741,0,VLOOKUP('Thông tin khách hàng'!$E$10,$X$2:$Z$5,2,FALSE))</f>
        <v>15000000</v>
      </c>
      <c r="H741" s="5">
        <f>F741*HLOOKUP(B741,Assumption!$A$10:$G$12,2,TRUE)+G741*HLOOKUP(B741,Assumption!$A$10:$G$12,3,TRUE)</f>
        <v>750000</v>
      </c>
      <c r="I741" s="5">
        <f t="shared" si="3"/>
        <v>29250000</v>
      </c>
      <c r="J741" s="47">
        <f>VLOOKUP(D741,Assumption!$O$3:$Q$103,IF('Thông tin khách hàng'!$B$3="Nam",2,3),FALSE)/12*P741</f>
        <v>0</v>
      </c>
      <c r="K741" s="5">
        <v>20000.0</v>
      </c>
      <c r="L741" s="46">
        <f t="shared" si="4"/>
        <v>1671775741</v>
      </c>
      <c r="M741" s="46">
        <f t="shared" si="5"/>
        <v>412011723646</v>
      </c>
      <c r="N741" s="47">
        <f>HLOOKUP(ROUND(AVERAGE(M729:M740)/10^6,0),Assumption!$B$2:$E$3,2,TRUE)*MAX((AVERAGE(M729:M740)-250*10^6),0)</f>
        <v>2320822354</v>
      </c>
      <c r="O741" s="46">
        <f t="shared" si="6"/>
        <v>414332546000</v>
      </c>
      <c r="P741" s="46">
        <f>IF(A741=1,SA,MAX(0,SA-M740))</f>
        <v>0</v>
      </c>
      <c r="S741" s="5">
        <v>0.0</v>
      </c>
      <c r="T741" s="5">
        <v>1.0</v>
      </c>
      <c r="U741" s="5">
        <v>1.0</v>
      </c>
      <c r="V741" s="48">
        <v>1.0</v>
      </c>
    </row>
    <row r="742" ht="15.75" customHeight="1">
      <c r="A742" s="5">
        <v>740.0</v>
      </c>
      <c r="B742" s="5">
        <v>62.0</v>
      </c>
      <c r="C742" s="5">
        <f t="shared" si="1"/>
        <v>8</v>
      </c>
      <c r="D742" s="5">
        <f>'Thông tin khách hàng'!$B$4+B742-1</f>
        <v>62</v>
      </c>
      <c r="E742" s="46">
        <f t="shared" si="2"/>
        <v>414332546000</v>
      </c>
      <c r="F742" s="5">
        <f>TP*VLOOKUP('Thông tin khách hàng'!$E$10,$X$2:$Z$5,3,FALSE)*OFFSET($S742,0,VLOOKUP('Thông tin khách hàng'!$E$10,$X$2:$Z$5,2,FALSE))</f>
        <v>0</v>
      </c>
      <c r="G742" s="5">
        <f>EP*VLOOKUP('Thông tin khách hàng'!$E$10,$X$2:$Z$5,3,FALSE)*OFFSET($S742,0,VLOOKUP('Thông tin khách hàng'!$E$10,$X$2:$Z$5,2,FALSE))</f>
        <v>0</v>
      </c>
      <c r="H742" s="5">
        <f>F742*HLOOKUP(B742,Assumption!$A$10:$G$12,2,TRUE)+G742*HLOOKUP(B742,Assumption!$A$10:$G$12,3,TRUE)</f>
        <v>0</v>
      </c>
      <c r="I742" s="5">
        <f t="shared" si="3"/>
        <v>0</v>
      </c>
      <c r="J742" s="47">
        <f>VLOOKUP(D742,Assumption!$O$3:$Q$103,IF('Thông tin khách hàng'!$B$3="Nam",2,3),FALSE)/12*P742</f>
        <v>0</v>
      </c>
      <c r="K742" s="5">
        <v>20000.0</v>
      </c>
      <c r="L742" s="46">
        <f t="shared" si="4"/>
        <v>1688041999</v>
      </c>
      <c r="M742" s="46">
        <f t="shared" si="5"/>
        <v>416020567999</v>
      </c>
      <c r="N742" s="47">
        <f>HLOOKUP(ROUND(AVERAGE(M730:M741)/10^6,0),Assumption!$B$2:$E$3,2,TRUE)*MAX((AVERAGE(M730:M741)-250*10^6),0)</f>
        <v>2343447542</v>
      </c>
      <c r="O742" s="46">
        <f t="shared" si="6"/>
        <v>418364015541</v>
      </c>
      <c r="P742" s="46">
        <f>IF(A742=1,SA,MAX(0,SA-M741))</f>
        <v>0</v>
      </c>
      <c r="S742" s="5">
        <v>0.0</v>
      </c>
      <c r="T742" s="5">
        <v>0.0</v>
      </c>
      <c r="U742" s="5">
        <v>0.0</v>
      </c>
      <c r="V742" s="48">
        <v>1.0</v>
      </c>
    </row>
    <row r="743" ht="15.75" customHeight="1">
      <c r="A743" s="5">
        <v>741.0</v>
      </c>
      <c r="B743" s="5">
        <v>62.0</v>
      </c>
      <c r="C743" s="5">
        <f t="shared" si="1"/>
        <v>9</v>
      </c>
      <c r="D743" s="5">
        <f>'Thông tin khách hàng'!$B$4+B743-1</f>
        <v>62</v>
      </c>
      <c r="E743" s="46">
        <f t="shared" si="2"/>
        <v>418364015541</v>
      </c>
      <c r="F743" s="5">
        <f>TP*VLOOKUP('Thông tin khách hàng'!$E$10,$X$2:$Z$5,3,FALSE)*OFFSET($S743,0,VLOOKUP('Thông tin khách hàng'!$E$10,$X$2:$Z$5,2,FALSE))</f>
        <v>0</v>
      </c>
      <c r="G743" s="5">
        <f>EP*VLOOKUP('Thông tin khách hàng'!$E$10,$X$2:$Z$5,3,FALSE)*OFFSET($S743,0,VLOOKUP('Thông tin khách hàng'!$E$10,$X$2:$Z$5,2,FALSE))</f>
        <v>0</v>
      </c>
      <c r="H743" s="5">
        <f>F743*HLOOKUP(B743,Assumption!$A$10:$G$12,2,TRUE)+G743*HLOOKUP(B743,Assumption!$A$10:$G$12,3,TRUE)</f>
        <v>0</v>
      </c>
      <c r="I743" s="5">
        <f t="shared" si="3"/>
        <v>0</v>
      </c>
      <c r="J743" s="47">
        <f>VLOOKUP(D743,Assumption!$O$3:$Q$103,IF('Thông tin khách hàng'!$B$3="Nam",2,3),FALSE)/12*P743</f>
        <v>0</v>
      </c>
      <c r="K743" s="5">
        <v>20000.0</v>
      </c>
      <c r="L743" s="46">
        <f t="shared" si="4"/>
        <v>1704466704</v>
      </c>
      <c r="M743" s="46">
        <f t="shared" si="5"/>
        <v>420068462245</v>
      </c>
      <c r="N743" s="47">
        <f>HLOOKUP(ROUND(AVERAGE(M731:M742)/10^6,0),Assumption!$B$2:$E$3,2,TRUE)*MAX((AVERAGE(M731:M742)-250*10^6),0)</f>
        <v>2366292965</v>
      </c>
      <c r="O743" s="46">
        <f t="shared" si="6"/>
        <v>422434755210</v>
      </c>
      <c r="P743" s="46">
        <f>IF(A743=1,SA,MAX(0,SA-M742))</f>
        <v>0</v>
      </c>
      <c r="S743" s="5">
        <v>0.0</v>
      </c>
      <c r="T743" s="5">
        <v>0.0</v>
      </c>
      <c r="U743" s="5">
        <v>0.0</v>
      </c>
      <c r="V743" s="48">
        <v>1.0</v>
      </c>
    </row>
    <row r="744" ht="15.75" customHeight="1">
      <c r="A744" s="5">
        <v>742.0</v>
      </c>
      <c r="B744" s="5">
        <v>62.0</v>
      </c>
      <c r="C744" s="5">
        <f t="shared" si="1"/>
        <v>10</v>
      </c>
      <c r="D744" s="5">
        <f>'Thông tin khách hàng'!$B$4+B744-1</f>
        <v>62</v>
      </c>
      <c r="E744" s="46">
        <f t="shared" si="2"/>
        <v>422434755210</v>
      </c>
      <c r="F744" s="5">
        <f>TP*VLOOKUP('Thông tin khách hàng'!$E$10,$X$2:$Z$5,3,FALSE)*OFFSET($S744,0,VLOOKUP('Thông tin khách hàng'!$E$10,$X$2:$Z$5,2,FALSE))</f>
        <v>0</v>
      </c>
      <c r="G744" s="5">
        <f>EP*VLOOKUP('Thông tin khách hàng'!$E$10,$X$2:$Z$5,3,FALSE)*OFFSET($S744,0,VLOOKUP('Thông tin khách hàng'!$E$10,$X$2:$Z$5,2,FALSE))</f>
        <v>0</v>
      </c>
      <c r="H744" s="5">
        <f>F744*HLOOKUP(B744,Assumption!$A$10:$G$12,2,TRUE)+G744*HLOOKUP(B744,Assumption!$A$10:$G$12,3,TRUE)</f>
        <v>0</v>
      </c>
      <c r="I744" s="5">
        <f t="shared" si="3"/>
        <v>0</v>
      </c>
      <c r="J744" s="47">
        <f>VLOOKUP(D744,Assumption!$O$3:$Q$103,IF('Thông tin khách hàng'!$B$3="Nam",2,3),FALSE)/12*P744</f>
        <v>0</v>
      </c>
      <c r="K744" s="5">
        <v>20000.0</v>
      </c>
      <c r="L744" s="46">
        <f t="shared" si="4"/>
        <v>1721051402</v>
      </c>
      <c r="M744" s="46">
        <f t="shared" si="5"/>
        <v>424155786612</v>
      </c>
      <c r="N744" s="47">
        <f>HLOOKUP(ROUND(AVERAGE(M732:M743)/10^6,0),Assumption!$B$2:$E$3,2,TRUE)*MAX((AVERAGE(M732:M743)-250*10^6),0)</f>
        <v>2389360768</v>
      </c>
      <c r="O744" s="46">
        <f t="shared" si="6"/>
        <v>426545147381</v>
      </c>
      <c r="P744" s="46">
        <f>IF(A744=1,SA,MAX(0,SA-M743))</f>
        <v>0</v>
      </c>
      <c r="S744" s="5">
        <v>0.0</v>
      </c>
      <c r="T744" s="5">
        <v>0.0</v>
      </c>
      <c r="U744" s="5">
        <v>1.0</v>
      </c>
      <c r="V744" s="48">
        <v>1.0</v>
      </c>
    </row>
    <row r="745" ht="15.75" customHeight="1">
      <c r="A745" s="5">
        <v>743.0</v>
      </c>
      <c r="B745" s="5">
        <v>62.0</v>
      </c>
      <c r="C745" s="5">
        <f t="shared" si="1"/>
        <v>11</v>
      </c>
      <c r="D745" s="5">
        <f>'Thông tin khách hàng'!$B$4+B745-1</f>
        <v>62</v>
      </c>
      <c r="E745" s="46">
        <f t="shared" si="2"/>
        <v>426545147381</v>
      </c>
      <c r="F745" s="5">
        <f>TP*VLOOKUP('Thông tin khách hàng'!$E$10,$X$2:$Z$5,3,FALSE)*OFFSET($S745,0,VLOOKUP('Thông tin khách hàng'!$E$10,$X$2:$Z$5,2,FALSE))</f>
        <v>0</v>
      </c>
      <c r="G745" s="5">
        <f>EP*VLOOKUP('Thông tin khách hàng'!$E$10,$X$2:$Z$5,3,FALSE)*OFFSET($S745,0,VLOOKUP('Thông tin khách hàng'!$E$10,$X$2:$Z$5,2,FALSE))</f>
        <v>0</v>
      </c>
      <c r="H745" s="5">
        <f>F745*HLOOKUP(B745,Assumption!$A$10:$G$12,2,TRUE)+G745*HLOOKUP(B745,Assumption!$A$10:$G$12,3,TRUE)</f>
        <v>0</v>
      </c>
      <c r="I745" s="5">
        <f t="shared" si="3"/>
        <v>0</v>
      </c>
      <c r="J745" s="47">
        <f>VLOOKUP(D745,Assumption!$O$3:$Q$103,IF('Thông tin khách hàng'!$B$3="Nam",2,3),FALSE)/12*P745</f>
        <v>0</v>
      </c>
      <c r="K745" s="5">
        <v>20000.0</v>
      </c>
      <c r="L745" s="46">
        <f t="shared" si="4"/>
        <v>1737797648</v>
      </c>
      <c r="M745" s="46">
        <f t="shared" si="5"/>
        <v>428282925029</v>
      </c>
      <c r="N745" s="47">
        <f>HLOOKUP(ROUND(AVERAGE(M733:M744)/10^6,0),Assumption!$B$2:$E$3,2,TRUE)*MAX((AVERAGE(M733:M744)-250*10^6),0)</f>
        <v>2412653116</v>
      </c>
      <c r="O745" s="46">
        <f t="shared" si="6"/>
        <v>430695578145</v>
      </c>
      <c r="P745" s="46">
        <f>IF(A745=1,SA,MAX(0,SA-M744))</f>
        <v>0</v>
      </c>
      <c r="S745" s="5">
        <v>0.0</v>
      </c>
      <c r="T745" s="5">
        <v>0.0</v>
      </c>
      <c r="U745" s="5">
        <v>0.0</v>
      </c>
      <c r="V745" s="48">
        <v>1.0</v>
      </c>
    </row>
    <row r="746" ht="15.75" customHeight="1">
      <c r="A746" s="5">
        <v>744.0</v>
      </c>
      <c r="B746" s="5">
        <v>62.0</v>
      </c>
      <c r="C746" s="5">
        <f t="shared" si="1"/>
        <v>12</v>
      </c>
      <c r="D746" s="5">
        <f>'Thông tin khách hàng'!$B$4+B746-1</f>
        <v>62</v>
      </c>
      <c r="E746" s="46">
        <f t="shared" si="2"/>
        <v>430695578145</v>
      </c>
      <c r="F746" s="5">
        <f>TP*VLOOKUP('Thông tin khách hàng'!$E$10,$X$2:$Z$5,3,FALSE)*OFFSET($S746,0,VLOOKUP('Thông tin khách hàng'!$E$10,$X$2:$Z$5,2,FALSE))</f>
        <v>0</v>
      </c>
      <c r="G746" s="5">
        <f>EP*VLOOKUP('Thông tin khách hàng'!$E$10,$X$2:$Z$5,3,FALSE)*OFFSET($S746,0,VLOOKUP('Thông tin khách hàng'!$E$10,$X$2:$Z$5,2,FALSE))</f>
        <v>0</v>
      </c>
      <c r="H746" s="5">
        <f>F746*HLOOKUP(B746,Assumption!$A$10:$G$12,2,TRUE)+G746*HLOOKUP(B746,Assumption!$A$10:$G$12,3,TRUE)</f>
        <v>0</v>
      </c>
      <c r="I746" s="5">
        <f t="shared" si="3"/>
        <v>0</v>
      </c>
      <c r="J746" s="47">
        <f>VLOOKUP(D746,Assumption!$O$3:$Q$103,IF('Thông tin khách hàng'!$B$3="Nam",2,3),FALSE)/12*P746</f>
        <v>0</v>
      </c>
      <c r="K746" s="5">
        <v>20000.0</v>
      </c>
      <c r="L746" s="46">
        <f t="shared" si="4"/>
        <v>1754707017</v>
      </c>
      <c r="M746" s="46">
        <f t="shared" si="5"/>
        <v>432450265162</v>
      </c>
      <c r="N746" s="47">
        <f>HLOOKUP(ROUND(AVERAGE(M734:M745)/10^6,0),Assumption!$B$2:$E$3,2,TRUE)*MAX((AVERAGE(M734:M745)-250*10^6),0)</f>
        <v>2436172193</v>
      </c>
      <c r="O746" s="46">
        <f t="shared" si="6"/>
        <v>434886437354</v>
      </c>
      <c r="P746" s="46">
        <f>IF(A746=1,SA,MAX(0,SA-M745))</f>
        <v>0</v>
      </c>
      <c r="S746" s="5">
        <v>0.0</v>
      </c>
      <c r="T746" s="5">
        <v>0.0</v>
      </c>
      <c r="U746" s="5">
        <v>0.0</v>
      </c>
      <c r="V746" s="48">
        <v>1.0</v>
      </c>
    </row>
    <row r="747" ht="15.75" customHeight="1">
      <c r="A747" s="5">
        <v>745.0</v>
      </c>
      <c r="B747" s="5">
        <v>63.0</v>
      </c>
      <c r="C747" s="5">
        <f t="shared" si="1"/>
        <v>1</v>
      </c>
      <c r="D747" s="5">
        <f>'Thông tin khách hàng'!$B$4+B747-1</f>
        <v>63</v>
      </c>
      <c r="E747" s="46">
        <f t="shared" si="2"/>
        <v>434886437354</v>
      </c>
      <c r="F747" s="5">
        <f>TP*VLOOKUP('Thông tin khách hàng'!$E$10,$X$2:$Z$5,3,FALSE)*OFFSET($S747,0,VLOOKUP('Thông tin khách hàng'!$E$10,$X$2:$Z$5,2,FALSE))</f>
        <v>15000000</v>
      </c>
      <c r="G747" s="5">
        <f>EP*VLOOKUP('Thông tin khách hàng'!$E$10,$X$2:$Z$5,3,FALSE)*OFFSET($S747,0,VLOOKUP('Thông tin khách hàng'!$E$10,$X$2:$Z$5,2,FALSE))</f>
        <v>15000000</v>
      </c>
      <c r="H747" s="5">
        <f>F747*HLOOKUP(B747,Assumption!$A$10:$G$12,2,TRUE)+G747*HLOOKUP(B747,Assumption!$A$10:$G$12,3,TRUE)</f>
        <v>750000</v>
      </c>
      <c r="I747" s="5">
        <f t="shared" si="3"/>
        <v>29250000</v>
      </c>
      <c r="J747" s="47">
        <f>VLOOKUP(D747,Assumption!$O$3:$Q$103,IF('Thông tin khách hàng'!$B$3="Nam",2,3),FALSE)/12*P747</f>
        <v>0</v>
      </c>
      <c r="K747" s="5">
        <v>20000.0</v>
      </c>
      <c r="L747" s="46">
        <f t="shared" si="4"/>
        <v>1771900264</v>
      </c>
      <c r="M747" s="46">
        <f t="shared" si="5"/>
        <v>436687567618</v>
      </c>
      <c r="N747" s="47">
        <f>HLOOKUP(ROUND(AVERAGE(M735:M746)/10^6,0),Assumption!$B$2:$E$3,2,TRUE)*MAX((AVERAGE(M735:M746)-250*10^6),0)</f>
        <v>2459920207</v>
      </c>
      <c r="O747" s="46">
        <f t="shared" si="6"/>
        <v>439147487825</v>
      </c>
      <c r="P747" s="46">
        <f>IF(A747=1,SA,MAX(0,SA-M746))</f>
        <v>0</v>
      </c>
      <c r="S747" s="5">
        <v>1.0</v>
      </c>
      <c r="T747" s="5">
        <v>1.0</v>
      </c>
      <c r="U747" s="5">
        <v>1.0</v>
      </c>
      <c r="V747" s="48">
        <v>1.0</v>
      </c>
    </row>
    <row r="748" ht="15.75" customHeight="1">
      <c r="A748" s="5">
        <v>746.0</v>
      </c>
      <c r="B748" s="5">
        <v>63.0</v>
      </c>
      <c r="C748" s="5">
        <f t="shared" si="1"/>
        <v>2</v>
      </c>
      <c r="D748" s="5">
        <f>'Thông tin khách hàng'!$B$4+B748-1</f>
        <v>63</v>
      </c>
      <c r="E748" s="46">
        <f t="shared" si="2"/>
        <v>439147487825</v>
      </c>
      <c r="F748" s="5">
        <f>TP*VLOOKUP('Thông tin khách hàng'!$E$10,$X$2:$Z$5,3,FALSE)*OFFSET($S748,0,VLOOKUP('Thông tin khách hàng'!$E$10,$X$2:$Z$5,2,FALSE))</f>
        <v>0</v>
      </c>
      <c r="G748" s="5">
        <f>EP*VLOOKUP('Thông tin khách hàng'!$E$10,$X$2:$Z$5,3,FALSE)*OFFSET($S748,0,VLOOKUP('Thông tin khách hàng'!$E$10,$X$2:$Z$5,2,FALSE))</f>
        <v>0</v>
      </c>
      <c r="H748" s="5">
        <f>F748*HLOOKUP(B748,Assumption!$A$10:$G$12,2,TRUE)+G748*HLOOKUP(B748,Assumption!$A$10:$G$12,3,TRUE)</f>
        <v>0</v>
      </c>
      <c r="I748" s="5">
        <f t="shared" si="3"/>
        <v>0</v>
      </c>
      <c r="J748" s="47">
        <f>VLOOKUP(D748,Assumption!$O$3:$Q$103,IF('Thông tin khách hàng'!$B$3="Nam",2,3),FALSE)/12*P748</f>
        <v>0</v>
      </c>
      <c r="K748" s="5">
        <v>20000.0</v>
      </c>
      <c r="L748" s="46">
        <f t="shared" si="4"/>
        <v>1789141143</v>
      </c>
      <c r="M748" s="46">
        <f t="shared" si="5"/>
        <v>440936608968</v>
      </c>
      <c r="N748" s="47">
        <f>HLOOKUP(ROUND(AVERAGE(M736:M747)/10^6,0),Assumption!$B$2:$E$3,2,TRUE)*MAX((AVERAGE(M736:M747)-250*10^6),0)</f>
        <v>2483899386</v>
      </c>
      <c r="O748" s="46">
        <f t="shared" si="6"/>
        <v>443420508355</v>
      </c>
      <c r="P748" s="46">
        <f>IF(A748=1,SA,MAX(0,SA-M747))</f>
        <v>0</v>
      </c>
      <c r="S748" s="5">
        <v>0.0</v>
      </c>
      <c r="T748" s="5">
        <v>0.0</v>
      </c>
      <c r="U748" s="5">
        <v>0.0</v>
      </c>
      <c r="V748" s="48">
        <v>1.0</v>
      </c>
    </row>
    <row r="749" ht="15.75" customHeight="1">
      <c r="A749" s="5">
        <v>747.0</v>
      </c>
      <c r="B749" s="5">
        <v>63.0</v>
      </c>
      <c r="C749" s="5">
        <f t="shared" si="1"/>
        <v>3</v>
      </c>
      <c r="D749" s="5">
        <f>'Thông tin khách hàng'!$B$4+B749-1</f>
        <v>63</v>
      </c>
      <c r="E749" s="46">
        <f t="shared" si="2"/>
        <v>443420508355</v>
      </c>
      <c r="F749" s="5">
        <f>TP*VLOOKUP('Thông tin khách hàng'!$E$10,$X$2:$Z$5,3,FALSE)*OFFSET($S749,0,VLOOKUP('Thông tin khách hàng'!$E$10,$X$2:$Z$5,2,FALSE))</f>
        <v>0</v>
      </c>
      <c r="G749" s="5">
        <f>EP*VLOOKUP('Thông tin khách hàng'!$E$10,$X$2:$Z$5,3,FALSE)*OFFSET($S749,0,VLOOKUP('Thông tin khách hàng'!$E$10,$X$2:$Z$5,2,FALSE))</f>
        <v>0</v>
      </c>
      <c r="H749" s="5">
        <f>F749*HLOOKUP(B749,Assumption!$A$10:$G$12,2,TRUE)+G749*HLOOKUP(B749,Assumption!$A$10:$G$12,3,TRUE)</f>
        <v>0</v>
      </c>
      <c r="I749" s="5">
        <f t="shared" si="3"/>
        <v>0</v>
      </c>
      <c r="J749" s="47">
        <f>VLOOKUP(D749,Assumption!$O$3:$Q$103,IF('Thông tin khách hàng'!$B$3="Nam",2,3),FALSE)/12*P749</f>
        <v>0</v>
      </c>
      <c r="K749" s="5">
        <v>20000.0</v>
      </c>
      <c r="L749" s="46">
        <f t="shared" si="4"/>
        <v>1806549958</v>
      </c>
      <c r="M749" s="46">
        <f t="shared" si="5"/>
        <v>445227038313</v>
      </c>
      <c r="N749" s="47">
        <f>HLOOKUP(ROUND(AVERAGE(M737:M748)/10^6,0),Assumption!$B$2:$E$3,2,TRUE)*MAX((AVERAGE(M737:M748)-250*10^6),0)</f>
        <v>2508111981</v>
      </c>
      <c r="O749" s="46">
        <f t="shared" si="6"/>
        <v>447735150294</v>
      </c>
      <c r="P749" s="46">
        <f>IF(A749=1,SA,MAX(0,SA-M748))</f>
        <v>0</v>
      </c>
      <c r="S749" s="5">
        <v>0.0</v>
      </c>
      <c r="T749" s="5">
        <v>0.0</v>
      </c>
      <c r="U749" s="5">
        <v>0.0</v>
      </c>
      <c r="V749" s="48">
        <v>1.0</v>
      </c>
    </row>
    <row r="750" ht="15.75" customHeight="1">
      <c r="A750" s="5">
        <v>748.0</v>
      </c>
      <c r="B750" s="5">
        <v>63.0</v>
      </c>
      <c r="C750" s="5">
        <f t="shared" si="1"/>
        <v>4</v>
      </c>
      <c r="D750" s="5">
        <f>'Thông tin khách hàng'!$B$4+B750-1</f>
        <v>63</v>
      </c>
      <c r="E750" s="46">
        <f t="shared" si="2"/>
        <v>447735150294</v>
      </c>
      <c r="F750" s="5">
        <f>TP*VLOOKUP('Thông tin khách hàng'!$E$10,$X$2:$Z$5,3,FALSE)*OFFSET($S750,0,VLOOKUP('Thông tin khách hàng'!$E$10,$X$2:$Z$5,2,FALSE))</f>
        <v>0</v>
      </c>
      <c r="G750" s="5">
        <f>EP*VLOOKUP('Thông tin khách hàng'!$E$10,$X$2:$Z$5,3,FALSE)*OFFSET($S750,0,VLOOKUP('Thông tin khách hàng'!$E$10,$X$2:$Z$5,2,FALSE))</f>
        <v>0</v>
      </c>
      <c r="H750" s="5">
        <f>F750*HLOOKUP(B750,Assumption!$A$10:$G$12,2,TRUE)+G750*HLOOKUP(B750,Assumption!$A$10:$G$12,3,TRUE)</f>
        <v>0</v>
      </c>
      <c r="I750" s="5">
        <f t="shared" si="3"/>
        <v>0</v>
      </c>
      <c r="J750" s="47">
        <f>VLOOKUP(D750,Assumption!$O$3:$Q$103,IF('Thông tin khách hàng'!$B$3="Nam",2,3),FALSE)/12*P750</f>
        <v>0</v>
      </c>
      <c r="K750" s="5">
        <v>20000.0</v>
      </c>
      <c r="L750" s="46">
        <f t="shared" si="4"/>
        <v>1824128343</v>
      </c>
      <c r="M750" s="46">
        <f t="shared" si="5"/>
        <v>449559258637</v>
      </c>
      <c r="N750" s="47">
        <f>HLOOKUP(ROUND(AVERAGE(M738:M749)/10^6,0),Assumption!$B$2:$E$3,2,TRUE)*MAX((AVERAGE(M738:M749)-250*10^6),0)</f>
        <v>2532560264</v>
      </c>
      <c r="O750" s="46">
        <f t="shared" si="6"/>
        <v>452091818901</v>
      </c>
      <c r="P750" s="46">
        <f>IF(A750=1,SA,MAX(0,SA-M749))</f>
        <v>0</v>
      </c>
      <c r="S750" s="5">
        <v>0.0</v>
      </c>
      <c r="T750" s="5">
        <v>0.0</v>
      </c>
      <c r="U750" s="5">
        <v>1.0</v>
      </c>
      <c r="V750" s="48">
        <v>1.0</v>
      </c>
    </row>
    <row r="751" ht="15.75" customHeight="1">
      <c r="A751" s="5">
        <v>749.0</v>
      </c>
      <c r="B751" s="5">
        <v>63.0</v>
      </c>
      <c r="C751" s="5">
        <f t="shared" si="1"/>
        <v>5</v>
      </c>
      <c r="D751" s="5">
        <f>'Thông tin khách hàng'!$B$4+B751-1</f>
        <v>63</v>
      </c>
      <c r="E751" s="46">
        <f t="shared" si="2"/>
        <v>452091818901</v>
      </c>
      <c r="F751" s="5">
        <f>TP*VLOOKUP('Thông tin khách hàng'!$E$10,$X$2:$Z$5,3,FALSE)*OFFSET($S751,0,VLOOKUP('Thông tin khách hàng'!$E$10,$X$2:$Z$5,2,FALSE))</f>
        <v>0</v>
      </c>
      <c r="G751" s="5">
        <f>EP*VLOOKUP('Thông tin khách hàng'!$E$10,$X$2:$Z$5,3,FALSE)*OFFSET($S751,0,VLOOKUP('Thông tin khách hàng'!$E$10,$X$2:$Z$5,2,FALSE))</f>
        <v>0</v>
      </c>
      <c r="H751" s="5">
        <f>F751*HLOOKUP(B751,Assumption!$A$10:$G$12,2,TRUE)+G751*HLOOKUP(B751,Assumption!$A$10:$G$12,3,TRUE)</f>
        <v>0</v>
      </c>
      <c r="I751" s="5">
        <f t="shared" si="3"/>
        <v>0</v>
      </c>
      <c r="J751" s="47">
        <f>VLOOKUP(D751,Assumption!$O$3:$Q$103,IF('Thông tin khách hàng'!$B$3="Nam",2,3),FALSE)/12*P751</f>
        <v>0</v>
      </c>
      <c r="K751" s="5">
        <v>20000.0</v>
      </c>
      <c r="L751" s="46">
        <f t="shared" si="4"/>
        <v>1841877950</v>
      </c>
      <c r="M751" s="46">
        <f t="shared" si="5"/>
        <v>453933676851</v>
      </c>
      <c r="N751" s="47">
        <f>HLOOKUP(ROUND(AVERAGE(M739:M750)/10^6,0),Assumption!$B$2:$E$3,2,TRUE)*MAX((AVERAGE(M739:M750)-250*10^6),0)</f>
        <v>2557246529</v>
      </c>
      <c r="O751" s="46">
        <f t="shared" si="6"/>
        <v>456490923380</v>
      </c>
      <c r="P751" s="46">
        <f>IF(A751=1,SA,MAX(0,SA-M750))</f>
        <v>0</v>
      </c>
      <c r="S751" s="5">
        <v>0.0</v>
      </c>
      <c r="T751" s="5">
        <v>0.0</v>
      </c>
      <c r="U751" s="5">
        <v>0.0</v>
      </c>
      <c r="V751" s="48">
        <v>1.0</v>
      </c>
    </row>
    <row r="752" ht="15.75" customHeight="1">
      <c r="A752" s="5">
        <v>750.0</v>
      </c>
      <c r="B752" s="5">
        <v>63.0</v>
      </c>
      <c r="C752" s="5">
        <f t="shared" si="1"/>
        <v>6</v>
      </c>
      <c r="D752" s="5">
        <f>'Thông tin khách hàng'!$B$4+B752-1</f>
        <v>63</v>
      </c>
      <c r="E752" s="46">
        <f t="shared" si="2"/>
        <v>456490923380</v>
      </c>
      <c r="F752" s="5">
        <f>TP*VLOOKUP('Thông tin khách hàng'!$E$10,$X$2:$Z$5,3,FALSE)*OFFSET($S752,0,VLOOKUP('Thông tin khách hàng'!$E$10,$X$2:$Z$5,2,FALSE))</f>
        <v>0</v>
      </c>
      <c r="G752" s="5">
        <f>EP*VLOOKUP('Thông tin khách hàng'!$E$10,$X$2:$Z$5,3,FALSE)*OFFSET($S752,0,VLOOKUP('Thông tin khách hàng'!$E$10,$X$2:$Z$5,2,FALSE))</f>
        <v>0</v>
      </c>
      <c r="H752" s="5">
        <f>F752*HLOOKUP(B752,Assumption!$A$10:$G$12,2,TRUE)+G752*HLOOKUP(B752,Assumption!$A$10:$G$12,3,TRUE)</f>
        <v>0</v>
      </c>
      <c r="I752" s="5">
        <f t="shared" si="3"/>
        <v>0</v>
      </c>
      <c r="J752" s="47">
        <f>VLOOKUP(D752,Assumption!$O$3:$Q$103,IF('Thông tin khách hàng'!$B$3="Nam",2,3),FALSE)/12*P752</f>
        <v>0</v>
      </c>
      <c r="K752" s="5">
        <v>20000.0</v>
      </c>
      <c r="L752" s="46">
        <f t="shared" si="4"/>
        <v>1859800446</v>
      </c>
      <c r="M752" s="46">
        <f t="shared" si="5"/>
        <v>458350703826</v>
      </c>
      <c r="N752" s="47">
        <f>HLOOKUP(ROUND(AVERAGE(M740:M751)/10^6,0),Assumption!$B$2:$E$3,2,TRUE)*MAX((AVERAGE(M740:M751)-250*10^6),0)</f>
        <v>2582173092</v>
      </c>
      <c r="O752" s="46">
        <f t="shared" si="6"/>
        <v>460932876918</v>
      </c>
      <c r="P752" s="46">
        <f>IF(A752=1,SA,MAX(0,SA-M751))</f>
        <v>0</v>
      </c>
      <c r="S752" s="5">
        <v>0.0</v>
      </c>
      <c r="T752" s="5">
        <v>0.0</v>
      </c>
      <c r="U752" s="5">
        <v>0.0</v>
      </c>
      <c r="V752" s="48">
        <v>1.0</v>
      </c>
    </row>
    <row r="753" ht="15.75" customHeight="1">
      <c r="A753" s="5">
        <v>751.0</v>
      </c>
      <c r="B753" s="5">
        <v>63.0</v>
      </c>
      <c r="C753" s="5">
        <f t="shared" si="1"/>
        <v>7</v>
      </c>
      <c r="D753" s="5">
        <f>'Thông tin khách hàng'!$B$4+B753-1</f>
        <v>63</v>
      </c>
      <c r="E753" s="46">
        <f t="shared" si="2"/>
        <v>460932876918</v>
      </c>
      <c r="F753" s="5">
        <f>TP*VLOOKUP('Thông tin khách hàng'!$E$10,$X$2:$Z$5,3,FALSE)*OFFSET($S753,0,VLOOKUP('Thông tin khách hàng'!$E$10,$X$2:$Z$5,2,FALSE))</f>
        <v>15000000</v>
      </c>
      <c r="G753" s="5">
        <f>EP*VLOOKUP('Thông tin khách hàng'!$E$10,$X$2:$Z$5,3,FALSE)*OFFSET($S753,0,VLOOKUP('Thông tin khách hàng'!$E$10,$X$2:$Z$5,2,FALSE))</f>
        <v>15000000</v>
      </c>
      <c r="H753" s="5">
        <f>F753*HLOOKUP(B753,Assumption!$A$10:$G$12,2,TRUE)+G753*HLOOKUP(B753,Assumption!$A$10:$G$12,3,TRUE)</f>
        <v>750000</v>
      </c>
      <c r="I753" s="5">
        <f t="shared" si="3"/>
        <v>29250000</v>
      </c>
      <c r="J753" s="47">
        <f>VLOOKUP(D753,Assumption!$O$3:$Q$103,IF('Thông tin khách hàng'!$B$3="Nam",2,3),FALSE)/12*P753</f>
        <v>0</v>
      </c>
      <c r="K753" s="5">
        <v>20000.0</v>
      </c>
      <c r="L753" s="46">
        <f t="shared" si="4"/>
        <v>1878016683</v>
      </c>
      <c r="M753" s="46">
        <f t="shared" si="5"/>
        <v>462840123601</v>
      </c>
      <c r="N753" s="47">
        <f>HLOOKUP(ROUND(AVERAGE(M741:M752)/10^6,0),Assumption!$B$2:$E$3,2,TRUE)*MAX((AVERAGE(M741:M752)-250*10^6),0)</f>
        <v>2607342292</v>
      </c>
      <c r="O753" s="46">
        <f t="shared" si="6"/>
        <v>465447465893</v>
      </c>
      <c r="P753" s="46">
        <f>IF(A753=1,SA,MAX(0,SA-M752))</f>
        <v>0</v>
      </c>
      <c r="S753" s="5">
        <v>0.0</v>
      </c>
      <c r="T753" s="5">
        <v>1.0</v>
      </c>
      <c r="U753" s="5">
        <v>1.0</v>
      </c>
      <c r="V753" s="48">
        <v>1.0</v>
      </c>
    </row>
    <row r="754" ht="15.75" customHeight="1">
      <c r="A754" s="5">
        <v>752.0</v>
      </c>
      <c r="B754" s="5">
        <v>63.0</v>
      </c>
      <c r="C754" s="5">
        <f t="shared" si="1"/>
        <v>8</v>
      </c>
      <c r="D754" s="5">
        <f>'Thông tin khách hàng'!$B$4+B754-1</f>
        <v>63</v>
      </c>
      <c r="E754" s="46">
        <f t="shared" si="2"/>
        <v>465447465893</v>
      </c>
      <c r="F754" s="5">
        <f>TP*VLOOKUP('Thông tin khách hàng'!$E$10,$X$2:$Z$5,3,FALSE)*OFFSET($S754,0,VLOOKUP('Thông tin khách hàng'!$E$10,$X$2:$Z$5,2,FALSE))</f>
        <v>0</v>
      </c>
      <c r="G754" s="5">
        <f>EP*VLOOKUP('Thông tin khách hàng'!$E$10,$X$2:$Z$5,3,FALSE)*OFFSET($S754,0,VLOOKUP('Thông tin khách hàng'!$E$10,$X$2:$Z$5,2,FALSE))</f>
        <v>0</v>
      </c>
      <c r="H754" s="5">
        <f>F754*HLOOKUP(B754,Assumption!$A$10:$G$12,2,TRUE)+G754*HLOOKUP(B754,Assumption!$A$10:$G$12,3,TRUE)</f>
        <v>0</v>
      </c>
      <c r="I754" s="5">
        <f t="shared" si="3"/>
        <v>0</v>
      </c>
      <c r="J754" s="47">
        <f>VLOOKUP(D754,Assumption!$O$3:$Q$103,IF('Thông tin khách hàng'!$B$3="Nam",2,3),FALSE)/12*P754</f>
        <v>0</v>
      </c>
      <c r="K754" s="5">
        <v>20000.0</v>
      </c>
      <c r="L754" s="46">
        <f t="shared" si="4"/>
        <v>1896290509</v>
      </c>
      <c r="M754" s="46">
        <f t="shared" si="5"/>
        <v>467343736402</v>
      </c>
      <c r="N754" s="47">
        <f>HLOOKUP(ROUND(AVERAGE(M742:M753)/10^6,0),Assumption!$B$2:$E$3,2,TRUE)*MAX((AVERAGE(M742:M753)-250*10^6),0)</f>
        <v>2632756492</v>
      </c>
      <c r="O754" s="46">
        <f t="shared" si="6"/>
        <v>469976492895</v>
      </c>
      <c r="P754" s="46">
        <f>IF(A754=1,SA,MAX(0,SA-M753))</f>
        <v>0</v>
      </c>
      <c r="S754" s="5">
        <v>0.0</v>
      </c>
      <c r="T754" s="5">
        <v>0.0</v>
      </c>
      <c r="U754" s="5">
        <v>0.0</v>
      </c>
      <c r="V754" s="48">
        <v>1.0</v>
      </c>
    </row>
    <row r="755" ht="15.75" customHeight="1">
      <c r="A755" s="5">
        <v>753.0</v>
      </c>
      <c r="B755" s="5">
        <v>63.0</v>
      </c>
      <c r="C755" s="5">
        <f t="shared" si="1"/>
        <v>9</v>
      </c>
      <c r="D755" s="5">
        <f>'Thông tin khách hàng'!$B$4+B755-1</f>
        <v>63</v>
      </c>
      <c r="E755" s="46">
        <f t="shared" si="2"/>
        <v>469976492895</v>
      </c>
      <c r="F755" s="5">
        <f>TP*VLOOKUP('Thông tin khách hàng'!$E$10,$X$2:$Z$5,3,FALSE)*OFFSET($S755,0,VLOOKUP('Thông tin khách hàng'!$E$10,$X$2:$Z$5,2,FALSE))</f>
        <v>0</v>
      </c>
      <c r="G755" s="5">
        <f>EP*VLOOKUP('Thông tin khách hàng'!$E$10,$X$2:$Z$5,3,FALSE)*OFFSET($S755,0,VLOOKUP('Thông tin khách hàng'!$E$10,$X$2:$Z$5,2,FALSE))</f>
        <v>0</v>
      </c>
      <c r="H755" s="5">
        <f>F755*HLOOKUP(B755,Assumption!$A$10:$G$12,2,TRUE)+G755*HLOOKUP(B755,Assumption!$A$10:$G$12,3,TRUE)</f>
        <v>0</v>
      </c>
      <c r="I755" s="5">
        <f t="shared" si="3"/>
        <v>0</v>
      </c>
      <c r="J755" s="47">
        <f>VLOOKUP(D755,Assumption!$O$3:$Q$103,IF('Thông tin khách hàng'!$B$3="Nam",2,3),FALSE)/12*P755</f>
        <v>0</v>
      </c>
      <c r="K755" s="5">
        <v>20000.0</v>
      </c>
      <c r="L755" s="46">
        <f t="shared" si="4"/>
        <v>1914742326</v>
      </c>
      <c r="M755" s="46">
        <f t="shared" si="5"/>
        <v>471891215221</v>
      </c>
      <c r="N755" s="47">
        <f>HLOOKUP(ROUND(AVERAGE(M743:M754)/10^6,0),Assumption!$B$2:$E$3,2,TRUE)*MAX((AVERAGE(M743:M754)-250*10^6),0)</f>
        <v>2658418077</v>
      </c>
      <c r="O755" s="46">
        <f t="shared" si="6"/>
        <v>474549633297</v>
      </c>
      <c r="P755" s="46">
        <f>IF(A755=1,SA,MAX(0,SA-M754))</f>
        <v>0</v>
      </c>
      <c r="S755" s="5">
        <v>0.0</v>
      </c>
      <c r="T755" s="5">
        <v>0.0</v>
      </c>
      <c r="U755" s="5">
        <v>0.0</v>
      </c>
      <c r="V755" s="48">
        <v>1.0</v>
      </c>
    </row>
    <row r="756" ht="15.75" customHeight="1">
      <c r="A756" s="5">
        <v>754.0</v>
      </c>
      <c r="B756" s="5">
        <v>63.0</v>
      </c>
      <c r="C756" s="5">
        <f t="shared" si="1"/>
        <v>10</v>
      </c>
      <c r="D756" s="5">
        <f>'Thông tin khách hàng'!$B$4+B756-1</f>
        <v>63</v>
      </c>
      <c r="E756" s="46">
        <f t="shared" si="2"/>
        <v>474549633297</v>
      </c>
      <c r="F756" s="5">
        <f>TP*VLOOKUP('Thông tin khách hàng'!$E$10,$X$2:$Z$5,3,FALSE)*OFFSET($S756,0,VLOOKUP('Thông tin khách hàng'!$E$10,$X$2:$Z$5,2,FALSE))</f>
        <v>0</v>
      </c>
      <c r="G756" s="5">
        <f>EP*VLOOKUP('Thông tin khách hàng'!$E$10,$X$2:$Z$5,3,FALSE)*OFFSET($S756,0,VLOOKUP('Thông tin khách hàng'!$E$10,$X$2:$Z$5,2,FALSE))</f>
        <v>0</v>
      </c>
      <c r="H756" s="5">
        <f>F756*HLOOKUP(B756,Assumption!$A$10:$G$12,2,TRUE)+G756*HLOOKUP(B756,Assumption!$A$10:$G$12,3,TRUE)</f>
        <v>0</v>
      </c>
      <c r="I756" s="5">
        <f t="shared" si="3"/>
        <v>0</v>
      </c>
      <c r="J756" s="47">
        <f>VLOOKUP(D756,Assumption!$O$3:$Q$103,IF('Thông tin khách hàng'!$B$3="Nam",2,3),FALSE)/12*P756</f>
        <v>0</v>
      </c>
      <c r="K756" s="5">
        <v>20000.0</v>
      </c>
      <c r="L756" s="46">
        <f t="shared" si="4"/>
        <v>1933373866</v>
      </c>
      <c r="M756" s="46">
        <f t="shared" si="5"/>
        <v>476482987163</v>
      </c>
      <c r="N756" s="47">
        <f>HLOOKUP(ROUND(AVERAGE(M744:M755)/10^6,0),Assumption!$B$2:$E$3,2,TRUE)*MAX((AVERAGE(M744:M755)-250*10^6),0)</f>
        <v>2684329453</v>
      </c>
      <c r="O756" s="46">
        <f t="shared" si="6"/>
        <v>479167316616</v>
      </c>
      <c r="P756" s="46">
        <f>IF(A756=1,SA,MAX(0,SA-M755))</f>
        <v>0</v>
      </c>
      <c r="S756" s="5">
        <v>0.0</v>
      </c>
      <c r="T756" s="5">
        <v>0.0</v>
      </c>
      <c r="U756" s="5">
        <v>1.0</v>
      </c>
      <c r="V756" s="48">
        <v>1.0</v>
      </c>
    </row>
    <row r="757" ht="15.75" customHeight="1">
      <c r="A757" s="5">
        <v>755.0</v>
      </c>
      <c r="B757" s="5">
        <v>63.0</v>
      </c>
      <c r="C757" s="5">
        <f t="shared" si="1"/>
        <v>11</v>
      </c>
      <c r="D757" s="5">
        <f>'Thông tin khách hàng'!$B$4+B757-1</f>
        <v>63</v>
      </c>
      <c r="E757" s="46">
        <f t="shared" si="2"/>
        <v>479167316616</v>
      </c>
      <c r="F757" s="5">
        <f>TP*VLOOKUP('Thông tin khách hàng'!$E$10,$X$2:$Z$5,3,FALSE)*OFFSET($S757,0,VLOOKUP('Thông tin khách hàng'!$E$10,$X$2:$Z$5,2,FALSE))</f>
        <v>0</v>
      </c>
      <c r="G757" s="5">
        <f>EP*VLOOKUP('Thông tin khách hàng'!$E$10,$X$2:$Z$5,3,FALSE)*OFFSET($S757,0,VLOOKUP('Thông tin khách hàng'!$E$10,$X$2:$Z$5,2,FALSE))</f>
        <v>0</v>
      </c>
      <c r="H757" s="5">
        <f>F757*HLOOKUP(B757,Assumption!$A$10:$G$12,2,TRUE)+G757*HLOOKUP(B757,Assumption!$A$10:$G$12,3,TRUE)</f>
        <v>0</v>
      </c>
      <c r="I757" s="5">
        <f t="shared" si="3"/>
        <v>0</v>
      </c>
      <c r="J757" s="47">
        <f>VLOOKUP(D757,Assumption!$O$3:$Q$103,IF('Thông tin khách hàng'!$B$3="Nam",2,3),FALSE)/12*P757</f>
        <v>0</v>
      </c>
      <c r="K757" s="5">
        <v>20000.0</v>
      </c>
      <c r="L757" s="46">
        <f t="shared" si="4"/>
        <v>1952186879</v>
      </c>
      <c r="M757" s="46">
        <f t="shared" si="5"/>
        <v>481119483495</v>
      </c>
      <c r="N757" s="47">
        <f>HLOOKUP(ROUND(AVERAGE(M745:M756)/10^6,0),Assumption!$B$2:$E$3,2,TRUE)*MAX((AVERAGE(M745:M756)-250*10^6),0)</f>
        <v>2710493053</v>
      </c>
      <c r="O757" s="46">
        <f t="shared" si="6"/>
        <v>483829976549</v>
      </c>
      <c r="P757" s="46">
        <f>IF(A757=1,SA,MAX(0,SA-M756))</f>
        <v>0</v>
      </c>
      <c r="S757" s="5">
        <v>0.0</v>
      </c>
      <c r="T757" s="5">
        <v>0.0</v>
      </c>
      <c r="U757" s="5">
        <v>0.0</v>
      </c>
      <c r="V757" s="48">
        <v>1.0</v>
      </c>
    </row>
    <row r="758" ht="15.75" customHeight="1">
      <c r="A758" s="5">
        <v>756.0</v>
      </c>
      <c r="B758" s="5">
        <v>63.0</v>
      </c>
      <c r="C758" s="5">
        <f t="shared" si="1"/>
        <v>12</v>
      </c>
      <c r="D758" s="5">
        <f>'Thông tin khách hàng'!$B$4+B758-1</f>
        <v>63</v>
      </c>
      <c r="E758" s="46">
        <f t="shared" si="2"/>
        <v>483829976549</v>
      </c>
      <c r="F758" s="5">
        <f>TP*VLOOKUP('Thông tin khách hàng'!$E$10,$X$2:$Z$5,3,FALSE)*OFFSET($S758,0,VLOOKUP('Thông tin khách hàng'!$E$10,$X$2:$Z$5,2,FALSE))</f>
        <v>0</v>
      </c>
      <c r="G758" s="5">
        <f>EP*VLOOKUP('Thông tin khách hàng'!$E$10,$X$2:$Z$5,3,FALSE)*OFFSET($S758,0,VLOOKUP('Thông tin khách hàng'!$E$10,$X$2:$Z$5,2,FALSE))</f>
        <v>0</v>
      </c>
      <c r="H758" s="5">
        <f>F758*HLOOKUP(B758,Assumption!$A$10:$G$12,2,TRUE)+G758*HLOOKUP(B758,Assumption!$A$10:$G$12,3,TRUE)</f>
        <v>0</v>
      </c>
      <c r="I758" s="5">
        <f t="shared" si="3"/>
        <v>0</v>
      </c>
      <c r="J758" s="47">
        <f>VLOOKUP(D758,Assumption!$O$3:$Q$103,IF('Thông tin khách hàng'!$B$3="Nam",2,3),FALSE)/12*P758</f>
        <v>0</v>
      </c>
      <c r="K758" s="5">
        <v>20000.0</v>
      </c>
      <c r="L758" s="46">
        <f t="shared" si="4"/>
        <v>1971183133</v>
      </c>
      <c r="M758" s="46">
        <f t="shared" si="5"/>
        <v>485801139682</v>
      </c>
      <c r="N758" s="47">
        <f>HLOOKUP(ROUND(AVERAGE(M746:M757)/10^6,0),Assumption!$B$2:$E$3,2,TRUE)*MAX((AVERAGE(M746:M757)-250*10^6),0)</f>
        <v>2736911333</v>
      </c>
      <c r="O758" s="46">
        <f t="shared" si="6"/>
        <v>488538051014</v>
      </c>
      <c r="P758" s="46">
        <f>IF(A758=1,SA,MAX(0,SA-M757))</f>
        <v>0</v>
      </c>
      <c r="S758" s="5">
        <v>0.0</v>
      </c>
      <c r="T758" s="5">
        <v>0.0</v>
      </c>
      <c r="U758" s="5">
        <v>0.0</v>
      </c>
      <c r="V758" s="48">
        <v>1.0</v>
      </c>
    </row>
    <row r="759" ht="15.75" customHeight="1">
      <c r="A759" s="5">
        <v>757.0</v>
      </c>
      <c r="B759" s="5">
        <v>64.0</v>
      </c>
      <c r="C759" s="5">
        <f t="shared" si="1"/>
        <v>1</v>
      </c>
      <c r="D759" s="5">
        <f>'Thông tin khách hàng'!$B$4+B759-1</f>
        <v>64</v>
      </c>
      <c r="E759" s="46">
        <f t="shared" si="2"/>
        <v>488538051014</v>
      </c>
      <c r="F759" s="5">
        <f>TP*VLOOKUP('Thông tin khách hàng'!$E$10,$X$2:$Z$5,3,FALSE)*OFFSET($S759,0,VLOOKUP('Thông tin khách hàng'!$E$10,$X$2:$Z$5,2,FALSE))</f>
        <v>15000000</v>
      </c>
      <c r="G759" s="5">
        <f>EP*VLOOKUP('Thông tin khách hàng'!$E$10,$X$2:$Z$5,3,FALSE)*OFFSET($S759,0,VLOOKUP('Thông tin khách hàng'!$E$10,$X$2:$Z$5,2,FALSE))</f>
        <v>15000000</v>
      </c>
      <c r="H759" s="5">
        <f>F759*HLOOKUP(B759,Assumption!$A$10:$G$12,2,TRUE)+G759*HLOOKUP(B759,Assumption!$A$10:$G$12,3,TRUE)</f>
        <v>750000</v>
      </c>
      <c r="I759" s="5">
        <f t="shared" si="3"/>
        <v>29250000</v>
      </c>
      <c r="J759" s="47">
        <f>VLOOKUP(D759,Assumption!$O$3:$Q$103,IF('Thông tin khách hàng'!$B$3="Nam",2,3),FALSE)/12*P759</f>
        <v>0</v>
      </c>
      <c r="K759" s="5">
        <v>20000.0</v>
      </c>
      <c r="L759" s="46">
        <f t="shared" si="4"/>
        <v>1990483579</v>
      </c>
      <c r="M759" s="46">
        <f t="shared" si="5"/>
        <v>490557764593</v>
      </c>
      <c r="N759" s="47">
        <f>HLOOKUP(ROUND(AVERAGE(M747:M758)/10^6,0),Assumption!$B$2:$E$3,2,TRUE)*MAX((AVERAGE(M747:M758)-250*10^6),0)</f>
        <v>2763586770</v>
      </c>
      <c r="O759" s="46">
        <f t="shared" si="6"/>
        <v>493321351363</v>
      </c>
      <c r="P759" s="46">
        <f>IF(A759=1,SA,MAX(0,SA-M758))</f>
        <v>0</v>
      </c>
      <c r="S759" s="5">
        <v>1.0</v>
      </c>
      <c r="T759" s="5">
        <v>1.0</v>
      </c>
      <c r="U759" s="5">
        <v>1.0</v>
      </c>
      <c r="V759" s="48">
        <v>1.0</v>
      </c>
    </row>
    <row r="760" ht="15.75" customHeight="1">
      <c r="A760" s="5">
        <v>758.0</v>
      </c>
      <c r="B760" s="5">
        <v>64.0</v>
      </c>
      <c r="C760" s="5">
        <f t="shared" si="1"/>
        <v>2</v>
      </c>
      <c r="D760" s="5">
        <f>'Thông tin khách hàng'!$B$4+B760-1</f>
        <v>64</v>
      </c>
      <c r="E760" s="46">
        <f t="shared" si="2"/>
        <v>493321351363</v>
      </c>
      <c r="F760" s="5">
        <f>TP*VLOOKUP('Thông tin khách hàng'!$E$10,$X$2:$Z$5,3,FALSE)*OFFSET($S760,0,VLOOKUP('Thông tin khách hàng'!$E$10,$X$2:$Z$5,2,FALSE))</f>
        <v>0</v>
      </c>
      <c r="G760" s="5">
        <f>EP*VLOOKUP('Thông tin khách hàng'!$E$10,$X$2:$Z$5,3,FALSE)*OFFSET($S760,0,VLOOKUP('Thông tin khách hàng'!$E$10,$X$2:$Z$5,2,FALSE))</f>
        <v>0</v>
      </c>
      <c r="H760" s="5">
        <f>F760*HLOOKUP(B760,Assumption!$A$10:$G$12,2,TRUE)+G760*HLOOKUP(B760,Assumption!$A$10:$G$12,3,TRUE)</f>
        <v>0</v>
      </c>
      <c r="I760" s="5">
        <f t="shared" si="3"/>
        <v>0</v>
      </c>
      <c r="J760" s="47">
        <f>VLOOKUP(D760,Assumption!$O$3:$Q$103,IF('Thông tin khách hàng'!$B$3="Nam",2,3),FALSE)/12*P760</f>
        <v>0</v>
      </c>
      <c r="K760" s="5">
        <v>20000.0</v>
      </c>
      <c r="L760" s="46">
        <f t="shared" si="4"/>
        <v>2009852169</v>
      </c>
      <c r="M760" s="46">
        <f t="shared" si="5"/>
        <v>495331183532</v>
      </c>
      <c r="N760" s="47">
        <f>HLOOKUP(ROUND(AVERAGE(M748:M759)/10^6,0),Assumption!$B$2:$E$3,2,TRUE)*MAX((AVERAGE(M748:M759)-250*10^6),0)</f>
        <v>2790521868</v>
      </c>
      <c r="O760" s="46">
        <f t="shared" si="6"/>
        <v>498121705401</v>
      </c>
      <c r="P760" s="46">
        <f>IF(A760=1,SA,MAX(0,SA-M759))</f>
        <v>0</v>
      </c>
      <c r="S760" s="5">
        <v>0.0</v>
      </c>
      <c r="T760" s="5">
        <v>0.0</v>
      </c>
      <c r="U760" s="5">
        <v>0.0</v>
      </c>
      <c r="V760" s="48">
        <v>1.0</v>
      </c>
    </row>
    <row r="761" ht="15.75" customHeight="1">
      <c r="A761" s="5">
        <v>759.0</v>
      </c>
      <c r="B761" s="5">
        <v>64.0</v>
      </c>
      <c r="C761" s="5">
        <f t="shared" si="1"/>
        <v>3</v>
      </c>
      <c r="D761" s="5">
        <f>'Thông tin khách hàng'!$B$4+B761-1</f>
        <v>64</v>
      </c>
      <c r="E761" s="46">
        <f t="shared" si="2"/>
        <v>498121705401</v>
      </c>
      <c r="F761" s="5">
        <f>TP*VLOOKUP('Thông tin khách hàng'!$E$10,$X$2:$Z$5,3,FALSE)*OFFSET($S761,0,VLOOKUP('Thông tin khách hàng'!$E$10,$X$2:$Z$5,2,FALSE))</f>
        <v>0</v>
      </c>
      <c r="G761" s="5">
        <f>EP*VLOOKUP('Thông tin khách hàng'!$E$10,$X$2:$Z$5,3,FALSE)*OFFSET($S761,0,VLOOKUP('Thông tin khách hàng'!$E$10,$X$2:$Z$5,2,FALSE))</f>
        <v>0</v>
      </c>
      <c r="H761" s="5">
        <f>F761*HLOOKUP(B761,Assumption!$A$10:$G$12,2,TRUE)+G761*HLOOKUP(B761,Assumption!$A$10:$G$12,3,TRUE)</f>
        <v>0</v>
      </c>
      <c r="I761" s="5">
        <f t="shared" si="3"/>
        <v>0</v>
      </c>
      <c r="J761" s="47">
        <f>VLOOKUP(D761,Assumption!$O$3:$Q$103,IF('Thông tin khách hàng'!$B$3="Nam",2,3),FALSE)/12*P761</f>
        <v>0</v>
      </c>
      <c r="K761" s="5">
        <v>20000.0</v>
      </c>
      <c r="L761" s="46">
        <f t="shared" si="4"/>
        <v>2029409406</v>
      </c>
      <c r="M761" s="46">
        <f t="shared" si="5"/>
        <v>500151094807</v>
      </c>
      <c r="N761" s="47">
        <f>HLOOKUP(ROUND(AVERAGE(M749:M760)/10^6,0),Assumption!$B$2:$E$3,2,TRUE)*MAX((AVERAGE(M749:M760)-250*10^6),0)</f>
        <v>2817719156</v>
      </c>
      <c r="O761" s="46">
        <f t="shared" si="6"/>
        <v>502968813962</v>
      </c>
      <c r="P761" s="46">
        <f>IF(A761=1,SA,MAX(0,SA-M760))</f>
        <v>0</v>
      </c>
      <c r="S761" s="5">
        <v>0.0</v>
      </c>
      <c r="T761" s="5">
        <v>0.0</v>
      </c>
      <c r="U761" s="5">
        <v>0.0</v>
      </c>
      <c r="V761" s="48">
        <v>1.0</v>
      </c>
    </row>
    <row r="762" ht="15.75" customHeight="1">
      <c r="A762" s="5">
        <v>760.0</v>
      </c>
      <c r="B762" s="5">
        <v>64.0</v>
      </c>
      <c r="C762" s="5">
        <f t="shared" si="1"/>
        <v>4</v>
      </c>
      <c r="D762" s="5">
        <f>'Thông tin khách hàng'!$B$4+B762-1</f>
        <v>64</v>
      </c>
      <c r="E762" s="46">
        <f t="shared" si="2"/>
        <v>502968813962</v>
      </c>
      <c r="F762" s="5">
        <f>TP*VLOOKUP('Thông tin khách hàng'!$E$10,$X$2:$Z$5,3,FALSE)*OFFSET($S762,0,VLOOKUP('Thông tin khách hàng'!$E$10,$X$2:$Z$5,2,FALSE))</f>
        <v>0</v>
      </c>
      <c r="G762" s="5">
        <f>EP*VLOOKUP('Thông tin khách hàng'!$E$10,$X$2:$Z$5,3,FALSE)*OFFSET($S762,0,VLOOKUP('Thông tin khách hàng'!$E$10,$X$2:$Z$5,2,FALSE))</f>
        <v>0</v>
      </c>
      <c r="H762" s="5">
        <f>F762*HLOOKUP(B762,Assumption!$A$10:$G$12,2,TRUE)+G762*HLOOKUP(B762,Assumption!$A$10:$G$12,3,TRUE)</f>
        <v>0</v>
      </c>
      <c r="I762" s="5">
        <f t="shared" si="3"/>
        <v>0</v>
      </c>
      <c r="J762" s="47">
        <f>VLOOKUP(D762,Assumption!$O$3:$Q$103,IF('Thông tin khách hàng'!$B$3="Nam",2,3),FALSE)/12*P762</f>
        <v>0</v>
      </c>
      <c r="K762" s="5">
        <v>20000.0</v>
      </c>
      <c r="L762" s="46">
        <f t="shared" si="4"/>
        <v>2049157126</v>
      </c>
      <c r="M762" s="46">
        <f t="shared" si="5"/>
        <v>505017951088</v>
      </c>
      <c r="N762" s="47">
        <f>HLOOKUP(ROUND(AVERAGE(M750:M761)/10^6,0),Assumption!$B$2:$E$3,2,TRUE)*MAX((AVERAGE(M750:M761)-250*10^6),0)</f>
        <v>2845181184</v>
      </c>
      <c r="O762" s="46">
        <f t="shared" si="6"/>
        <v>507863132272</v>
      </c>
      <c r="P762" s="46">
        <f>IF(A762=1,SA,MAX(0,SA-M761))</f>
        <v>0</v>
      </c>
      <c r="S762" s="5">
        <v>0.0</v>
      </c>
      <c r="T762" s="5">
        <v>0.0</v>
      </c>
      <c r="U762" s="5">
        <v>1.0</v>
      </c>
      <c r="V762" s="48">
        <v>1.0</v>
      </c>
    </row>
    <row r="763" ht="15.75" customHeight="1">
      <c r="A763" s="5">
        <v>761.0</v>
      </c>
      <c r="B763" s="5">
        <v>64.0</v>
      </c>
      <c r="C763" s="5">
        <f t="shared" si="1"/>
        <v>5</v>
      </c>
      <c r="D763" s="5">
        <f>'Thông tin khách hàng'!$B$4+B763-1</f>
        <v>64</v>
      </c>
      <c r="E763" s="46">
        <f t="shared" si="2"/>
        <v>507863132272</v>
      </c>
      <c r="F763" s="5">
        <f>TP*VLOOKUP('Thông tin khách hàng'!$E$10,$X$2:$Z$5,3,FALSE)*OFFSET($S763,0,VLOOKUP('Thông tin khách hàng'!$E$10,$X$2:$Z$5,2,FALSE))</f>
        <v>0</v>
      </c>
      <c r="G763" s="5">
        <f>EP*VLOOKUP('Thông tin khách hàng'!$E$10,$X$2:$Z$5,3,FALSE)*OFFSET($S763,0,VLOOKUP('Thông tin khách hàng'!$E$10,$X$2:$Z$5,2,FALSE))</f>
        <v>0</v>
      </c>
      <c r="H763" s="5">
        <f>F763*HLOOKUP(B763,Assumption!$A$10:$G$12,2,TRUE)+G763*HLOOKUP(B763,Assumption!$A$10:$G$12,3,TRUE)</f>
        <v>0</v>
      </c>
      <c r="I763" s="5">
        <f t="shared" si="3"/>
        <v>0</v>
      </c>
      <c r="J763" s="47">
        <f>VLOOKUP(D763,Assumption!$O$3:$Q$103,IF('Thông tin khách hàng'!$B$3="Nam",2,3),FALSE)/12*P763</f>
        <v>0</v>
      </c>
      <c r="K763" s="5">
        <v>20000.0</v>
      </c>
      <c r="L763" s="46">
        <f t="shared" si="4"/>
        <v>2069097185</v>
      </c>
      <c r="M763" s="46">
        <f t="shared" si="5"/>
        <v>509932209457</v>
      </c>
      <c r="N763" s="47">
        <f>HLOOKUP(ROUND(AVERAGE(M751:M762)/10^6,0),Assumption!$B$2:$E$3,2,TRUE)*MAX((AVERAGE(M751:M762)-250*10^6),0)</f>
        <v>2872910530</v>
      </c>
      <c r="O763" s="46">
        <f t="shared" si="6"/>
        <v>512805119987</v>
      </c>
      <c r="P763" s="46">
        <f>IF(A763=1,SA,MAX(0,SA-M762))</f>
        <v>0</v>
      </c>
      <c r="S763" s="5">
        <v>0.0</v>
      </c>
      <c r="T763" s="5">
        <v>0.0</v>
      </c>
      <c r="U763" s="5">
        <v>0.0</v>
      </c>
      <c r="V763" s="48">
        <v>1.0</v>
      </c>
    </row>
    <row r="764" ht="15.75" customHeight="1">
      <c r="A764" s="5">
        <v>762.0</v>
      </c>
      <c r="B764" s="5">
        <v>64.0</v>
      </c>
      <c r="C764" s="5">
        <f t="shared" si="1"/>
        <v>6</v>
      </c>
      <c r="D764" s="5">
        <f>'Thông tin khách hàng'!$B$4+B764-1</f>
        <v>64</v>
      </c>
      <c r="E764" s="46">
        <f t="shared" si="2"/>
        <v>512805119987</v>
      </c>
      <c r="F764" s="5">
        <f>TP*VLOOKUP('Thông tin khách hàng'!$E$10,$X$2:$Z$5,3,FALSE)*OFFSET($S764,0,VLOOKUP('Thông tin khách hàng'!$E$10,$X$2:$Z$5,2,FALSE))</f>
        <v>0</v>
      </c>
      <c r="G764" s="5">
        <f>EP*VLOOKUP('Thông tin khách hàng'!$E$10,$X$2:$Z$5,3,FALSE)*OFFSET($S764,0,VLOOKUP('Thông tin khách hàng'!$E$10,$X$2:$Z$5,2,FALSE))</f>
        <v>0</v>
      </c>
      <c r="H764" s="5">
        <f>F764*HLOOKUP(B764,Assumption!$A$10:$G$12,2,TRUE)+G764*HLOOKUP(B764,Assumption!$A$10:$G$12,3,TRUE)</f>
        <v>0</v>
      </c>
      <c r="I764" s="5">
        <f t="shared" si="3"/>
        <v>0</v>
      </c>
      <c r="J764" s="47">
        <f>VLOOKUP(D764,Assumption!$O$3:$Q$103,IF('Thông tin khách hàng'!$B$3="Nam",2,3),FALSE)/12*P764</f>
        <v>0</v>
      </c>
      <c r="K764" s="5">
        <v>20000.0</v>
      </c>
      <c r="L764" s="46">
        <f t="shared" si="4"/>
        <v>2089231454</v>
      </c>
      <c r="M764" s="46">
        <f t="shared" si="5"/>
        <v>514894331441</v>
      </c>
      <c r="N764" s="47">
        <f>HLOOKUP(ROUND(AVERAGE(M752:M763)/10^6,0),Assumption!$B$2:$E$3,2,TRUE)*MAX((AVERAGE(M752:M763)-250*10^6),0)</f>
        <v>2900909796</v>
      </c>
      <c r="O764" s="46">
        <f t="shared" si="6"/>
        <v>517795241238</v>
      </c>
      <c r="P764" s="46">
        <f>IF(A764=1,SA,MAX(0,SA-M763))</f>
        <v>0</v>
      </c>
      <c r="S764" s="5">
        <v>0.0</v>
      </c>
      <c r="T764" s="5">
        <v>0.0</v>
      </c>
      <c r="U764" s="5">
        <v>0.0</v>
      </c>
      <c r="V764" s="48">
        <v>1.0</v>
      </c>
    </row>
    <row r="765" ht="15.75" customHeight="1">
      <c r="A765" s="5">
        <v>763.0</v>
      </c>
      <c r="B765" s="5">
        <v>64.0</v>
      </c>
      <c r="C765" s="5">
        <f t="shared" si="1"/>
        <v>7</v>
      </c>
      <c r="D765" s="5">
        <f>'Thông tin khách hàng'!$B$4+B765-1</f>
        <v>64</v>
      </c>
      <c r="E765" s="46">
        <f t="shared" si="2"/>
        <v>517795241238</v>
      </c>
      <c r="F765" s="5">
        <f>TP*VLOOKUP('Thông tin khách hàng'!$E$10,$X$2:$Z$5,3,FALSE)*OFFSET($S765,0,VLOOKUP('Thông tin khách hàng'!$E$10,$X$2:$Z$5,2,FALSE))</f>
        <v>15000000</v>
      </c>
      <c r="G765" s="5">
        <f>EP*VLOOKUP('Thông tin khách hàng'!$E$10,$X$2:$Z$5,3,FALSE)*OFFSET($S765,0,VLOOKUP('Thông tin khách hàng'!$E$10,$X$2:$Z$5,2,FALSE))</f>
        <v>15000000</v>
      </c>
      <c r="H765" s="5">
        <f>F765*HLOOKUP(B765,Assumption!$A$10:$G$12,2,TRUE)+G765*HLOOKUP(B765,Assumption!$A$10:$G$12,3,TRUE)</f>
        <v>750000</v>
      </c>
      <c r="I765" s="5">
        <f t="shared" si="3"/>
        <v>29250000</v>
      </c>
      <c r="J765" s="47">
        <f>VLOOKUP(D765,Assumption!$O$3:$Q$103,IF('Thông tin khách hàng'!$B$3="Nam",2,3),FALSE)/12*P765</f>
        <v>0</v>
      </c>
      <c r="K765" s="5">
        <v>20000.0</v>
      </c>
      <c r="L765" s="46">
        <f t="shared" si="4"/>
        <v>2109680994</v>
      </c>
      <c r="M765" s="46">
        <f t="shared" si="5"/>
        <v>519934152232</v>
      </c>
      <c r="N765" s="47">
        <f>HLOOKUP(ROUND(AVERAGE(M753:M764)/10^6,0),Assumption!$B$2:$E$3,2,TRUE)*MAX((AVERAGE(M753:M764)-250*10^6),0)</f>
        <v>2929181610</v>
      </c>
      <c r="O765" s="46">
        <f t="shared" si="6"/>
        <v>522863333842</v>
      </c>
      <c r="P765" s="46">
        <f>IF(A765=1,SA,MAX(0,SA-M764))</f>
        <v>0</v>
      </c>
      <c r="S765" s="5">
        <v>0.0</v>
      </c>
      <c r="T765" s="5">
        <v>1.0</v>
      </c>
      <c r="U765" s="5">
        <v>1.0</v>
      </c>
      <c r="V765" s="48">
        <v>1.0</v>
      </c>
    </row>
    <row r="766" ht="15.75" customHeight="1">
      <c r="A766" s="5">
        <v>764.0</v>
      </c>
      <c r="B766" s="5">
        <v>64.0</v>
      </c>
      <c r="C766" s="5">
        <f t="shared" si="1"/>
        <v>8</v>
      </c>
      <c r="D766" s="5">
        <f>'Thông tin khách hàng'!$B$4+B766-1</f>
        <v>64</v>
      </c>
      <c r="E766" s="46">
        <f t="shared" si="2"/>
        <v>522863333842</v>
      </c>
      <c r="F766" s="5">
        <f>TP*VLOOKUP('Thông tin khách hàng'!$E$10,$X$2:$Z$5,3,FALSE)*OFFSET($S766,0,VLOOKUP('Thông tin khách hàng'!$E$10,$X$2:$Z$5,2,FALSE))</f>
        <v>0</v>
      </c>
      <c r="G766" s="5">
        <f>EP*VLOOKUP('Thông tin khách hàng'!$E$10,$X$2:$Z$5,3,FALSE)*OFFSET($S766,0,VLOOKUP('Thông tin khách hàng'!$E$10,$X$2:$Z$5,2,FALSE))</f>
        <v>0</v>
      </c>
      <c r="H766" s="5">
        <f>F766*HLOOKUP(B766,Assumption!$A$10:$G$12,2,TRUE)+G766*HLOOKUP(B766,Assumption!$A$10:$G$12,3,TRUE)</f>
        <v>0</v>
      </c>
      <c r="I766" s="5">
        <f t="shared" si="3"/>
        <v>0</v>
      </c>
      <c r="J766" s="47">
        <f>VLOOKUP(D766,Assumption!$O$3:$Q$103,IF('Thông tin khách hàng'!$B$3="Nam",2,3),FALSE)/12*P766</f>
        <v>0</v>
      </c>
      <c r="K766" s="5">
        <v>20000.0</v>
      </c>
      <c r="L766" s="46">
        <f t="shared" si="4"/>
        <v>2130209863</v>
      </c>
      <c r="M766" s="46">
        <f t="shared" si="5"/>
        <v>524993523705</v>
      </c>
      <c r="N766" s="47">
        <f>HLOOKUP(ROUND(AVERAGE(M754:M765)/10^6,0),Assumption!$B$2:$E$3,2,TRUE)*MAX((AVERAGE(M754:M765)-250*10^6),0)</f>
        <v>2957728625</v>
      </c>
      <c r="O766" s="46">
        <f t="shared" si="6"/>
        <v>527951252330</v>
      </c>
      <c r="P766" s="46">
        <f>IF(A766=1,SA,MAX(0,SA-M765))</f>
        <v>0</v>
      </c>
      <c r="S766" s="5">
        <v>0.0</v>
      </c>
      <c r="T766" s="5">
        <v>0.0</v>
      </c>
      <c r="U766" s="5">
        <v>0.0</v>
      </c>
      <c r="V766" s="48">
        <v>1.0</v>
      </c>
    </row>
    <row r="767" ht="15.75" customHeight="1">
      <c r="A767" s="5">
        <v>765.0</v>
      </c>
      <c r="B767" s="5">
        <v>64.0</v>
      </c>
      <c r="C767" s="5">
        <f t="shared" si="1"/>
        <v>9</v>
      </c>
      <c r="D767" s="5">
        <f>'Thông tin khách hàng'!$B$4+B767-1</f>
        <v>64</v>
      </c>
      <c r="E767" s="46">
        <f t="shared" si="2"/>
        <v>527951252330</v>
      </c>
      <c r="F767" s="5">
        <f>TP*VLOOKUP('Thông tin khách hàng'!$E$10,$X$2:$Z$5,3,FALSE)*OFFSET($S767,0,VLOOKUP('Thông tin khách hàng'!$E$10,$X$2:$Z$5,2,FALSE))</f>
        <v>0</v>
      </c>
      <c r="G767" s="5">
        <f>EP*VLOOKUP('Thông tin khách hàng'!$E$10,$X$2:$Z$5,3,FALSE)*OFFSET($S767,0,VLOOKUP('Thông tin khách hàng'!$E$10,$X$2:$Z$5,2,FALSE))</f>
        <v>0</v>
      </c>
      <c r="H767" s="5">
        <f>F767*HLOOKUP(B767,Assumption!$A$10:$G$12,2,TRUE)+G767*HLOOKUP(B767,Assumption!$A$10:$G$12,3,TRUE)</f>
        <v>0</v>
      </c>
      <c r="I767" s="5">
        <f t="shared" si="3"/>
        <v>0</v>
      </c>
      <c r="J767" s="47">
        <f>VLOOKUP(D767,Assumption!$O$3:$Q$103,IF('Thông tin khách hàng'!$B$3="Nam",2,3),FALSE)/12*P767</f>
        <v>0</v>
      </c>
      <c r="K767" s="5">
        <v>20000.0</v>
      </c>
      <c r="L767" s="46">
        <f t="shared" si="4"/>
        <v>2150938672</v>
      </c>
      <c r="M767" s="46">
        <f t="shared" si="5"/>
        <v>530102171002</v>
      </c>
      <c r="N767" s="47">
        <f>HLOOKUP(ROUND(AVERAGE(M755:M766)/10^6,0),Assumption!$B$2:$E$3,2,TRUE)*MAX((AVERAGE(M755:M766)-250*10^6),0)</f>
        <v>2986553518</v>
      </c>
      <c r="O767" s="46">
        <f t="shared" si="6"/>
        <v>533088724520</v>
      </c>
      <c r="P767" s="46">
        <f>IF(A767=1,SA,MAX(0,SA-M766))</f>
        <v>0</v>
      </c>
      <c r="S767" s="5">
        <v>0.0</v>
      </c>
      <c r="T767" s="5">
        <v>0.0</v>
      </c>
      <c r="U767" s="5">
        <v>0.0</v>
      </c>
      <c r="V767" s="48">
        <v>1.0</v>
      </c>
    </row>
    <row r="768" ht="15.75" customHeight="1">
      <c r="A768" s="5">
        <v>766.0</v>
      </c>
      <c r="B768" s="5">
        <v>64.0</v>
      </c>
      <c r="C768" s="5">
        <f t="shared" si="1"/>
        <v>10</v>
      </c>
      <c r="D768" s="5">
        <f>'Thông tin khách hàng'!$B$4+B768-1</f>
        <v>64</v>
      </c>
      <c r="E768" s="46">
        <f t="shared" si="2"/>
        <v>533088724520</v>
      </c>
      <c r="F768" s="5">
        <f>TP*VLOOKUP('Thông tin khách hàng'!$E$10,$X$2:$Z$5,3,FALSE)*OFFSET($S768,0,VLOOKUP('Thông tin khách hàng'!$E$10,$X$2:$Z$5,2,FALSE))</f>
        <v>0</v>
      </c>
      <c r="G768" s="5">
        <f>EP*VLOOKUP('Thông tin khách hàng'!$E$10,$X$2:$Z$5,3,FALSE)*OFFSET($S768,0,VLOOKUP('Thông tin khách hàng'!$E$10,$X$2:$Z$5,2,FALSE))</f>
        <v>0</v>
      </c>
      <c r="H768" s="5">
        <f>F768*HLOOKUP(B768,Assumption!$A$10:$G$12,2,TRUE)+G768*HLOOKUP(B768,Assumption!$A$10:$G$12,3,TRUE)</f>
        <v>0</v>
      </c>
      <c r="I768" s="5">
        <f t="shared" si="3"/>
        <v>0</v>
      </c>
      <c r="J768" s="47">
        <f>VLOOKUP(D768,Assumption!$O$3:$Q$103,IF('Thông tin khách hàng'!$B$3="Nam",2,3),FALSE)/12*P768</f>
        <v>0</v>
      </c>
      <c r="K768" s="5">
        <v>20000.0</v>
      </c>
      <c r="L768" s="46">
        <f t="shared" si="4"/>
        <v>2171869370</v>
      </c>
      <c r="M768" s="46">
        <f t="shared" si="5"/>
        <v>535260573890</v>
      </c>
      <c r="N768" s="47">
        <f>HLOOKUP(ROUND(AVERAGE(M756:M767)/10^6,0),Assumption!$B$2:$E$3,2,TRUE)*MAX((AVERAGE(M756:M767)-250*10^6),0)</f>
        <v>3015658996</v>
      </c>
      <c r="O768" s="46">
        <f t="shared" si="6"/>
        <v>538276232886</v>
      </c>
      <c r="P768" s="46">
        <f>IF(A768=1,SA,MAX(0,SA-M767))</f>
        <v>0</v>
      </c>
      <c r="S768" s="5">
        <v>0.0</v>
      </c>
      <c r="T768" s="5">
        <v>0.0</v>
      </c>
      <c r="U768" s="5">
        <v>1.0</v>
      </c>
      <c r="V768" s="48">
        <v>1.0</v>
      </c>
    </row>
    <row r="769" ht="15.75" customHeight="1">
      <c r="A769" s="5">
        <v>767.0</v>
      </c>
      <c r="B769" s="5">
        <v>64.0</v>
      </c>
      <c r="C769" s="5">
        <f t="shared" si="1"/>
        <v>11</v>
      </c>
      <c r="D769" s="5">
        <f>'Thông tin khách hàng'!$B$4+B769-1</f>
        <v>64</v>
      </c>
      <c r="E769" s="46">
        <f t="shared" si="2"/>
        <v>538276232886</v>
      </c>
      <c r="F769" s="5">
        <f>TP*VLOOKUP('Thông tin khách hàng'!$E$10,$X$2:$Z$5,3,FALSE)*OFFSET($S769,0,VLOOKUP('Thông tin khách hàng'!$E$10,$X$2:$Z$5,2,FALSE))</f>
        <v>0</v>
      </c>
      <c r="G769" s="5">
        <f>EP*VLOOKUP('Thông tin khách hàng'!$E$10,$X$2:$Z$5,3,FALSE)*OFFSET($S769,0,VLOOKUP('Thông tin khách hàng'!$E$10,$X$2:$Z$5,2,FALSE))</f>
        <v>0</v>
      </c>
      <c r="H769" s="5">
        <f>F769*HLOOKUP(B769,Assumption!$A$10:$G$12,2,TRUE)+G769*HLOOKUP(B769,Assumption!$A$10:$G$12,3,TRUE)</f>
        <v>0</v>
      </c>
      <c r="I769" s="5">
        <f t="shared" si="3"/>
        <v>0</v>
      </c>
      <c r="J769" s="47">
        <f>VLOOKUP(D769,Assumption!$O$3:$Q$103,IF('Thông tin khách hàng'!$B$3="Nam",2,3),FALSE)/12*P769</f>
        <v>0</v>
      </c>
      <c r="K769" s="5">
        <v>20000.0</v>
      </c>
      <c r="L769" s="46">
        <f t="shared" si="4"/>
        <v>2193003921</v>
      </c>
      <c r="M769" s="46">
        <f t="shared" si="5"/>
        <v>540469216807</v>
      </c>
      <c r="N769" s="47">
        <f>HLOOKUP(ROUND(AVERAGE(M757:M768)/10^6,0),Assumption!$B$2:$E$3,2,TRUE)*MAX((AVERAGE(M757:M768)-250*10^6),0)</f>
        <v>3045047789</v>
      </c>
      <c r="O769" s="46">
        <f t="shared" si="6"/>
        <v>543514264596</v>
      </c>
      <c r="P769" s="46">
        <f>IF(A769=1,SA,MAX(0,SA-M768))</f>
        <v>0</v>
      </c>
      <c r="S769" s="5">
        <v>0.0</v>
      </c>
      <c r="T769" s="5">
        <v>0.0</v>
      </c>
      <c r="U769" s="5">
        <v>0.0</v>
      </c>
      <c r="V769" s="48">
        <v>1.0</v>
      </c>
    </row>
    <row r="770" ht="15.75" customHeight="1">
      <c r="A770" s="5">
        <v>768.0</v>
      </c>
      <c r="B770" s="5">
        <v>64.0</v>
      </c>
      <c r="C770" s="5">
        <f t="shared" si="1"/>
        <v>12</v>
      </c>
      <c r="D770" s="5">
        <f>'Thông tin khách hàng'!$B$4+B770-1</f>
        <v>64</v>
      </c>
      <c r="E770" s="46">
        <f t="shared" si="2"/>
        <v>543514264596</v>
      </c>
      <c r="F770" s="5">
        <f>TP*VLOOKUP('Thông tin khách hàng'!$E$10,$X$2:$Z$5,3,FALSE)*OFFSET($S770,0,VLOOKUP('Thông tin khách hàng'!$E$10,$X$2:$Z$5,2,FALSE))</f>
        <v>0</v>
      </c>
      <c r="G770" s="5">
        <f>EP*VLOOKUP('Thông tin khách hàng'!$E$10,$X$2:$Z$5,3,FALSE)*OFFSET($S770,0,VLOOKUP('Thông tin khách hàng'!$E$10,$X$2:$Z$5,2,FALSE))</f>
        <v>0</v>
      </c>
      <c r="H770" s="5">
        <f>F770*HLOOKUP(B770,Assumption!$A$10:$G$12,2,TRUE)+G770*HLOOKUP(B770,Assumption!$A$10:$G$12,3,TRUE)</f>
        <v>0</v>
      </c>
      <c r="I770" s="5">
        <f t="shared" si="3"/>
        <v>0</v>
      </c>
      <c r="J770" s="47">
        <f>VLOOKUP(D770,Assumption!$O$3:$Q$103,IF('Thông tin khách hàng'!$B$3="Nam",2,3),FALSE)/12*P770</f>
        <v>0</v>
      </c>
      <c r="K770" s="5">
        <v>20000.0</v>
      </c>
      <c r="L770" s="46">
        <f t="shared" si="4"/>
        <v>2214344311</v>
      </c>
      <c r="M770" s="46">
        <f t="shared" si="5"/>
        <v>545728588907</v>
      </c>
      <c r="N770" s="47">
        <f>HLOOKUP(ROUND(AVERAGE(M758:M769)/10^6,0),Assumption!$B$2:$E$3,2,TRUE)*MAX((AVERAGE(M758:M769)-250*10^6),0)</f>
        <v>3074722656</v>
      </c>
      <c r="O770" s="46">
        <f t="shared" si="6"/>
        <v>548803311563</v>
      </c>
      <c r="P770" s="46">
        <f>IF(A770=1,SA,MAX(0,SA-M769))</f>
        <v>0</v>
      </c>
      <c r="S770" s="5">
        <v>0.0</v>
      </c>
      <c r="T770" s="5">
        <v>0.0</v>
      </c>
      <c r="U770" s="5">
        <v>0.0</v>
      </c>
      <c r="V770" s="48">
        <v>1.0</v>
      </c>
    </row>
    <row r="771" ht="15.75" customHeight="1">
      <c r="A771" s="5">
        <v>769.0</v>
      </c>
      <c r="B771" s="5">
        <v>65.0</v>
      </c>
      <c r="C771" s="5">
        <f t="shared" si="1"/>
        <v>1</v>
      </c>
      <c r="D771" s="5">
        <f>'Thông tin khách hàng'!$B$4+B771-1</f>
        <v>65</v>
      </c>
      <c r="E771" s="46">
        <f t="shared" si="2"/>
        <v>548803311563</v>
      </c>
      <c r="F771" s="5">
        <f>TP*VLOOKUP('Thông tin khách hàng'!$E$10,$X$2:$Z$5,3,FALSE)*OFFSET($S771,0,VLOOKUP('Thông tin khách hàng'!$E$10,$X$2:$Z$5,2,FALSE))</f>
        <v>15000000</v>
      </c>
      <c r="G771" s="5">
        <f>EP*VLOOKUP('Thông tin khách hàng'!$E$10,$X$2:$Z$5,3,FALSE)*OFFSET($S771,0,VLOOKUP('Thông tin khách hàng'!$E$10,$X$2:$Z$5,2,FALSE))</f>
        <v>15000000</v>
      </c>
      <c r="H771" s="5">
        <f>F771*HLOOKUP(B771,Assumption!$A$10:$G$12,2,TRUE)+G771*HLOOKUP(B771,Assumption!$A$10:$G$12,3,TRUE)</f>
        <v>750000</v>
      </c>
      <c r="I771" s="5">
        <f t="shared" si="3"/>
        <v>29250000</v>
      </c>
      <c r="J771" s="47">
        <f>VLOOKUP(D771,Assumption!$O$3:$Q$103,IF('Thông tin khách hàng'!$B$3="Nam",2,3),FALSE)/12*P771</f>
        <v>0</v>
      </c>
      <c r="K771" s="5">
        <v>20000.0</v>
      </c>
      <c r="L771" s="46">
        <f t="shared" si="4"/>
        <v>2236011711</v>
      </c>
      <c r="M771" s="46">
        <f t="shared" si="5"/>
        <v>551068553274</v>
      </c>
      <c r="N771" s="47">
        <f>HLOOKUP(ROUND(AVERAGE(M759:M770)/10^6,0),Assumption!$B$2:$E$3,2,TRUE)*MAX((AVERAGE(M759:M770)-250*10^6),0)</f>
        <v>3104686381</v>
      </c>
      <c r="O771" s="46">
        <f t="shared" si="6"/>
        <v>554173239655</v>
      </c>
      <c r="P771" s="46">
        <f>IF(A771=1,SA,MAX(0,SA-M770))</f>
        <v>0</v>
      </c>
      <c r="S771" s="5">
        <v>1.0</v>
      </c>
      <c r="T771" s="5">
        <v>1.0</v>
      </c>
      <c r="U771" s="5">
        <v>1.0</v>
      </c>
      <c r="V771" s="48">
        <v>1.0</v>
      </c>
    </row>
    <row r="772" ht="15.75" customHeight="1">
      <c r="A772" s="5">
        <v>770.0</v>
      </c>
      <c r="B772" s="5">
        <v>65.0</v>
      </c>
      <c r="C772" s="5">
        <f t="shared" si="1"/>
        <v>2</v>
      </c>
      <c r="D772" s="5">
        <f>'Thông tin khách hàng'!$B$4+B772-1</f>
        <v>65</v>
      </c>
      <c r="E772" s="46">
        <f t="shared" si="2"/>
        <v>554173239655</v>
      </c>
      <c r="F772" s="5">
        <f>TP*VLOOKUP('Thông tin khách hàng'!$E$10,$X$2:$Z$5,3,FALSE)*OFFSET($S772,0,VLOOKUP('Thông tin khách hàng'!$E$10,$X$2:$Z$5,2,FALSE))</f>
        <v>0</v>
      </c>
      <c r="G772" s="5">
        <f>EP*VLOOKUP('Thông tin khách hàng'!$E$10,$X$2:$Z$5,3,FALSE)*OFFSET($S772,0,VLOOKUP('Thông tin khách hàng'!$E$10,$X$2:$Z$5,2,FALSE))</f>
        <v>0</v>
      </c>
      <c r="H772" s="5">
        <f>F772*HLOOKUP(B772,Assumption!$A$10:$G$12,2,TRUE)+G772*HLOOKUP(B772,Assumption!$A$10:$G$12,3,TRUE)</f>
        <v>0</v>
      </c>
      <c r="I772" s="5">
        <f t="shared" si="3"/>
        <v>0</v>
      </c>
      <c r="J772" s="47">
        <f>VLOOKUP(D772,Assumption!$O$3:$Q$103,IF('Thông tin khách hàng'!$B$3="Nam",2,3),FALSE)/12*P772</f>
        <v>0</v>
      </c>
      <c r="K772" s="5">
        <v>20000.0</v>
      </c>
      <c r="L772" s="46">
        <f t="shared" si="4"/>
        <v>2257770294</v>
      </c>
      <c r="M772" s="46">
        <f t="shared" si="5"/>
        <v>556430989949</v>
      </c>
      <c r="N772" s="47">
        <f>HLOOKUP(ROUND(AVERAGE(M760:M771)/10^6,0),Assumption!$B$2:$E$3,2,TRUE)*MAX((AVERAGE(M760:M771)-250*10^6),0)</f>
        <v>3134941775</v>
      </c>
      <c r="O772" s="46">
        <f t="shared" si="6"/>
        <v>559565931724</v>
      </c>
      <c r="P772" s="46">
        <f>IF(A772=1,SA,MAX(0,SA-M771))</f>
        <v>0</v>
      </c>
      <c r="S772" s="5">
        <v>0.0</v>
      </c>
      <c r="T772" s="5">
        <v>0.0</v>
      </c>
      <c r="U772" s="5">
        <v>0.0</v>
      </c>
      <c r="V772" s="48">
        <v>1.0</v>
      </c>
    </row>
    <row r="773" ht="15.75" customHeight="1">
      <c r="A773" s="5">
        <v>771.0</v>
      </c>
      <c r="B773" s="5">
        <v>65.0</v>
      </c>
      <c r="C773" s="5">
        <f t="shared" si="1"/>
        <v>3</v>
      </c>
      <c r="D773" s="5">
        <f>'Thông tin khách hàng'!$B$4+B773-1</f>
        <v>65</v>
      </c>
      <c r="E773" s="46">
        <f t="shared" si="2"/>
        <v>559565931724</v>
      </c>
      <c r="F773" s="5">
        <f>TP*VLOOKUP('Thông tin khách hàng'!$E$10,$X$2:$Z$5,3,FALSE)*OFFSET($S773,0,VLOOKUP('Thông tin khách hàng'!$E$10,$X$2:$Z$5,2,FALSE))</f>
        <v>0</v>
      </c>
      <c r="G773" s="5">
        <f>EP*VLOOKUP('Thông tin khách hàng'!$E$10,$X$2:$Z$5,3,FALSE)*OFFSET($S773,0,VLOOKUP('Thông tin khách hàng'!$E$10,$X$2:$Z$5,2,FALSE))</f>
        <v>0</v>
      </c>
      <c r="H773" s="5">
        <f>F773*HLOOKUP(B773,Assumption!$A$10:$G$12,2,TRUE)+G773*HLOOKUP(B773,Assumption!$A$10:$G$12,3,TRUE)</f>
        <v>0</v>
      </c>
      <c r="I773" s="5">
        <f t="shared" si="3"/>
        <v>0</v>
      </c>
      <c r="J773" s="47">
        <f>VLOOKUP(D773,Assumption!$O$3:$Q$103,IF('Thông tin khách hàng'!$B$3="Nam",2,3),FALSE)/12*P773</f>
        <v>0</v>
      </c>
      <c r="K773" s="5">
        <v>20000.0</v>
      </c>
      <c r="L773" s="46">
        <f t="shared" si="4"/>
        <v>2279740789</v>
      </c>
      <c r="M773" s="46">
        <f t="shared" si="5"/>
        <v>561845652513</v>
      </c>
      <c r="N773" s="47">
        <f>HLOOKUP(ROUND(AVERAGE(M761:M772)/10^6,0),Assumption!$B$2:$E$3,2,TRUE)*MAX((AVERAGE(M761:M772)-250*10^6),0)</f>
        <v>3165491678</v>
      </c>
      <c r="O773" s="46">
        <f t="shared" si="6"/>
        <v>565011144191</v>
      </c>
      <c r="P773" s="46">
        <f>IF(A773=1,SA,MAX(0,SA-M772))</f>
        <v>0</v>
      </c>
      <c r="S773" s="5">
        <v>0.0</v>
      </c>
      <c r="T773" s="5">
        <v>0.0</v>
      </c>
      <c r="U773" s="5">
        <v>0.0</v>
      </c>
      <c r="V773" s="48">
        <v>1.0</v>
      </c>
    </row>
    <row r="774" ht="15.75" customHeight="1">
      <c r="A774" s="5">
        <v>772.0</v>
      </c>
      <c r="B774" s="5">
        <v>65.0</v>
      </c>
      <c r="C774" s="5">
        <f t="shared" si="1"/>
        <v>4</v>
      </c>
      <c r="D774" s="5">
        <f>'Thông tin khách hàng'!$B$4+B774-1</f>
        <v>65</v>
      </c>
      <c r="E774" s="46">
        <f t="shared" si="2"/>
        <v>565011144191</v>
      </c>
      <c r="F774" s="5">
        <f>TP*VLOOKUP('Thông tin khách hàng'!$E$10,$X$2:$Z$5,3,FALSE)*OFFSET($S774,0,VLOOKUP('Thông tin khách hàng'!$E$10,$X$2:$Z$5,2,FALSE))</f>
        <v>0</v>
      </c>
      <c r="G774" s="5">
        <f>EP*VLOOKUP('Thông tin khách hàng'!$E$10,$X$2:$Z$5,3,FALSE)*OFFSET($S774,0,VLOOKUP('Thông tin khách hàng'!$E$10,$X$2:$Z$5,2,FALSE))</f>
        <v>0</v>
      </c>
      <c r="H774" s="5">
        <f>F774*HLOOKUP(B774,Assumption!$A$10:$G$12,2,TRUE)+G774*HLOOKUP(B774,Assumption!$A$10:$G$12,3,TRUE)</f>
        <v>0</v>
      </c>
      <c r="I774" s="5">
        <f t="shared" si="3"/>
        <v>0</v>
      </c>
      <c r="J774" s="47">
        <f>VLOOKUP(D774,Assumption!$O$3:$Q$103,IF('Thông tin khách hàng'!$B$3="Nam",2,3),FALSE)/12*P774</f>
        <v>0</v>
      </c>
      <c r="K774" s="5">
        <v>20000.0</v>
      </c>
      <c r="L774" s="46">
        <f t="shared" si="4"/>
        <v>2301925259</v>
      </c>
      <c r="M774" s="46">
        <f t="shared" si="5"/>
        <v>567313049450</v>
      </c>
      <c r="N774" s="47">
        <f>HLOOKUP(ROUND(AVERAGE(M762:M773)/10^6,0),Assumption!$B$2:$E$3,2,TRUE)*MAX((AVERAGE(M762:M773)-250*10^6),0)</f>
        <v>3196338957</v>
      </c>
      <c r="O774" s="46">
        <f t="shared" si="6"/>
        <v>570509388408</v>
      </c>
      <c r="P774" s="46">
        <f>IF(A774=1,SA,MAX(0,SA-M773))</f>
        <v>0</v>
      </c>
      <c r="S774" s="5">
        <v>0.0</v>
      </c>
      <c r="T774" s="5">
        <v>0.0</v>
      </c>
      <c r="U774" s="5">
        <v>1.0</v>
      </c>
      <c r="V774" s="48">
        <v>1.0</v>
      </c>
    </row>
    <row r="775" ht="15.75" customHeight="1">
      <c r="A775" s="5">
        <v>773.0</v>
      </c>
      <c r="B775" s="5">
        <v>65.0</v>
      </c>
      <c r="C775" s="5">
        <f t="shared" si="1"/>
        <v>5</v>
      </c>
      <c r="D775" s="5">
        <f>'Thông tin khách hàng'!$B$4+B775-1</f>
        <v>65</v>
      </c>
      <c r="E775" s="46">
        <f t="shared" si="2"/>
        <v>570509388408</v>
      </c>
      <c r="F775" s="5">
        <f>TP*VLOOKUP('Thông tin khách hàng'!$E$10,$X$2:$Z$5,3,FALSE)*OFFSET($S775,0,VLOOKUP('Thông tin khách hàng'!$E$10,$X$2:$Z$5,2,FALSE))</f>
        <v>0</v>
      </c>
      <c r="G775" s="5">
        <f>EP*VLOOKUP('Thông tin khách hàng'!$E$10,$X$2:$Z$5,3,FALSE)*OFFSET($S775,0,VLOOKUP('Thông tin khách hàng'!$E$10,$X$2:$Z$5,2,FALSE))</f>
        <v>0</v>
      </c>
      <c r="H775" s="5">
        <f>F775*HLOOKUP(B775,Assumption!$A$10:$G$12,2,TRUE)+G775*HLOOKUP(B775,Assumption!$A$10:$G$12,3,TRUE)</f>
        <v>0</v>
      </c>
      <c r="I775" s="5">
        <f t="shared" si="3"/>
        <v>0</v>
      </c>
      <c r="J775" s="47">
        <f>VLOOKUP(D775,Assumption!$O$3:$Q$103,IF('Thông tin khách hàng'!$B$3="Nam",2,3),FALSE)/12*P775</f>
        <v>0</v>
      </c>
      <c r="K775" s="5">
        <v>20000.0</v>
      </c>
      <c r="L775" s="46">
        <f t="shared" si="4"/>
        <v>2324325787</v>
      </c>
      <c r="M775" s="46">
        <f t="shared" si="5"/>
        <v>572833694195</v>
      </c>
      <c r="N775" s="47">
        <f>HLOOKUP(ROUND(AVERAGE(M763:M774)/10^6,0),Assumption!$B$2:$E$3,2,TRUE)*MAX((AVERAGE(M763:M774)-250*10^6),0)</f>
        <v>3227486506</v>
      </c>
      <c r="O775" s="46">
        <f t="shared" si="6"/>
        <v>576061180701</v>
      </c>
      <c r="P775" s="46">
        <f>IF(A775=1,SA,MAX(0,SA-M774))</f>
        <v>0</v>
      </c>
      <c r="S775" s="5">
        <v>0.0</v>
      </c>
      <c r="T775" s="5">
        <v>0.0</v>
      </c>
      <c r="U775" s="5">
        <v>0.0</v>
      </c>
      <c r="V775" s="48">
        <v>1.0</v>
      </c>
    </row>
    <row r="776" ht="15.75" customHeight="1">
      <c r="A776" s="5">
        <v>774.0</v>
      </c>
      <c r="B776" s="5">
        <v>65.0</v>
      </c>
      <c r="C776" s="5">
        <f t="shared" si="1"/>
        <v>6</v>
      </c>
      <c r="D776" s="5">
        <f>'Thông tin khách hàng'!$B$4+B776-1</f>
        <v>65</v>
      </c>
      <c r="E776" s="46">
        <f t="shared" si="2"/>
        <v>576061180701</v>
      </c>
      <c r="F776" s="5">
        <f>TP*VLOOKUP('Thông tin khách hàng'!$E$10,$X$2:$Z$5,3,FALSE)*OFFSET($S776,0,VLOOKUP('Thông tin khách hàng'!$E$10,$X$2:$Z$5,2,FALSE))</f>
        <v>0</v>
      </c>
      <c r="G776" s="5">
        <f>EP*VLOOKUP('Thông tin khách hàng'!$E$10,$X$2:$Z$5,3,FALSE)*OFFSET($S776,0,VLOOKUP('Thông tin khách hàng'!$E$10,$X$2:$Z$5,2,FALSE))</f>
        <v>0</v>
      </c>
      <c r="H776" s="5">
        <f>F776*HLOOKUP(B776,Assumption!$A$10:$G$12,2,TRUE)+G776*HLOOKUP(B776,Assumption!$A$10:$G$12,3,TRUE)</f>
        <v>0</v>
      </c>
      <c r="I776" s="5">
        <f t="shared" si="3"/>
        <v>0</v>
      </c>
      <c r="J776" s="47">
        <f>VLOOKUP(D776,Assumption!$O$3:$Q$103,IF('Thông tin khách hàng'!$B$3="Nam",2,3),FALSE)/12*P776</f>
        <v>0</v>
      </c>
      <c r="K776" s="5">
        <v>20000.0</v>
      </c>
      <c r="L776" s="46">
        <f t="shared" si="4"/>
        <v>2346944476</v>
      </c>
      <c r="M776" s="46">
        <f t="shared" si="5"/>
        <v>578408105177</v>
      </c>
      <c r="N776" s="47">
        <f>HLOOKUP(ROUND(AVERAGE(M764:M775)/10^6,0),Assumption!$B$2:$E$3,2,TRUE)*MAX((AVERAGE(M764:M775)-250*10^6),0)</f>
        <v>3258937249</v>
      </c>
      <c r="O776" s="46">
        <f t="shared" si="6"/>
        <v>581667042426</v>
      </c>
      <c r="P776" s="46">
        <f>IF(A776=1,SA,MAX(0,SA-M775))</f>
        <v>0</v>
      </c>
      <c r="S776" s="5">
        <v>0.0</v>
      </c>
      <c r="T776" s="5">
        <v>0.0</v>
      </c>
      <c r="U776" s="5">
        <v>0.0</v>
      </c>
      <c r="V776" s="48">
        <v>1.0</v>
      </c>
    </row>
    <row r="777" ht="15.75" customHeight="1">
      <c r="A777" s="5">
        <v>775.0</v>
      </c>
      <c r="B777" s="5">
        <v>65.0</v>
      </c>
      <c r="C777" s="5">
        <f t="shared" si="1"/>
        <v>7</v>
      </c>
      <c r="D777" s="5">
        <f>'Thông tin khách hàng'!$B$4+B777-1</f>
        <v>65</v>
      </c>
      <c r="E777" s="46">
        <f t="shared" si="2"/>
        <v>581667042426</v>
      </c>
      <c r="F777" s="5">
        <f>TP*VLOOKUP('Thông tin khách hàng'!$E$10,$X$2:$Z$5,3,FALSE)*OFFSET($S777,0,VLOOKUP('Thông tin khách hàng'!$E$10,$X$2:$Z$5,2,FALSE))</f>
        <v>15000000</v>
      </c>
      <c r="G777" s="5">
        <f>EP*VLOOKUP('Thông tin khách hàng'!$E$10,$X$2:$Z$5,3,FALSE)*OFFSET($S777,0,VLOOKUP('Thông tin khách hàng'!$E$10,$X$2:$Z$5,2,FALSE))</f>
        <v>15000000</v>
      </c>
      <c r="H777" s="5">
        <f>F777*HLOOKUP(B777,Assumption!$A$10:$G$12,2,TRUE)+G777*HLOOKUP(B777,Assumption!$A$10:$G$12,3,TRUE)</f>
        <v>750000</v>
      </c>
      <c r="I777" s="5">
        <f t="shared" si="3"/>
        <v>29250000</v>
      </c>
      <c r="J777" s="47">
        <f>VLOOKUP(D777,Assumption!$O$3:$Q$103,IF('Thông tin khách hàng'!$B$3="Nam",2,3),FALSE)/12*P777</f>
        <v>0</v>
      </c>
      <c r="K777" s="5">
        <v>20000.0</v>
      </c>
      <c r="L777" s="46">
        <f t="shared" si="4"/>
        <v>2369902618</v>
      </c>
      <c r="M777" s="46">
        <f t="shared" si="5"/>
        <v>584066175044</v>
      </c>
      <c r="N777" s="47">
        <f>HLOOKUP(ROUND(AVERAGE(M765:M776)/10^6,0),Assumption!$B$2:$E$3,2,TRUE)*MAX((AVERAGE(M765:M776)-250*10^6),0)</f>
        <v>3290694136</v>
      </c>
      <c r="O777" s="46">
        <f t="shared" si="6"/>
        <v>587356869179</v>
      </c>
      <c r="P777" s="46">
        <f>IF(A777=1,SA,MAX(0,SA-M776))</f>
        <v>0</v>
      </c>
      <c r="S777" s="5">
        <v>0.0</v>
      </c>
      <c r="T777" s="5">
        <v>1.0</v>
      </c>
      <c r="U777" s="5">
        <v>1.0</v>
      </c>
      <c r="V777" s="48">
        <v>1.0</v>
      </c>
    </row>
    <row r="778" ht="15.75" customHeight="1">
      <c r="A778" s="5">
        <v>776.0</v>
      </c>
      <c r="B778" s="5">
        <v>65.0</v>
      </c>
      <c r="C778" s="5">
        <f t="shared" si="1"/>
        <v>8</v>
      </c>
      <c r="D778" s="5">
        <f>'Thông tin khách hàng'!$B$4+B778-1</f>
        <v>65</v>
      </c>
      <c r="E778" s="46">
        <f t="shared" si="2"/>
        <v>587356869179</v>
      </c>
      <c r="F778" s="5">
        <f>TP*VLOOKUP('Thông tin khách hàng'!$E$10,$X$2:$Z$5,3,FALSE)*OFFSET($S778,0,VLOOKUP('Thông tin khách hàng'!$E$10,$X$2:$Z$5,2,FALSE))</f>
        <v>0</v>
      </c>
      <c r="G778" s="5">
        <f>EP*VLOOKUP('Thông tin khách hàng'!$E$10,$X$2:$Z$5,3,FALSE)*OFFSET($S778,0,VLOOKUP('Thông tin khách hàng'!$E$10,$X$2:$Z$5,2,FALSE))</f>
        <v>0</v>
      </c>
      <c r="H778" s="5">
        <f>F778*HLOOKUP(B778,Assumption!$A$10:$G$12,2,TRUE)+G778*HLOOKUP(B778,Assumption!$A$10:$G$12,3,TRUE)</f>
        <v>0</v>
      </c>
      <c r="I778" s="5">
        <f t="shared" si="3"/>
        <v>0</v>
      </c>
      <c r="J778" s="47">
        <f>VLOOKUP(D778,Assumption!$O$3:$Q$103,IF('Thông tin khách hàng'!$B$3="Nam",2,3),FALSE)/12*P778</f>
        <v>0</v>
      </c>
      <c r="K778" s="5">
        <v>20000.0</v>
      </c>
      <c r="L778" s="46">
        <f t="shared" si="4"/>
        <v>2392964509</v>
      </c>
      <c r="M778" s="46">
        <f t="shared" si="5"/>
        <v>589749813688</v>
      </c>
      <c r="N778" s="47">
        <f>HLOOKUP(ROUND(AVERAGE(M766:M777)/10^6,0),Assumption!$B$2:$E$3,2,TRUE)*MAX((AVERAGE(M766:M777)-250*10^6),0)</f>
        <v>3322760147</v>
      </c>
      <c r="O778" s="46">
        <f t="shared" si="6"/>
        <v>593072573835</v>
      </c>
      <c r="P778" s="46">
        <f>IF(A778=1,SA,MAX(0,SA-M777))</f>
        <v>0</v>
      </c>
      <c r="S778" s="5">
        <v>0.0</v>
      </c>
      <c r="T778" s="5">
        <v>0.0</v>
      </c>
      <c r="U778" s="5">
        <v>0.0</v>
      </c>
      <c r="V778" s="48">
        <v>1.0</v>
      </c>
    </row>
    <row r="779" ht="15.75" customHeight="1">
      <c r="A779" s="5">
        <v>777.0</v>
      </c>
      <c r="B779" s="5">
        <v>65.0</v>
      </c>
      <c r="C779" s="5">
        <f t="shared" si="1"/>
        <v>9</v>
      </c>
      <c r="D779" s="5">
        <f>'Thông tin khách hàng'!$B$4+B779-1</f>
        <v>65</v>
      </c>
      <c r="E779" s="46">
        <f t="shared" si="2"/>
        <v>593072573835</v>
      </c>
      <c r="F779" s="5">
        <f>TP*VLOOKUP('Thông tin khách hàng'!$E$10,$X$2:$Z$5,3,FALSE)*OFFSET($S779,0,VLOOKUP('Thông tin khách hàng'!$E$10,$X$2:$Z$5,2,FALSE))</f>
        <v>0</v>
      </c>
      <c r="G779" s="5">
        <f>EP*VLOOKUP('Thông tin khách hàng'!$E$10,$X$2:$Z$5,3,FALSE)*OFFSET($S779,0,VLOOKUP('Thông tin khách hàng'!$E$10,$X$2:$Z$5,2,FALSE))</f>
        <v>0</v>
      </c>
      <c r="H779" s="5">
        <f>F779*HLOOKUP(B779,Assumption!$A$10:$G$12,2,TRUE)+G779*HLOOKUP(B779,Assumption!$A$10:$G$12,3,TRUE)</f>
        <v>0</v>
      </c>
      <c r="I779" s="5">
        <f t="shared" si="3"/>
        <v>0</v>
      </c>
      <c r="J779" s="47">
        <f>VLOOKUP(D779,Assumption!$O$3:$Q$103,IF('Thông tin khách hàng'!$B$3="Nam",2,3),FALSE)/12*P779</f>
        <v>0</v>
      </c>
      <c r="K779" s="5">
        <v>20000.0</v>
      </c>
      <c r="L779" s="46">
        <f t="shared" si="4"/>
        <v>2416250997</v>
      </c>
      <c r="M779" s="46">
        <f t="shared" si="5"/>
        <v>595488804832</v>
      </c>
      <c r="N779" s="47">
        <f>HLOOKUP(ROUND(AVERAGE(M767:M778)/10^6,0),Assumption!$B$2:$E$3,2,TRUE)*MAX((AVERAGE(M767:M778)-250*10^6),0)</f>
        <v>3355138292</v>
      </c>
      <c r="O779" s="46">
        <f t="shared" si="6"/>
        <v>598843943124</v>
      </c>
      <c r="P779" s="46">
        <f>IF(A779=1,SA,MAX(0,SA-M778))</f>
        <v>0</v>
      </c>
      <c r="S779" s="5">
        <v>0.0</v>
      </c>
      <c r="T779" s="5">
        <v>0.0</v>
      </c>
      <c r="U779" s="5">
        <v>0.0</v>
      </c>
      <c r="V779" s="48">
        <v>1.0</v>
      </c>
    </row>
    <row r="780" ht="15.75" customHeight="1">
      <c r="A780" s="5">
        <v>778.0</v>
      </c>
      <c r="B780" s="5">
        <v>65.0</v>
      </c>
      <c r="C780" s="5">
        <f t="shared" si="1"/>
        <v>10</v>
      </c>
      <c r="D780" s="5">
        <f>'Thông tin khách hàng'!$B$4+B780-1</f>
        <v>65</v>
      </c>
      <c r="E780" s="46">
        <f t="shared" si="2"/>
        <v>598843943124</v>
      </c>
      <c r="F780" s="5">
        <f>TP*VLOOKUP('Thông tin khách hàng'!$E$10,$X$2:$Z$5,3,FALSE)*OFFSET($S780,0,VLOOKUP('Thông tin khách hàng'!$E$10,$X$2:$Z$5,2,FALSE))</f>
        <v>0</v>
      </c>
      <c r="G780" s="5">
        <f>EP*VLOOKUP('Thông tin khách hàng'!$E$10,$X$2:$Z$5,3,FALSE)*OFFSET($S780,0,VLOOKUP('Thông tin khách hàng'!$E$10,$X$2:$Z$5,2,FALSE))</f>
        <v>0</v>
      </c>
      <c r="H780" s="5">
        <f>F780*HLOOKUP(B780,Assumption!$A$10:$G$12,2,TRUE)+G780*HLOOKUP(B780,Assumption!$A$10:$G$12,3,TRUE)</f>
        <v>0</v>
      </c>
      <c r="I780" s="5">
        <f t="shared" si="3"/>
        <v>0</v>
      </c>
      <c r="J780" s="47">
        <f>VLOOKUP(D780,Assumption!$O$3:$Q$103,IF('Thông tin khách hàng'!$B$3="Nam",2,3),FALSE)/12*P780</f>
        <v>0</v>
      </c>
      <c r="K780" s="5">
        <v>20000.0</v>
      </c>
      <c r="L780" s="46">
        <f t="shared" si="4"/>
        <v>2439764270</v>
      </c>
      <c r="M780" s="46">
        <f t="shared" si="5"/>
        <v>601283687394</v>
      </c>
      <c r="N780" s="47">
        <f>HLOOKUP(ROUND(AVERAGE(M768:M779)/10^6,0),Assumption!$B$2:$E$3,2,TRUE)*MAX((AVERAGE(M768:M779)-250*10^6),0)</f>
        <v>3387831609</v>
      </c>
      <c r="O780" s="46">
        <f t="shared" si="6"/>
        <v>604671519003</v>
      </c>
      <c r="P780" s="46">
        <f>IF(A780=1,SA,MAX(0,SA-M779))</f>
        <v>0</v>
      </c>
      <c r="S780" s="5">
        <v>0.0</v>
      </c>
      <c r="T780" s="5">
        <v>0.0</v>
      </c>
      <c r="U780" s="5">
        <v>1.0</v>
      </c>
      <c r="V780" s="48">
        <v>1.0</v>
      </c>
    </row>
    <row r="781" ht="15.75" customHeight="1">
      <c r="A781" s="5">
        <v>779.0</v>
      </c>
      <c r="B781" s="5">
        <v>65.0</v>
      </c>
      <c r="C781" s="5">
        <f t="shared" si="1"/>
        <v>11</v>
      </c>
      <c r="D781" s="5">
        <f>'Thông tin khách hàng'!$B$4+B781-1</f>
        <v>65</v>
      </c>
      <c r="E781" s="46">
        <f t="shared" si="2"/>
        <v>604671519003</v>
      </c>
      <c r="F781" s="5">
        <f>TP*VLOOKUP('Thông tin khách hàng'!$E$10,$X$2:$Z$5,3,FALSE)*OFFSET($S781,0,VLOOKUP('Thông tin khách hàng'!$E$10,$X$2:$Z$5,2,FALSE))</f>
        <v>0</v>
      </c>
      <c r="G781" s="5">
        <f>EP*VLOOKUP('Thông tin khách hàng'!$E$10,$X$2:$Z$5,3,FALSE)*OFFSET($S781,0,VLOOKUP('Thông tin khách hàng'!$E$10,$X$2:$Z$5,2,FALSE))</f>
        <v>0</v>
      </c>
      <c r="H781" s="5">
        <f>F781*HLOOKUP(B781,Assumption!$A$10:$G$12,2,TRUE)+G781*HLOOKUP(B781,Assumption!$A$10:$G$12,3,TRUE)</f>
        <v>0</v>
      </c>
      <c r="I781" s="5">
        <f t="shared" si="3"/>
        <v>0</v>
      </c>
      <c r="J781" s="47">
        <f>VLOOKUP(D781,Assumption!$O$3:$Q$103,IF('Thông tin khách hàng'!$B$3="Nam",2,3),FALSE)/12*P781</f>
        <v>0</v>
      </c>
      <c r="K781" s="5">
        <v>20000.0</v>
      </c>
      <c r="L781" s="46">
        <f t="shared" si="4"/>
        <v>2463506535</v>
      </c>
      <c r="M781" s="46">
        <f t="shared" si="5"/>
        <v>607135005538</v>
      </c>
      <c r="N781" s="47">
        <f>HLOOKUP(ROUND(AVERAGE(M769:M780)/10^6,0),Assumption!$B$2:$E$3,2,TRUE)*MAX((AVERAGE(M769:M780)-250*10^6),0)</f>
        <v>3420843166</v>
      </c>
      <c r="O781" s="46">
        <f t="shared" si="6"/>
        <v>610555848704</v>
      </c>
      <c r="P781" s="46">
        <f>IF(A781=1,SA,MAX(0,SA-M780))</f>
        <v>0</v>
      </c>
      <c r="S781" s="5">
        <v>0.0</v>
      </c>
      <c r="T781" s="5">
        <v>0.0</v>
      </c>
      <c r="U781" s="5">
        <v>0.0</v>
      </c>
      <c r="V781" s="48">
        <v>1.0</v>
      </c>
    </row>
    <row r="782" ht="15.75" customHeight="1">
      <c r="A782" s="5">
        <v>780.0</v>
      </c>
      <c r="B782" s="5">
        <v>65.0</v>
      </c>
      <c r="C782" s="5">
        <f t="shared" si="1"/>
        <v>12</v>
      </c>
      <c r="D782" s="5">
        <f>'Thông tin khách hàng'!$B$4+B782-1</f>
        <v>65</v>
      </c>
      <c r="E782" s="46">
        <f t="shared" si="2"/>
        <v>610555848704</v>
      </c>
      <c r="F782" s="5">
        <f>TP*VLOOKUP('Thông tin khách hàng'!$E$10,$X$2:$Z$5,3,FALSE)*OFFSET($S782,0,VLOOKUP('Thông tin khách hàng'!$E$10,$X$2:$Z$5,2,FALSE))</f>
        <v>0</v>
      </c>
      <c r="G782" s="5">
        <f>EP*VLOOKUP('Thông tin khách hàng'!$E$10,$X$2:$Z$5,3,FALSE)*OFFSET($S782,0,VLOOKUP('Thông tin khách hàng'!$E$10,$X$2:$Z$5,2,FALSE))</f>
        <v>0</v>
      </c>
      <c r="H782" s="5">
        <f>F782*HLOOKUP(B782,Assumption!$A$10:$G$12,2,TRUE)+G782*HLOOKUP(B782,Assumption!$A$10:$G$12,3,TRUE)</f>
        <v>0</v>
      </c>
      <c r="I782" s="5">
        <f t="shared" si="3"/>
        <v>0</v>
      </c>
      <c r="J782" s="47">
        <f>VLOOKUP(D782,Assumption!$O$3:$Q$103,IF('Thông tin khách hàng'!$B$3="Nam",2,3),FALSE)/12*P782</f>
        <v>0</v>
      </c>
      <c r="K782" s="5">
        <v>20000.0</v>
      </c>
      <c r="L782" s="46">
        <f t="shared" si="4"/>
        <v>2487480023</v>
      </c>
      <c r="M782" s="46">
        <f t="shared" si="5"/>
        <v>613043308727</v>
      </c>
      <c r="N782" s="47">
        <f>HLOOKUP(ROUND(AVERAGE(M770:M781)/10^6,0),Assumption!$B$2:$E$3,2,TRUE)*MAX((AVERAGE(M770:M781)-250*10^6),0)</f>
        <v>3454176060</v>
      </c>
      <c r="O782" s="46">
        <f t="shared" si="6"/>
        <v>616497484787</v>
      </c>
      <c r="P782" s="46">
        <f>IF(A782=1,SA,MAX(0,SA-M781))</f>
        <v>0</v>
      </c>
      <c r="S782" s="5">
        <v>0.0</v>
      </c>
      <c r="T782" s="5">
        <v>0.0</v>
      </c>
      <c r="U782" s="5">
        <v>0.0</v>
      </c>
      <c r="V782" s="48">
        <v>1.0</v>
      </c>
    </row>
    <row r="783" ht="15.75" customHeight="1">
      <c r="A783" s="5">
        <v>781.0</v>
      </c>
      <c r="B783" s="5">
        <v>66.0</v>
      </c>
      <c r="C783" s="5">
        <f t="shared" si="1"/>
        <v>1</v>
      </c>
      <c r="D783" s="5">
        <f>'Thông tin khách hàng'!$B$4+B783-1</f>
        <v>66</v>
      </c>
      <c r="E783" s="46">
        <f t="shared" si="2"/>
        <v>616497484787</v>
      </c>
      <c r="F783" s="5">
        <f>TP*VLOOKUP('Thông tin khách hàng'!$E$10,$X$2:$Z$5,3,FALSE)*OFFSET($S783,0,VLOOKUP('Thông tin khách hàng'!$E$10,$X$2:$Z$5,2,FALSE))</f>
        <v>15000000</v>
      </c>
      <c r="G783" s="5">
        <f>EP*VLOOKUP('Thông tin khách hàng'!$E$10,$X$2:$Z$5,3,FALSE)*OFFSET($S783,0,VLOOKUP('Thông tin khách hàng'!$E$10,$X$2:$Z$5,2,FALSE))</f>
        <v>15000000</v>
      </c>
      <c r="H783" s="5">
        <f>F783*HLOOKUP(B783,Assumption!$A$10:$G$12,2,TRUE)+G783*HLOOKUP(B783,Assumption!$A$10:$G$12,3,TRUE)</f>
        <v>750000</v>
      </c>
      <c r="I783" s="5">
        <f t="shared" si="3"/>
        <v>29250000</v>
      </c>
      <c r="J783" s="47">
        <f>VLOOKUP(D783,Assumption!$O$3:$Q$103,IF('Thông tin khách hàng'!$B$3="Nam",2,3),FALSE)/12*P783</f>
        <v>0</v>
      </c>
      <c r="K783" s="5">
        <v>20000.0</v>
      </c>
      <c r="L783" s="46">
        <f t="shared" si="4"/>
        <v>2511806152</v>
      </c>
      <c r="M783" s="46">
        <f t="shared" si="5"/>
        <v>619038520939</v>
      </c>
      <c r="N783" s="47">
        <f>HLOOKUP(ROUND(AVERAGE(M771:M782)/10^6,0),Assumption!$B$2:$E$3,2,TRUE)*MAX((AVERAGE(M771:M782)-250*10^6),0)</f>
        <v>3487833420</v>
      </c>
      <c r="O783" s="46">
        <f t="shared" si="6"/>
        <v>622526354358</v>
      </c>
      <c r="P783" s="46">
        <f>IF(A783=1,SA,MAX(0,SA-M782))</f>
        <v>0</v>
      </c>
      <c r="S783" s="5">
        <v>1.0</v>
      </c>
      <c r="T783" s="5">
        <v>1.0</v>
      </c>
      <c r="U783" s="5">
        <v>1.0</v>
      </c>
      <c r="V783" s="48">
        <v>1.0</v>
      </c>
    </row>
    <row r="784" ht="15.75" customHeight="1">
      <c r="A784" s="5">
        <v>782.0</v>
      </c>
      <c r="B784" s="5">
        <v>66.0</v>
      </c>
      <c r="C784" s="5">
        <f t="shared" si="1"/>
        <v>2</v>
      </c>
      <c r="D784" s="5">
        <f>'Thông tin khách hàng'!$B$4+B784-1</f>
        <v>66</v>
      </c>
      <c r="E784" s="46">
        <f t="shared" si="2"/>
        <v>622526354358</v>
      </c>
      <c r="F784" s="5">
        <f>TP*VLOOKUP('Thông tin khách hàng'!$E$10,$X$2:$Z$5,3,FALSE)*OFFSET($S784,0,VLOOKUP('Thông tin khách hàng'!$E$10,$X$2:$Z$5,2,FALSE))</f>
        <v>0</v>
      </c>
      <c r="G784" s="5">
        <f>EP*VLOOKUP('Thông tin khách hàng'!$E$10,$X$2:$Z$5,3,FALSE)*OFFSET($S784,0,VLOOKUP('Thông tin khách hàng'!$E$10,$X$2:$Z$5,2,FALSE))</f>
        <v>0</v>
      </c>
      <c r="H784" s="5">
        <f>F784*HLOOKUP(B784,Assumption!$A$10:$G$12,2,TRUE)+G784*HLOOKUP(B784,Assumption!$A$10:$G$12,3,TRUE)</f>
        <v>0</v>
      </c>
      <c r="I784" s="5">
        <f t="shared" si="3"/>
        <v>0</v>
      </c>
      <c r="J784" s="47">
        <f>VLOOKUP(D784,Assumption!$O$3:$Q$103,IF('Thông tin khách hàng'!$B$3="Nam",2,3),FALSE)/12*P784</f>
        <v>0</v>
      </c>
      <c r="K784" s="5">
        <v>20000.0</v>
      </c>
      <c r="L784" s="46">
        <f t="shared" si="4"/>
        <v>2536249345</v>
      </c>
      <c r="M784" s="46">
        <f t="shared" si="5"/>
        <v>625062583703</v>
      </c>
      <c r="N784" s="47">
        <f>HLOOKUP(ROUND(AVERAGE(M772:M783)/10^6,0),Assumption!$B$2:$E$3,2,TRUE)*MAX((AVERAGE(M772:M783)-250*10^6),0)</f>
        <v>3521818404</v>
      </c>
      <c r="O784" s="46">
        <f t="shared" si="6"/>
        <v>628584402107</v>
      </c>
      <c r="P784" s="46">
        <f>IF(A784=1,SA,MAX(0,SA-M783))</f>
        <v>0</v>
      </c>
      <c r="S784" s="5">
        <v>0.0</v>
      </c>
      <c r="T784" s="5">
        <v>0.0</v>
      </c>
      <c r="U784" s="5">
        <v>0.0</v>
      </c>
      <c r="V784" s="48">
        <v>1.0</v>
      </c>
    </row>
    <row r="785" ht="15.75" customHeight="1">
      <c r="A785" s="5">
        <v>783.0</v>
      </c>
      <c r="B785" s="5">
        <v>66.0</v>
      </c>
      <c r="C785" s="5">
        <f t="shared" si="1"/>
        <v>3</v>
      </c>
      <c r="D785" s="5">
        <f>'Thông tin khách hàng'!$B$4+B785-1</f>
        <v>66</v>
      </c>
      <c r="E785" s="46">
        <f t="shared" si="2"/>
        <v>628584402107</v>
      </c>
      <c r="F785" s="5">
        <f>TP*VLOOKUP('Thông tin khách hàng'!$E$10,$X$2:$Z$5,3,FALSE)*OFFSET($S785,0,VLOOKUP('Thông tin khách hàng'!$E$10,$X$2:$Z$5,2,FALSE))</f>
        <v>0</v>
      </c>
      <c r="G785" s="5">
        <f>EP*VLOOKUP('Thông tin khách hàng'!$E$10,$X$2:$Z$5,3,FALSE)*OFFSET($S785,0,VLOOKUP('Thông tin khách hàng'!$E$10,$X$2:$Z$5,2,FALSE))</f>
        <v>0</v>
      </c>
      <c r="H785" s="5">
        <f>F785*HLOOKUP(B785,Assumption!$A$10:$G$12,2,TRUE)+G785*HLOOKUP(B785,Assumption!$A$10:$G$12,3,TRUE)</f>
        <v>0</v>
      </c>
      <c r="I785" s="5">
        <f t="shared" si="3"/>
        <v>0</v>
      </c>
      <c r="J785" s="47">
        <f>VLOOKUP(D785,Assumption!$O$3:$Q$103,IF('Thông tin khách hàng'!$B$3="Nam",2,3),FALSE)/12*P785</f>
        <v>0</v>
      </c>
      <c r="K785" s="5">
        <v>20000.0</v>
      </c>
      <c r="L785" s="46">
        <f t="shared" si="4"/>
        <v>2560930581</v>
      </c>
      <c r="M785" s="46">
        <f t="shared" si="5"/>
        <v>631145312688</v>
      </c>
      <c r="N785" s="47">
        <f>HLOOKUP(ROUND(AVERAGE(M773:M784)/10^6,0),Assumption!$B$2:$E$3,2,TRUE)*MAX((AVERAGE(M773:M784)-250*10^6),0)</f>
        <v>3556134201</v>
      </c>
      <c r="O785" s="46">
        <f t="shared" si="6"/>
        <v>634701446889</v>
      </c>
      <c r="P785" s="46">
        <f>IF(A785=1,SA,MAX(0,SA-M784))</f>
        <v>0</v>
      </c>
      <c r="S785" s="5">
        <v>0.0</v>
      </c>
      <c r="T785" s="5">
        <v>0.0</v>
      </c>
      <c r="U785" s="5">
        <v>0.0</v>
      </c>
      <c r="V785" s="48">
        <v>1.0</v>
      </c>
    </row>
    <row r="786" ht="15.75" customHeight="1">
      <c r="A786" s="5">
        <v>784.0</v>
      </c>
      <c r="B786" s="5">
        <v>66.0</v>
      </c>
      <c r="C786" s="5">
        <f t="shared" si="1"/>
        <v>4</v>
      </c>
      <c r="D786" s="5">
        <f>'Thông tin khách hàng'!$B$4+B786-1</f>
        <v>66</v>
      </c>
      <c r="E786" s="46">
        <f t="shared" si="2"/>
        <v>634701446889</v>
      </c>
      <c r="F786" s="5">
        <f>TP*VLOOKUP('Thông tin khách hàng'!$E$10,$X$2:$Z$5,3,FALSE)*OFFSET($S786,0,VLOOKUP('Thông tin khách hàng'!$E$10,$X$2:$Z$5,2,FALSE))</f>
        <v>0</v>
      </c>
      <c r="G786" s="5">
        <f>EP*VLOOKUP('Thông tin khách hàng'!$E$10,$X$2:$Z$5,3,FALSE)*OFFSET($S786,0,VLOOKUP('Thông tin khách hàng'!$E$10,$X$2:$Z$5,2,FALSE))</f>
        <v>0</v>
      </c>
      <c r="H786" s="5">
        <f>F786*HLOOKUP(B786,Assumption!$A$10:$G$12,2,TRUE)+G786*HLOOKUP(B786,Assumption!$A$10:$G$12,3,TRUE)</f>
        <v>0</v>
      </c>
      <c r="I786" s="5">
        <f t="shared" si="3"/>
        <v>0</v>
      </c>
      <c r="J786" s="47">
        <f>VLOOKUP(D786,Assumption!$O$3:$Q$103,IF('Thông tin khách hàng'!$B$3="Nam",2,3),FALSE)/12*P786</f>
        <v>0</v>
      </c>
      <c r="K786" s="5">
        <v>20000.0</v>
      </c>
      <c r="L786" s="46">
        <f t="shared" si="4"/>
        <v>2585852179</v>
      </c>
      <c r="M786" s="46">
        <f t="shared" si="5"/>
        <v>637287279068</v>
      </c>
      <c r="N786" s="47">
        <f>HLOOKUP(ROUND(AVERAGE(M774:M785)/10^6,0),Assumption!$B$2:$E$3,2,TRUE)*MAX((AVERAGE(M774:M785)-250*10^6),0)</f>
        <v>3590784031</v>
      </c>
      <c r="O786" s="46">
        <f t="shared" si="6"/>
        <v>640878063098</v>
      </c>
      <c r="P786" s="46">
        <f>IF(A786=1,SA,MAX(0,SA-M785))</f>
        <v>0</v>
      </c>
      <c r="S786" s="5">
        <v>0.0</v>
      </c>
      <c r="T786" s="5">
        <v>0.0</v>
      </c>
      <c r="U786" s="5">
        <v>1.0</v>
      </c>
      <c r="V786" s="48">
        <v>1.0</v>
      </c>
    </row>
    <row r="787" ht="15.75" customHeight="1">
      <c r="A787" s="5">
        <v>785.0</v>
      </c>
      <c r="B787" s="5">
        <v>66.0</v>
      </c>
      <c r="C787" s="5">
        <f t="shared" si="1"/>
        <v>5</v>
      </c>
      <c r="D787" s="5">
        <f>'Thông tin khách hàng'!$B$4+B787-1</f>
        <v>66</v>
      </c>
      <c r="E787" s="46">
        <f t="shared" si="2"/>
        <v>640878063098</v>
      </c>
      <c r="F787" s="5">
        <f>TP*VLOOKUP('Thông tin khách hàng'!$E$10,$X$2:$Z$5,3,FALSE)*OFFSET($S787,0,VLOOKUP('Thông tin khách hàng'!$E$10,$X$2:$Z$5,2,FALSE))</f>
        <v>0</v>
      </c>
      <c r="G787" s="5">
        <f>EP*VLOOKUP('Thông tin khách hàng'!$E$10,$X$2:$Z$5,3,FALSE)*OFFSET($S787,0,VLOOKUP('Thông tin khách hàng'!$E$10,$X$2:$Z$5,2,FALSE))</f>
        <v>0</v>
      </c>
      <c r="H787" s="5">
        <f>F787*HLOOKUP(B787,Assumption!$A$10:$G$12,2,TRUE)+G787*HLOOKUP(B787,Assumption!$A$10:$G$12,3,TRUE)</f>
        <v>0</v>
      </c>
      <c r="I787" s="5">
        <f t="shared" si="3"/>
        <v>0</v>
      </c>
      <c r="J787" s="47">
        <f>VLOOKUP(D787,Assumption!$O$3:$Q$103,IF('Thông tin khách hàng'!$B$3="Nam",2,3),FALSE)/12*P787</f>
        <v>0</v>
      </c>
      <c r="K787" s="5">
        <v>20000.0</v>
      </c>
      <c r="L787" s="46">
        <f t="shared" si="4"/>
        <v>2611016478</v>
      </c>
      <c r="M787" s="46">
        <f t="shared" si="5"/>
        <v>643489059576</v>
      </c>
      <c r="N787" s="47">
        <f>HLOOKUP(ROUND(AVERAGE(M775:M786)/10^6,0),Assumption!$B$2:$E$3,2,TRUE)*MAX((AVERAGE(M775:M786)-250*10^6),0)</f>
        <v>3625771145</v>
      </c>
      <c r="O787" s="46">
        <f t="shared" si="6"/>
        <v>647114830722</v>
      </c>
      <c r="P787" s="46">
        <f>IF(A787=1,SA,MAX(0,SA-M786))</f>
        <v>0</v>
      </c>
      <c r="S787" s="5">
        <v>0.0</v>
      </c>
      <c r="T787" s="5">
        <v>0.0</v>
      </c>
      <c r="U787" s="5">
        <v>0.0</v>
      </c>
      <c r="V787" s="48">
        <v>1.0</v>
      </c>
    </row>
    <row r="788" ht="15.75" customHeight="1">
      <c r="A788" s="5">
        <v>786.0</v>
      </c>
      <c r="B788" s="5">
        <v>66.0</v>
      </c>
      <c r="C788" s="5">
        <f t="shared" si="1"/>
        <v>6</v>
      </c>
      <c r="D788" s="5">
        <f>'Thông tin khách hàng'!$B$4+B788-1</f>
        <v>66</v>
      </c>
      <c r="E788" s="46">
        <f t="shared" si="2"/>
        <v>647114830722</v>
      </c>
      <c r="F788" s="5">
        <f>TP*VLOOKUP('Thông tin khách hàng'!$E$10,$X$2:$Z$5,3,FALSE)*OFFSET($S788,0,VLOOKUP('Thông tin khách hàng'!$E$10,$X$2:$Z$5,2,FALSE))</f>
        <v>0</v>
      </c>
      <c r="G788" s="5">
        <f>EP*VLOOKUP('Thông tin khách hàng'!$E$10,$X$2:$Z$5,3,FALSE)*OFFSET($S788,0,VLOOKUP('Thông tin khách hàng'!$E$10,$X$2:$Z$5,2,FALSE))</f>
        <v>0</v>
      </c>
      <c r="H788" s="5">
        <f>F788*HLOOKUP(B788,Assumption!$A$10:$G$12,2,TRUE)+G788*HLOOKUP(B788,Assumption!$A$10:$G$12,3,TRUE)</f>
        <v>0</v>
      </c>
      <c r="I788" s="5">
        <f t="shared" si="3"/>
        <v>0</v>
      </c>
      <c r="J788" s="47">
        <f>VLOOKUP(D788,Assumption!$O$3:$Q$103,IF('Thông tin khách hàng'!$B$3="Nam",2,3),FALSE)/12*P788</f>
        <v>0</v>
      </c>
      <c r="K788" s="5">
        <v>20000.0</v>
      </c>
      <c r="L788" s="46">
        <f t="shared" si="4"/>
        <v>2636425841</v>
      </c>
      <c r="M788" s="46">
        <f t="shared" si="5"/>
        <v>649751236563</v>
      </c>
      <c r="N788" s="47">
        <f>HLOOKUP(ROUND(AVERAGE(M776:M787)/10^6,0),Assumption!$B$2:$E$3,2,TRUE)*MAX((AVERAGE(M776:M787)-250*10^6),0)</f>
        <v>3661098828</v>
      </c>
      <c r="O788" s="46">
        <f t="shared" si="6"/>
        <v>653412335391</v>
      </c>
      <c r="P788" s="46">
        <f>IF(A788=1,SA,MAX(0,SA-M787))</f>
        <v>0</v>
      </c>
      <c r="S788" s="5">
        <v>0.0</v>
      </c>
      <c r="T788" s="5">
        <v>0.0</v>
      </c>
      <c r="U788" s="5">
        <v>0.0</v>
      </c>
      <c r="V788" s="48">
        <v>1.0</v>
      </c>
    </row>
    <row r="789" ht="15.75" customHeight="1">
      <c r="A789" s="5">
        <v>787.0</v>
      </c>
      <c r="B789" s="5">
        <v>66.0</v>
      </c>
      <c r="C789" s="5">
        <f t="shared" si="1"/>
        <v>7</v>
      </c>
      <c r="D789" s="5">
        <f>'Thông tin khách hàng'!$B$4+B789-1</f>
        <v>66</v>
      </c>
      <c r="E789" s="46">
        <f t="shared" si="2"/>
        <v>653412335391</v>
      </c>
      <c r="F789" s="5">
        <f>TP*VLOOKUP('Thông tin khách hàng'!$E$10,$X$2:$Z$5,3,FALSE)*OFFSET($S789,0,VLOOKUP('Thông tin khách hàng'!$E$10,$X$2:$Z$5,2,FALSE))</f>
        <v>15000000</v>
      </c>
      <c r="G789" s="5">
        <f>EP*VLOOKUP('Thông tin khách hàng'!$E$10,$X$2:$Z$5,3,FALSE)*OFFSET($S789,0,VLOOKUP('Thông tin khách hàng'!$E$10,$X$2:$Z$5,2,FALSE))</f>
        <v>15000000</v>
      </c>
      <c r="H789" s="5">
        <f>F789*HLOOKUP(B789,Assumption!$A$10:$G$12,2,TRUE)+G789*HLOOKUP(B789,Assumption!$A$10:$G$12,3,TRUE)</f>
        <v>750000</v>
      </c>
      <c r="I789" s="5">
        <f t="shared" si="3"/>
        <v>29250000</v>
      </c>
      <c r="J789" s="47">
        <f>VLOOKUP(D789,Assumption!$O$3:$Q$103,IF('Thông tin khách hàng'!$B$3="Nam",2,3),FALSE)/12*P789</f>
        <v>0</v>
      </c>
      <c r="K789" s="5">
        <v>20000.0</v>
      </c>
      <c r="L789" s="46">
        <f t="shared" si="4"/>
        <v>2662201823</v>
      </c>
      <c r="M789" s="46">
        <f t="shared" si="5"/>
        <v>656103767214</v>
      </c>
      <c r="N789" s="47">
        <f>HLOOKUP(ROUND(AVERAGE(M777:M788)/10^6,0),Assumption!$B$2:$E$3,2,TRUE)*MAX((AVERAGE(M777:M788)-250*10^6),0)</f>
        <v>3696770394</v>
      </c>
      <c r="O789" s="46">
        <f t="shared" si="6"/>
        <v>659800537608</v>
      </c>
      <c r="P789" s="46">
        <f>IF(A789=1,SA,MAX(0,SA-M788))</f>
        <v>0</v>
      </c>
      <c r="S789" s="5">
        <v>0.0</v>
      </c>
      <c r="T789" s="5">
        <v>1.0</v>
      </c>
      <c r="U789" s="5">
        <v>1.0</v>
      </c>
      <c r="V789" s="48">
        <v>1.0</v>
      </c>
    </row>
    <row r="790" ht="15.75" customHeight="1">
      <c r="A790" s="5">
        <v>788.0</v>
      </c>
      <c r="B790" s="5">
        <v>66.0</v>
      </c>
      <c r="C790" s="5">
        <f t="shared" si="1"/>
        <v>8</v>
      </c>
      <c r="D790" s="5">
        <f>'Thông tin khách hàng'!$B$4+B790-1</f>
        <v>66</v>
      </c>
      <c r="E790" s="46">
        <f t="shared" si="2"/>
        <v>659800537608</v>
      </c>
      <c r="F790" s="5">
        <f>TP*VLOOKUP('Thông tin khách hàng'!$E$10,$X$2:$Z$5,3,FALSE)*OFFSET($S790,0,VLOOKUP('Thông tin khách hàng'!$E$10,$X$2:$Z$5,2,FALSE))</f>
        <v>0</v>
      </c>
      <c r="G790" s="5">
        <f>EP*VLOOKUP('Thông tin khách hàng'!$E$10,$X$2:$Z$5,3,FALSE)*OFFSET($S790,0,VLOOKUP('Thông tin khách hàng'!$E$10,$X$2:$Z$5,2,FALSE))</f>
        <v>0</v>
      </c>
      <c r="H790" s="5">
        <f>F790*HLOOKUP(B790,Assumption!$A$10:$G$12,2,TRUE)+G790*HLOOKUP(B790,Assumption!$A$10:$G$12,3,TRUE)</f>
        <v>0</v>
      </c>
      <c r="I790" s="5">
        <f t="shared" si="3"/>
        <v>0</v>
      </c>
      <c r="J790" s="47">
        <f>VLOOKUP(D790,Assumption!$O$3:$Q$103,IF('Thông tin khách hàng'!$B$3="Nam",2,3),FALSE)/12*P790</f>
        <v>0</v>
      </c>
      <c r="K790" s="5">
        <v>20000.0</v>
      </c>
      <c r="L790" s="46">
        <f t="shared" si="4"/>
        <v>2688108981</v>
      </c>
      <c r="M790" s="46">
        <f t="shared" si="5"/>
        <v>662488626589</v>
      </c>
      <c r="N790" s="47">
        <f>HLOOKUP(ROUND(AVERAGE(M778:M789)/10^6,0),Assumption!$B$2:$E$3,2,TRUE)*MAX((AVERAGE(M778:M789)-250*10^6),0)</f>
        <v>3732789190</v>
      </c>
      <c r="O790" s="46">
        <f t="shared" si="6"/>
        <v>666221415779</v>
      </c>
      <c r="P790" s="46">
        <f>IF(A790=1,SA,MAX(0,SA-M789))</f>
        <v>0</v>
      </c>
      <c r="S790" s="5">
        <v>0.0</v>
      </c>
      <c r="T790" s="5">
        <v>0.0</v>
      </c>
      <c r="U790" s="5">
        <v>0.0</v>
      </c>
      <c r="V790" s="48">
        <v>1.0</v>
      </c>
    </row>
    <row r="791" ht="15.75" customHeight="1">
      <c r="A791" s="5">
        <v>789.0</v>
      </c>
      <c r="B791" s="5">
        <v>66.0</v>
      </c>
      <c r="C791" s="5">
        <f t="shared" si="1"/>
        <v>9</v>
      </c>
      <c r="D791" s="5">
        <f>'Thông tin khách hàng'!$B$4+B791-1</f>
        <v>66</v>
      </c>
      <c r="E791" s="46">
        <f t="shared" si="2"/>
        <v>666221415779</v>
      </c>
      <c r="F791" s="5">
        <f>TP*VLOOKUP('Thông tin khách hàng'!$E$10,$X$2:$Z$5,3,FALSE)*OFFSET($S791,0,VLOOKUP('Thông tin khách hàng'!$E$10,$X$2:$Z$5,2,FALSE))</f>
        <v>0</v>
      </c>
      <c r="G791" s="5">
        <f>EP*VLOOKUP('Thông tin khách hàng'!$E$10,$X$2:$Z$5,3,FALSE)*OFFSET($S791,0,VLOOKUP('Thông tin khách hàng'!$E$10,$X$2:$Z$5,2,FALSE))</f>
        <v>0</v>
      </c>
      <c r="H791" s="5">
        <f>F791*HLOOKUP(B791,Assumption!$A$10:$G$12,2,TRUE)+G791*HLOOKUP(B791,Assumption!$A$10:$G$12,3,TRUE)</f>
        <v>0</v>
      </c>
      <c r="I791" s="5">
        <f t="shared" si="3"/>
        <v>0</v>
      </c>
      <c r="J791" s="47">
        <f>VLOOKUP(D791,Assumption!$O$3:$Q$103,IF('Thông tin khách hàng'!$B$3="Nam",2,3),FALSE)/12*P791</f>
        <v>0</v>
      </c>
      <c r="K791" s="5">
        <v>20000.0</v>
      </c>
      <c r="L791" s="46">
        <f t="shared" si="4"/>
        <v>2714268434</v>
      </c>
      <c r="M791" s="46">
        <f t="shared" si="5"/>
        <v>668935664213</v>
      </c>
      <c r="N791" s="47">
        <f>HLOOKUP(ROUND(AVERAGE(M779:M790)/10^6,0),Assumption!$B$2:$E$3,2,TRUE)*MAX((AVERAGE(M779:M790)-250*10^6),0)</f>
        <v>3769158596</v>
      </c>
      <c r="O791" s="46">
        <f t="shared" si="6"/>
        <v>672704822809</v>
      </c>
      <c r="P791" s="46">
        <f>IF(A791=1,SA,MAX(0,SA-M790))</f>
        <v>0</v>
      </c>
      <c r="S791" s="5">
        <v>0.0</v>
      </c>
      <c r="T791" s="5">
        <v>0.0</v>
      </c>
      <c r="U791" s="5">
        <v>0.0</v>
      </c>
      <c r="V791" s="48">
        <v>1.0</v>
      </c>
    </row>
    <row r="792" ht="15.75" customHeight="1">
      <c r="A792" s="5">
        <v>790.0</v>
      </c>
      <c r="B792" s="5">
        <v>66.0</v>
      </c>
      <c r="C792" s="5">
        <f t="shared" si="1"/>
        <v>10</v>
      </c>
      <c r="D792" s="5">
        <f>'Thông tin khách hàng'!$B$4+B792-1</f>
        <v>66</v>
      </c>
      <c r="E792" s="46">
        <f t="shared" si="2"/>
        <v>672704822809</v>
      </c>
      <c r="F792" s="5">
        <f>TP*VLOOKUP('Thông tin khách hàng'!$E$10,$X$2:$Z$5,3,FALSE)*OFFSET($S792,0,VLOOKUP('Thông tin khách hàng'!$E$10,$X$2:$Z$5,2,FALSE))</f>
        <v>0</v>
      </c>
      <c r="G792" s="5">
        <f>EP*VLOOKUP('Thông tin khách hàng'!$E$10,$X$2:$Z$5,3,FALSE)*OFFSET($S792,0,VLOOKUP('Thông tin khách hàng'!$E$10,$X$2:$Z$5,2,FALSE))</f>
        <v>0</v>
      </c>
      <c r="H792" s="5">
        <f>F792*HLOOKUP(B792,Assumption!$A$10:$G$12,2,TRUE)+G792*HLOOKUP(B792,Assumption!$A$10:$G$12,3,TRUE)</f>
        <v>0</v>
      </c>
      <c r="I792" s="5">
        <f t="shared" si="3"/>
        <v>0</v>
      </c>
      <c r="J792" s="47">
        <f>VLOOKUP(D792,Assumption!$O$3:$Q$103,IF('Thông tin khách hàng'!$B$3="Nam",2,3),FALSE)/12*P792</f>
        <v>0</v>
      </c>
      <c r="K792" s="5">
        <v>20000.0</v>
      </c>
      <c r="L792" s="46">
        <f t="shared" si="4"/>
        <v>2740682637</v>
      </c>
      <c r="M792" s="46">
        <f t="shared" si="5"/>
        <v>675445485446</v>
      </c>
      <c r="N792" s="47">
        <f>HLOOKUP(ROUND(AVERAGE(M780:M791)/10^6,0),Assumption!$B$2:$E$3,2,TRUE)*MAX((AVERAGE(M780:M791)-250*10^6),0)</f>
        <v>3805882026</v>
      </c>
      <c r="O792" s="46">
        <f t="shared" si="6"/>
        <v>679251367472</v>
      </c>
      <c r="P792" s="46">
        <f>IF(A792=1,SA,MAX(0,SA-M791))</f>
        <v>0</v>
      </c>
      <c r="S792" s="5">
        <v>0.0</v>
      </c>
      <c r="T792" s="5">
        <v>0.0</v>
      </c>
      <c r="U792" s="5">
        <v>1.0</v>
      </c>
      <c r="V792" s="48">
        <v>1.0</v>
      </c>
    </row>
    <row r="793" ht="15.75" customHeight="1">
      <c r="A793" s="5">
        <v>791.0</v>
      </c>
      <c r="B793" s="5">
        <v>66.0</v>
      </c>
      <c r="C793" s="5">
        <f t="shared" si="1"/>
        <v>11</v>
      </c>
      <c r="D793" s="5">
        <f>'Thông tin khách hàng'!$B$4+B793-1</f>
        <v>66</v>
      </c>
      <c r="E793" s="46">
        <f t="shared" si="2"/>
        <v>679251367472</v>
      </c>
      <c r="F793" s="5">
        <f>TP*VLOOKUP('Thông tin khách hàng'!$E$10,$X$2:$Z$5,3,FALSE)*OFFSET($S793,0,VLOOKUP('Thông tin khách hàng'!$E$10,$X$2:$Z$5,2,FALSE))</f>
        <v>0</v>
      </c>
      <c r="G793" s="5">
        <f>EP*VLOOKUP('Thông tin khách hàng'!$E$10,$X$2:$Z$5,3,FALSE)*OFFSET($S793,0,VLOOKUP('Thông tin khách hàng'!$E$10,$X$2:$Z$5,2,FALSE))</f>
        <v>0</v>
      </c>
      <c r="H793" s="5">
        <f>F793*HLOOKUP(B793,Assumption!$A$10:$G$12,2,TRUE)+G793*HLOOKUP(B793,Assumption!$A$10:$G$12,3,TRUE)</f>
        <v>0</v>
      </c>
      <c r="I793" s="5">
        <f t="shared" si="3"/>
        <v>0</v>
      </c>
      <c r="J793" s="47">
        <f>VLOOKUP(D793,Assumption!$O$3:$Q$103,IF('Thông tin khách hàng'!$B$3="Nam",2,3),FALSE)/12*P793</f>
        <v>0</v>
      </c>
      <c r="K793" s="5">
        <v>20000.0</v>
      </c>
      <c r="L793" s="46">
        <f t="shared" si="4"/>
        <v>2767354070</v>
      </c>
      <c r="M793" s="46">
        <f t="shared" si="5"/>
        <v>682018701542</v>
      </c>
      <c r="N793" s="47">
        <f>HLOOKUP(ROUND(AVERAGE(M781:M792)/10^6,0),Assumption!$B$2:$E$3,2,TRUE)*MAX((AVERAGE(M781:M792)-250*10^6),0)</f>
        <v>3842962925</v>
      </c>
      <c r="O793" s="46">
        <f t="shared" si="6"/>
        <v>685861664468</v>
      </c>
      <c r="P793" s="46">
        <f>IF(A793=1,SA,MAX(0,SA-M792))</f>
        <v>0</v>
      </c>
      <c r="S793" s="5">
        <v>0.0</v>
      </c>
      <c r="T793" s="5">
        <v>0.0</v>
      </c>
      <c r="U793" s="5">
        <v>0.0</v>
      </c>
      <c r="V793" s="48">
        <v>1.0</v>
      </c>
    </row>
    <row r="794" ht="15.75" customHeight="1">
      <c r="A794" s="5">
        <v>792.0</v>
      </c>
      <c r="B794" s="5">
        <v>66.0</v>
      </c>
      <c r="C794" s="5">
        <f t="shared" si="1"/>
        <v>12</v>
      </c>
      <c r="D794" s="5">
        <f>'Thông tin khách hàng'!$B$4+B794-1</f>
        <v>66</v>
      </c>
      <c r="E794" s="46">
        <f t="shared" si="2"/>
        <v>685861664468</v>
      </c>
      <c r="F794" s="5">
        <f>TP*VLOOKUP('Thông tin khách hàng'!$E$10,$X$2:$Z$5,3,FALSE)*OFFSET($S794,0,VLOOKUP('Thông tin khách hàng'!$E$10,$X$2:$Z$5,2,FALSE))</f>
        <v>0</v>
      </c>
      <c r="G794" s="5">
        <f>EP*VLOOKUP('Thông tin khách hàng'!$E$10,$X$2:$Z$5,3,FALSE)*OFFSET($S794,0,VLOOKUP('Thông tin khách hàng'!$E$10,$X$2:$Z$5,2,FALSE))</f>
        <v>0</v>
      </c>
      <c r="H794" s="5">
        <f>F794*HLOOKUP(B794,Assumption!$A$10:$G$12,2,TRUE)+G794*HLOOKUP(B794,Assumption!$A$10:$G$12,3,TRUE)</f>
        <v>0</v>
      </c>
      <c r="I794" s="5">
        <f t="shared" si="3"/>
        <v>0</v>
      </c>
      <c r="J794" s="47">
        <f>VLOOKUP(D794,Assumption!$O$3:$Q$103,IF('Thông tin khách hàng'!$B$3="Nam",2,3),FALSE)/12*P794</f>
        <v>0</v>
      </c>
      <c r="K794" s="5">
        <v>20000.0</v>
      </c>
      <c r="L794" s="46">
        <f t="shared" si="4"/>
        <v>2794285238</v>
      </c>
      <c r="M794" s="46">
        <f t="shared" si="5"/>
        <v>688655929706</v>
      </c>
      <c r="N794" s="47">
        <f>HLOOKUP(ROUND(AVERAGE(M782:M793)/10^6,0),Assumption!$B$2:$E$3,2,TRUE)*MAX((AVERAGE(M782:M793)-250*10^6),0)</f>
        <v>3880404773</v>
      </c>
      <c r="O794" s="46">
        <f t="shared" si="6"/>
        <v>692536334479</v>
      </c>
      <c r="P794" s="46">
        <f>IF(A794=1,SA,MAX(0,SA-M793))</f>
        <v>0</v>
      </c>
      <c r="S794" s="5">
        <v>0.0</v>
      </c>
      <c r="T794" s="5">
        <v>0.0</v>
      </c>
      <c r="U794" s="5">
        <v>0.0</v>
      </c>
      <c r="V794" s="48">
        <v>1.0</v>
      </c>
    </row>
    <row r="795" ht="15.75" customHeight="1">
      <c r="A795" s="5">
        <v>793.0</v>
      </c>
      <c r="B795" s="5">
        <v>67.0</v>
      </c>
      <c r="C795" s="5">
        <f t="shared" si="1"/>
        <v>1</v>
      </c>
      <c r="D795" s="5">
        <f>'Thông tin khách hàng'!$B$4+B795-1</f>
        <v>67</v>
      </c>
      <c r="E795" s="46">
        <f t="shared" si="2"/>
        <v>692536334479</v>
      </c>
      <c r="F795" s="5">
        <f>TP*VLOOKUP('Thông tin khách hàng'!$E$10,$X$2:$Z$5,3,FALSE)*OFFSET($S795,0,VLOOKUP('Thông tin khách hàng'!$E$10,$X$2:$Z$5,2,FALSE))</f>
        <v>15000000</v>
      </c>
      <c r="G795" s="5">
        <f>EP*VLOOKUP('Thông tin khách hàng'!$E$10,$X$2:$Z$5,3,FALSE)*OFFSET($S795,0,VLOOKUP('Thông tin khách hàng'!$E$10,$X$2:$Z$5,2,FALSE))</f>
        <v>15000000</v>
      </c>
      <c r="H795" s="5">
        <f>F795*HLOOKUP(B795,Assumption!$A$10:$G$12,2,TRUE)+G795*HLOOKUP(B795,Assumption!$A$10:$G$12,3,TRUE)</f>
        <v>750000</v>
      </c>
      <c r="I795" s="5">
        <f t="shared" si="3"/>
        <v>29250000</v>
      </c>
      <c r="J795" s="47">
        <f>VLOOKUP(D795,Assumption!$O$3:$Q$103,IF('Thông tin khách hàng'!$B$3="Nam",2,3),FALSE)/12*P795</f>
        <v>0</v>
      </c>
      <c r="K795" s="5">
        <v>20000.0</v>
      </c>
      <c r="L795" s="46">
        <f t="shared" si="4"/>
        <v>2821597838</v>
      </c>
      <c r="M795" s="46">
        <f t="shared" si="5"/>
        <v>695387162317</v>
      </c>
      <c r="N795" s="47">
        <f>HLOOKUP(ROUND(AVERAGE(M783:M794)/10^6,0),Assumption!$B$2:$E$3,2,TRUE)*MAX((AVERAGE(M783:M794)-250*10^6),0)</f>
        <v>3918211084</v>
      </c>
      <c r="O795" s="46">
        <f t="shared" si="6"/>
        <v>699305373400</v>
      </c>
      <c r="P795" s="46">
        <f>IF(A795=1,SA,MAX(0,SA-M794))</f>
        <v>0</v>
      </c>
      <c r="S795" s="5">
        <v>1.0</v>
      </c>
      <c r="T795" s="5">
        <v>1.0</v>
      </c>
      <c r="U795" s="5">
        <v>1.0</v>
      </c>
      <c r="V795" s="48">
        <v>1.0</v>
      </c>
    </row>
    <row r="796" ht="15.75" customHeight="1">
      <c r="A796" s="5">
        <v>794.0</v>
      </c>
      <c r="B796" s="5">
        <v>67.0</v>
      </c>
      <c r="C796" s="5">
        <f t="shared" si="1"/>
        <v>2</v>
      </c>
      <c r="D796" s="5">
        <f>'Thông tin khách hàng'!$B$4+B796-1</f>
        <v>67</v>
      </c>
      <c r="E796" s="46">
        <f t="shared" si="2"/>
        <v>699305373400</v>
      </c>
      <c r="F796" s="5">
        <f>TP*VLOOKUP('Thông tin khách hàng'!$E$10,$X$2:$Z$5,3,FALSE)*OFFSET($S796,0,VLOOKUP('Thông tin khách hàng'!$E$10,$X$2:$Z$5,2,FALSE))</f>
        <v>0</v>
      </c>
      <c r="G796" s="5">
        <f>EP*VLOOKUP('Thông tin khách hàng'!$E$10,$X$2:$Z$5,3,FALSE)*OFFSET($S796,0,VLOOKUP('Thông tin khách hàng'!$E$10,$X$2:$Z$5,2,FALSE))</f>
        <v>0</v>
      </c>
      <c r="H796" s="5">
        <f>F796*HLOOKUP(B796,Assumption!$A$10:$G$12,2,TRUE)+G796*HLOOKUP(B796,Assumption!$A$10:$G$12,3,TRUE)</f>
        <v>0</v>
      </c>
      <c r="I796" s="5">
        <f t="shared" si="3"/>
        <v>0</v>
      </c>
      <c r="J796" s="47">
        <f>VLOOKUP(D796,Assumption!$O$3:$Q$103,IF('Thông tin khách hàng'!$B$3="Nam",2,3),FALSE)/12*P796</f>
        <v>0</v>
      </c>
      <c r="K796" s="5">
        <v>20000.0</v>
      </c>
      <c r="L796" s="46">
        <f t="shared" si="4"/>
        <v>2849056572</v>
      </c>
      <c r="M796" s="46">
        <f t="shared" si="5"/>
        <v>702154409972</v>
      </c>
      <c r="N796" s="47">
        <f>HLOOKUP(ROUND(AVERAGE(M784:M795)/10^6,0),Assumption!$B$2:$E$3,2,TRUE)*MAX((AVERAGE(M784:M795)-250*10^6),0)</f>
        <v>3956385404</v>
      </c>
      <c r="O796" s="46">
        <f t="shared" si="6"/>
        <v>706110795377</v>
      </c>
      <c r="P796" s="46">
        <f>IF(A796=1,SA,MAX(0,SA-M795))</f>
        <v>0</v>
      </c>
      <c r="S796" s="5">
        <v>0.0</v>
      </c>
      <c r="T796" s="5">
        <v>0.0</v>
      </c>
      <c r="U796" s="5">
        <v>0.0</v>
      </c>
      <c r="V796" s="48">
        <v>1.0</v>
      </c>
    </row>
    <row r="797" ht="15.75" customHeight="1">
      <c r="A797" s="5">
        <v>795.0</v>
      </c>
      <c r="B797" s="5">
        <v>67.0</v>
      </c>
      <c r="C797" s="5">
        <f t="shared" si="1"/>
        <v>3</v>
      </c>
      <c r="D797" s="5">
        <f>'Thông tin khách hàng'!$B$4+B797-1</f>
        <v>67</v>
      </c>
      <c r="E797" s="46">
        <f t="shared" si="2"/>
        <v>706110795377</v>
      </c>
      <c r="F797" s="5">
        <f>TP*VLOOKUP('Thông tin khách hàng'!$E$10,$X$2:$Z$5,3,FALSE)*OFFSET($S797,0,VLOOKUP('Thông tin khách hàng'!$E$10,$X$2:$Z$5,2,FALSE))</f>
        <v>0</v>
      </c>
      <c r="G797" s="5">
        <f>EP*VLOOKUP('Thông tin khách hàng'!$E$10,$X$2:$Z$5,3,FALSE)*OFFSET($S797,0,VLOOKUP('Thông tin khách hàng'!$E$10,$X$2:$Z$5,2,FALSE))</f>
        <v>0</v>
      </c>
      <c r="H797" s="5">
        <f>F797*HLOOKUP(B797,Assumption!$A$10:$G$12,2,TRUE)+G797*HLOOKUP(B797,Assumption!$A$10:$G$12,3,TRUE)</f>
        <v>0</v>
      </c>
      <c r="I797" s="5">
        <f t="shared" si="3"/>
        <v>0</v>
      </c>
      <c r="J797" s="47">
        <f>VLOOKUP(D797,Assumption!$O$3:$Q$103,IF('Thông tin khách hàng'!$B$3="Nam",2,3),FALSE)/12*P797</f>
        <v>0</v>
      </c>
      <c r="K797" s="5">
        <v>20000.0</v>
      </c>
      <c r="L797" s="46">
        <f t="shared" si="4"/>
        <v>2876782704</v>
      </c>
      <c r="M797" s="46">
        <f t="shared" si="5"/>
        <v>708987558081</v>
      </c>
      <c r="N797" s="47">
        <f>HLOOKUP(ROUND(AVERAGE(M785:M796)/10^6,0),Assumption!$B$2:$E$3,2,TRUE)*MAX((AVERAGE(M785:M796)-250*10^6),0)</f>
        <v>3994931317</v>
      </c>
      <c r="O797" s="46">
        <f t="shared" si="6"/>
        <v>712982489398</v>
      </c>
      <c r="P797" s="46">
        <f>IF(A797=1,SA,MAX(0,SA-M796))</f>
        <v>0</v>
      </c>
      <c r="S797" s="5">
        <v>0.0</v>
      </c>
      <c r="T797" s="5">
        <v>0.0</v>
      </c>
      <c r="U797" s="5">
        <v>0.0</v>
      </c>
      <c r="V797" s="48">
        <v>1.0</v>
      </c>
    </row>
    <row r="798" ht="15.75" customHeight="1">
      <c r="A798" s="5">
        <v>796.0</v>
      </c>
      <c r="B798" s="5">
        <v>67.0</v>
      </c>
      <c r="C798" s="5">
        <f t="shared" si="1"/>
        <v>4</v>
      </c>
      <c r="D798" s="5">
        <f>'Thông tin khách hàng'!$B$4+B798-1</f>
        <v>67</v>
      </c>
      <c r="E798" s="46">
        <f t="shared" si="2"/>
        <v>712982489398</v>
      </c>
      <c r="F798" s="5">
        <f>TP*VLOOKUP('Thông tin khách hàng'!$E$10,$X$2:$Z$5,3,FALSE)*OFFSET($S798,0,VLOOKUP('Thông tin khách hàng'!$E$10,$X$2:$Z$5,2,FALSE))</f>
        <v>0</v>
      </c>
      <c r="G798" s="5">
        <f>EP*VLOOKUP('Thông tin khách hàng'!$E$10,$X$2:$Z$5,3,FALSE)*OFFSET($S798,0,VLOOKUP('Thông tin khách hàng'!$E$10,$X$2:$Z$5,2,FALSE))</f>
        <v>0</v>
      </c>
      <c r="H798" s="5">
        <f>F798*HLOOKUP(B798,Assumption!$A$10:$G$12,2,TRUE)+G798*HLOOKUP(B798,Assumption!$A$10:$G$12,3,TRUE)</f>
        <v>0</v>
      </c>
      <c r="I798" s="5">
        <f t="shared" si="3"/>
        <v>0</v>
      </c>
      <c r="J798" s="47">
        <f>VLOOKUP(D798,Assumption!$O$3:$Q$103,IF('Thông tin khách hàng'!$B$3="Nam",2,3),FALSE)/12*P798</f>
        <v>0</v>
      </c>
      <c r="K798" s="5">
        <v>20000.0</v>
      </c>
      <c r="L798" s="46">
        <f t="shared" si="4"/>
        <v>2904778836</v>
      </c>
      <c r="M798" s="46">
        <f t="shared" si="5"/>
        <v>715887248234</v>
      </c>
      <c r="N798" s="47">
        <f>HLOOKUP(ROUND(AVERAGE(M786:M797)/10^6,0),Assumption!$B$2:$E$3,2,TRUE)*MAX((AVERAGE(M786:M797)-250*10^6),0)</f>
        <v>4033852440</v>
      </c>
      <c r="O798" s="46">
        <f t="shared" si="6"/>
        <v>719921100674</v>
      </c>
      <c r="P798" s="46">
        <f>IF(A798=1,SA,MAX(0,SA-M797))</f>
        <v>0</v>
      </c>
      <c r="S798" s="5">
        <v>0.0</v>
      </c>
      <c r="T798" s="5">
        <v>0.0</v>
      </c>
      <c r="U798" s="5">
        <v>1.0</v>
      </c>
      <c r="V798" s="48">
        <v>1.0</v>
      </c>
    </row>
    <row r="799" ht="15.75" customHeight="1">
      <c r="A799" s="5">
        <v>797.0</v>
      </c>
      <c r="B799" s="5">
        <v>67.0</v>
      </c>
      <c r="C799" s="5">
        <f t="shared" si="1"/>
        <v>5</v>
      </c>
      <c r="D799" s="5">
        <f>'Thông tin khách hàng'!$B$4+B799-1</f>
        <v>67</v>
      </c>
      <c r="E799" s="46">
        <f t="shared" si="2"/>
        <v>719921100674</v>
      </c>
      <c r="F799" s="5">
        <f>TP*VLOOKUP('Thông tin khách hàng'!$E$10,$X$2:$Z$5,3,FALSE)*OFFSET($S799,0,VLOOKUP('Thông tin khách hàng'!$E$10,$X$2:$Z$5,2,FALSE))</f>
        <v>0</v>
      </c>
      <c r="G799" s="5">
        <f>EP*VLOOKUP('Thông tin khách hàng'!$E$10,$X$2:$Z$5,3,FALSE)*OFFSET($S799,0,VLOOKUP('Thông tin khách hàng'!$E$10,$X$2:$Z$5,2,FALSE))</f>
        <v>0</v>
      </c>
      <c r="H799" s="5">
        <f>F799*HLOOKUP(B799,Assumption!$A$10:$G$12,2,TRUE)+G799*HLOOKUP(B799,Assumption!$A$10:$G$12,3,TRUE)</f>
        <v>0</v>
      </c>
      <c r="I799" s="5">
        <f t="shared" si="3"/>
        <v>0</v>
      </c>
      <c r="J799" s="47">
        <f>VLOOKUP(D799,Assumption!$O$3:$Q$103,IF('Thông tin khách hàng'!$B$3="Nam",2,3),FALSE)/12*P799</f>
        <v>0</v>
      </c>
      <c r="K799" s="5">
        <v>20000.0</v>
      </c>
      <c r="L799" s="46">
        <f t="shared" si="4"/>
        <v>2933047597</v>
      </c>
      <c r="M799" s="46">
        <f t="shared" si="5"/>
        <v>722854128271</v>
      </c>
      <c r="N799" s="47">
        <f>HLOOKUP(ROUND(AVERAGE(M787:M798)/10^6,0),Assumption!$B$2:$E$3,2,TRUE)*MAX((AVERAGE(M787:M798)-250*10^6),0)</f>
        <v>4073152425</v>
      </c>
      <c r="O799" s="46">
        <f t="shared" si="6"/>
        <v>726927280696</v>
      </c>
      <c r="P799" s="46">
        <f>IF(A799=1,SA,MAX(0,SA-M798))</f>
        <v>0</v>
      </c>
      <c r="S799" s="5">
        <v>0.0</v>
      </c>
      <c r="T799" s="5">
        <v>0.0</v>
      </c>
      <c r="U799" s="5">
        <v>0.0</v>
      </c>
      <c r="V799" s="48">
        <v>1.0</v>
      </c>
    </row>
    <row r="800" ht="15.75" customHeight="1">
      <c r="A800" s="5">
        <v>798.0</v>
      </c>
      <c r="B800" s="5">
        <v>67.0</v>
      </c>
      <c r="C800" s="5">
        <f t="shared" si="1"/>
        <v>6</v>
      </c>
      <c r="D800" s="5">
        <f>'Thông tin khách hàng'!$B$4+B800-1</f>
        <v>67</v>
      </c>
      <c r="E800" s="46">
        <f t="shared" si="2"/>
        <v>726927280696</v>
      </c>
      <c r="F800" s="5">
        <f>TP*VLOOKUP('Thông tin khách hàng'!$E$10,$X$2:$Z$5,3,FALSE)*OFFSET($S800,0,VLOOKUP('Thông tin khách hàng'!$E$10,$X$2:$Z$5,2,FALSE))</f>
        <v>0</v>
      </c>
      <c r="G800" s="5">
        <f>EP*VLOOKUP('Thông tin khách hàng'!$E$10,$X$2:$Z$5,3,FALSE)*OFFSET($S800,0,VLOOKUP('Thông tin khách hàng'!$E$10,$X$2:$Z$5,2,FALSE))</f>
        <v>0</v>
      </c>
      <c r="H800" s="5">
        <f>F800*HLOOKUP(B800,Assumption!$A$10:$G$12,2,TRUE)+G800*HLOOKUP(B800,Assumption!$A$10:$G$12,3,TRUE)</f>
        <v>0</v>
      </c>
      <c r="I800" s="5">
        <f t="shared" si="3"/>
        <v>0</v>
      </c>
      <c r="J800" s="47">
        <f>VLOOKUP(D800,Assumption!$O$3:$Q$103,IF('Thông tin khách hàng'!$B$3="Nam",2,3),FALSE)/12*P800</f>
        <v>0</v>
      </c>
      <c r="K800" s="5">
        <v>20000.0</v>
      </c>
      <c r="L800" s="46">
        <f t="shared" si="4"/>
        <v>2961591642</v>
      </c>
      <c r="M800" s="46">
        <f t="shared" si="5"/>
        <v>729888852338</v>
      </c>
      <c r="N800" s="47">
        <f>HLOOKUP(ROUND(AVERAGE(M788:M799)/10^6,0),Assumption!$B$2:$E$3,2,TRUE)*MAX((AVERAGE(M788:M799)-250*10^6),0)</f>
        <v>4112834959</v>
      </c>
      <c r="O800" s="46">
        <f t="shared" si="6"/>
        <v>734001687297</v>
      </c>
      <c r="P800" s="46">
        <f>IF(A800=1,SA,MAX(0,SA-M799))</f>
        <v>0</v>
      </c>
      <c r="S800" s="5">
        <v>0.0</v>
      </c>
      <c r="T800" s="5">
        <v>0.0</v>
      </c>
      <c r="U800" s="5">
        <v>0.0</v>
      </c>
      <c r="V800" s="48">
        <v>1.0</v>
      </c>
    </row>
    <row r="801" ht="15.75" customHeight="1">
      <c r="A801" s="5">
        <v>799.0</v>
      </c>
      <c r="B801" s="5">
        <v>67.0</v>
      </c>
      <c r="C801" s="5">
        <f t="shared" si="1"/>
        <v>7</v>
      </c>
      <c r="D801" s="5">
        <f>'Thông tin khách hàng'!$B$4+B801-1</f>
        <v>67</v>
      </c>
      <c r="E801" s="46">
        <f t="shared" si="2"/>
        <v>734001687297</v>
      </c>
      <c r="F801" s="5">
        <f>TP*VLOOKUP('Thông tin khách hàng'!$E$10,$X$2:$Z$5,3,FALSE)*OFFSET($S801,0,VLOOKUP('Thông tin khách hàng'!$E$10,$X$2:$Z$5,2,FALSE))</f>
        <v>15000000</v>
      </c>
      <c r="G801" s="5">
        <f>EP*VLOOKUP('Thông tin khách hàng'!$E$10,$X$2:$Z$5,3,FALSE)*OFFSET($S801,0,VLOOKUP('Thông tin khách hàng'!$E$10,$X$2:$Z$5,2,FALSE))</f>
        <v>15000000</v>
      </c>
      <c r="H801" s="5">
        <f>F801*HLOOKUP(B801,Assumption!$A$10:$G$12,2,TRUE)+G801*HLOOKUP(B801,Assumption!$A$10:$G$12,3,TRUE)</f>
        <v>750000</v>
      </c>
      <c r="I801" s="5">
        <f t="shared" si="3"/>
        <v>29250000</v>
      </c>
      <c r="J801" s="47">
        <f>VLOOKUP(D801,Assumption!$O$3:$Q$103,IF('Thông tin khách hàng'!$B$3="Nam",2,3),FALSE)/12*P801</f>
        <v>0</v>
      </c>
      <c r="K801" s="5">
        <v>20000.0</v>
      </c>
      <c r="L801" s="46">
        <f t="shared" si="4"/>
        <v>2990532818</v>
      </c>
      <c r="M801" s="46">
        <f t="shared" si="5"/>
        <v>737021450115</v>
      </c>
      <c r="N801" s="47">
        <f>HLOOKUP(ROUND(AVERAGE(M789:M800)/10^6,0),Assumption!$B$2:$E$3,2,TRUE)*MAX((AVERAGE(M789:M800)-250*10^6),0)</f>
        <v>4152903767</v>
      </c>
      <c r="O801" s="46">
        <f t="shared" si="6"/>
        <v>741174353882</v>
      </c>
      <c r="P801" s="46">
        <f>IF(A801=1,SA,MAX(0,SA-M800))</f>
        <v>0</v>
      </c>
      <c r="S801" s="5">
        <v>0.0</v>
      </c>
      <c r="T801" s="5">
        <v>1.0</v>
      </c>
      <c r="U801" s="5">
        <v>1.0</v>
      </c>
      <c r="V801" s="48">
        <v>1.0</v>
      </c>
    </row>
    <row r="802" ht="15.75" customHeight="1">
      <c r="A802" s="5">
        <v>800.0</v>
      </c>
      <c r="B802" s="5">
        <v>67.0</v>
      </c>
      <c r="C802" s="5">
        <f t="shared" si="1"/>
        <v>8</v>
      </c>
      <c r="D802" s="5">
        <f>'Thông tin khách hàng'!$B$4+B802-1</f>
        <v>67</v>
      </c>
      <c r="E802" s="46">
        <f t="shared" si="2"/>
        <v>741174353882</v>
      </c>
      <c r="F802" s="5">
        <f>TP*VLOOKUP('Thông tin khách hàng'!$E$10,$X$2:$Z$5,3,FALSE)*OFFSET($S802,0,VLOOKUP('Thông tin khách hàng'!$E$10,$X$2:$Z$5,2,FALSE))</f>
        <v>0</v>
      </c>
      <c r="G802" s="5">
        <f>EP*VLOOKUP('Thông tin khách hàng'!$E$10,$X$2:$Z$5,3,FALSE)*OFFSET($S802,0,VLOOKUP('Thông tin khách hàng'!$E$10,$X$2:$Z$5,2,FALSE))</f>
        <v>0</v>
      </c>
      <c r="H802" s="5">
        <f>F802*HLOOKUP(B802,Assumption!$A$10:$G$12,2,TRUE)+G802*HLOOKUP(B802,Assumption!$A$10:$G$12,3,TRUE)</f>
        <v>0</v>
      </c>
      <c r="I802" s="5">
        <f t="shared" si="3"/>
        <v>0</v>
      </c>
      <c r="J802" s="47">
        <f>VLOOKUP(D802,Assumption!$O$3:$Q$103,IF('Thông tin khách hàng'!$B$3="Nam",2,3),FALSE)/12*P802</f>
        <v>0</v>
      </c>
      <c r="K802" s="5">
        <v>20000.0</v>
      </c>
      <c r="L802" s="46">
        <f t="shared" si="4"/>
        <v>3019635981</v>
      </c>
      <c r="M802" s="46">
        <f t="shared" si="5"/>
        <v>744193969863</v>
      </c>
      <c r="N802" s="47">
        <f>HLOOKUP(ROUND(AVERAGE(M790:M801)/10^6,0),Assumption!$B$2:$E$3,2,TRUE)*MAX((AVERAGE(M790:M801)-250*10^6),0)</f>
        <v>4193362608</v>
      </c>
      <c r="O802" s="46">
        <f t="shared" si="6"/>
        <v>748387332471</v>
      </c>
      <c r="P802" s="46">
        <f>IF(A802=1,SA,MAX(0,SA-M801))</f>
        <v>0</v>
      </c>
      <c r="S802" s="5">
        <v>0.0</v>
      </c>
      <c r="T802" s="5">
        <v>0.0</v>
      </c>
      <c r="U802" s="5">
        <v>0.0</v>
      </c>
      <c r="V802" s="48">
        <v>1.0</v>
      </c>
    </row>
    <row r="803" ht="15.75" customHeight="1">
      <c r="A803" s="5">
        <v>801.0</v>
      </c>
      <c r="B803" s="5">
        <v>67.0</v>
      </c>
      <c r="C803" s="5">
        <f t="shared" si="1"/>
        <v>9</v>
      </c>
      <c r="D803" s="5">
        <f>'Thông tin khách hàng'!$B$4+B803-1</f>
        <v>67</v>
      </c>
      <c r="E803" s="46">
        <f t="shared" si="2"/>
        <v>748387332471</v>
      </c>
      <c r="F803" s="5">
        <f>TP*VLOOKUP('Thông tin khách hàng'!$E$10,$X$2:$Z$5,3,FALSE)*OFFSET($S803,0,VLOOKUP('Thông tin khách hàng'!$E$10,$X$2:$Z$5,2,FALSE))</f>
        <v>0</v>
      </c>
      <c r="G803" s="5">
        <f>EP*VLOOKUP('Thông tin khách hàng'!$E$10,$X$2:$Z$5,3,FALSE)*OFFSET($S803,0,VLOOKUP('Thông tin khách hàng'!$E$10,$X$2:$Z$5,2,FALSE))</f>
        <v>0</v>
      </c>
      <c r="H803" s="5">
        <f>F803*HLOOKUP(B803,Assumption!$A$10:$G$12,2,TRUE)+G803*HLOOKUP(B803,Assumption!$A$10:$G$12,3,TRUE)</f>
        <v>0</v>
      </c>
      <c r="I803" s="5">
        <f t="shared" si="3"/>
        <v>0</v>
      </c>
      <c r="J803" s="47">
        <f>VLOOKUP(D803,Assumption!$O$3:$Q$103,IF('Thông tin khách hàng'!$B$3="Nam",2,3),FALSE)/12*P803</f>
        <v>0</v>
      </c>
      <c r="K803" s="5">
        <v>20000.0</v>
      </c>
      <c r="L803" s="46">
        <f t="shared" si="4"/>
        <v>3049022549</v>
      </c>
      <c r="M803" s="46">
        <f t="shared" si="5"/>
        <v>751436335020</v>
      </c>
      <c r="N803" s="47">
        <f>HLOOKUP(ROUND(AVERAGE(M791:M802)/10^6,0),Assumption!$B$2:$E$3,2,TRUE)*MAX((AVERAGE(M791:M802)-250*10^6),0)</f>
        <v>4234215280</v>
      </c>
      <c r="O803" s="46">
        <f t="shared" si="6"/>
        <v>755670550300</v>
      </c>
      <c r="P803" s="46">
        <f>IF(A803=1,SA,MAX(0,SA-M802))</f>
        <v>0</v>
      </c>
      <c r="S803" s="5">
        <v>0.0</v>
      </c>
      <c r="T803" s="5">
        <v>0.0</v>
      </c>
      <c r="U803" s="5">
        <v>0.0</v>
      </c>
      <c r="V803" s="48">
        <v>1.0</v>
      </c>
    </row>
    <row r="804" ht="15.75" customHeight="1">
      <c r="A804" s="5">
        <v>802.0</v>
      </c>
      <c r="B804" s="5">
        <v>67.0</v>
      </c>
      <c r="C804" s="5">
        <f t="shared" si="1"/>
        <v>10</v>
      </c>
      <c r="D804" s="5">
        <f>'Thông tin khách hàng'!$B$4+B804-1</f>
        <v>67</v>
      </c>
      <c r="E804" s="46">
        <f t="shared" si="2"/>
        <v>755670550300</v>
      </c>
      <c r="F804" s="5">
        <f>TP*VLOOKUP('Thông tin khách hàng'!$E$10,$X$2:$Z$5,3,FALSE)*OFFSET($S804,0,VLOOKUP('Thông tin khách hàng'!$E$10,$X$2:$Z$5,2,FALSE))</f>
        <v>0</v>
      </c>
      <c r="G804" s="5">
        <f>EP*VLOOKUP('Thông tin khách hàng'!$E$10,$X$2:$Z$5,3,FALSE)*OFFSET($S804,0,VLOOKUP('Thông tin khách hàng'!$E$10,$X$2:$Z$5,2,FALSE))</f>
        <v>0</v>
      </c>
      <c r="H804" s="5">
        <f>F804*HLOOKUP(B804,Assumption!$A$10:$G$12,2,TRUE)+G804*HLOOKUP(B804,Assumption!$A$10:$G$12,3,TRUE)</f>
        <v>0</v>
      </c>
      <c r="I804" s="5">
        <f t="shared" si="3"/>
        <v>0</v>
      </c>
      <c r="J804" s="47">
        <f>VLOOKUP(D804,Assumption!$O$3:$Q$103,IF('Thông tin khách hàng'!$B$3="Nam",2,3),FALSE)/12*P804</f>
        <v>0</v>
      </c>
      <c r="K804" s="5">
        <v>20000.0</v>
      </c>
      <c r="L804" s="46">
        <f t="shared" si="4"/>
        <v>3078695280</v>
      </c>
      <c r="M804" s="46">
        <f t="shared" si="5"/>
        <v>758749225580</v>
      </c>
      <c r="N804" s="47">
        <f>HLOOKUP(ROUND(AVERAGE(M792:M803)/10^6,0),Assumption!$B$2:$E$3,2,TRUE)*MAX((AVERAGE(M792:M803)-250*10^6),0)</f>
        <v>4275465615</v>
      </c>
      <c r="O804" s="46">
        <f t="shared" si="6"/>
        <v>763024691196</v>
      </c>
      <c r="P804" s="46">
        <f>IF(A804=1,SA,MAX(0,SA-M803))</f>
        <v>0</v>
      </c>
      <c r="S804" s="5">
        <v>0.0</v>
      </c>
      <c r="T804" s="5">
        <v>0.0</v>
      </c>
      <c r="U804" s="5">
        <v>1.0</v>
      </c>
      <c r="V804" s="48">
        <v>1.0</v>
      </c>
    </row>
    <row r="805" ht="15.75" customHeight="1">
      <c r="A805" s="5">
        <v>803.0</v>
      </c>
      <c r="B805" s="5">
        <v>67.0</v>
      </c>
      <c r="C805" s="5">
        <f t="shared" si="1"/>
        <v>11</v>
      </c>
      <c r="D805" s="5">
        <f>'Thông tin khách hàng'!$B$4+B805-1</f>
        <v>67</v>
      </c>
      <c r="E805" s="46">
        <f t="shared" si="2"/>
        <v>763024691196</v>
      </c>
      <c r="F805" s="5">
        <f>TP*VLOOKUP('Thông tin khách hàng'!$E$10,$X$2:$Z$5,3,FALSE)*OFFSET($S805,0,VLOOKUP('Thông tin khách hàng'!$E$10,$X$2:$Z$5,2,FALSE))</f>
        <v>0</v>
      </c>
      <c r="G805" s="5">
        <f>EP*VLOOKUP('Thông tin khách hàng'!$E$10,$X$2:$Z$5,3,FALSE)*OFFSET($S805,0,VLOOKUP('Thông tin khách hàng'!$E$10,$X$2:$Z$5,2,FALSE))</f>
        <v>0</v>
      </c>
      <c r="H805" s="5">
        <f>F805*HLOOKUP(B805,Assumption!$A$10:$G$12,2,TRUE)+G805*HLOOKUP(B805,Assumption!$A$10:$G$12,3,TRUE)</f>
        <v>0</v>
      </c>
      <c r="I805" s="5">
        <f t="shared" si="3"/>
        <v>0</v>
      </c>
      <c r="J805" s="47">
        <f>VLOOKUP(D805,Assumption!$O$3:$Q$103,IF('Thông tin khách hàng'!$B$3="Nam",2,3),FALSE)/12*P805</f>
        <v>0</v>
      </c>
      <c r="K805" s="5">
        <v>20000.0</v>
      </c>
      <c r="L805" s="46">
        <f t="shared" si="4"/>
        <v>3108656960</v>
      </c>
      <c r="M805" s="46">
        <f t="shared" si="5"/>
        <v>766133328156</v>
      </c>
      <c r="N805" s="47">
        <f>HLOOKUP(ROUND(AVERAGE(M793:M804)/10^6,0),Assumption!$B$2:$E$3,2,TRUE)*MAX((AVERAGE(M793:M804)-250*10^6),0)</f>
        <v>4317117486</v>
      </c>
      <c r="O805" s="46">
        <f t="shared" si="6"/>
        <v>770450445641</v>
      </c>
      <c r="P805" s="46">
        <f>IF(A805=1,SA,MAX(0,SA-M804))</f>
        <v>0</v>
      </c>
      <c r="S805" s="5">
        <v>0.0</v>
      </c>
      <c r="T805" s="5">
        <v>0.0</v>
      </c>
      <c r="U805" s="5">
        <v>0.0</v>
      </c>
      <c r="V805" s="48">
        <v>1.0</v>
      </c>
    </row>
    <row r="806" ht="15.75" customHeight="1">
      <c r="A806" s="5">
        <v>804.0</v>
      </c>
      <c r="B806" s="5">
        <v>67.0</v>
      </c>
      <c r="C806" s="5">
        <f t="shared" si="1"/>
        <v>12</v>
      </c>
      <c r="D806" s="5">
        <f>'Thông tin khách hàng'!$B$4+B806-1</f>
        <v>67</v>
      </c>
      <c r="E806" s="46">
        <f t="shared" si="2"/>
        <v>770450445641</v>
      </c>
      <c r="F806" s="5">
        <f>TP*VLOOKUP('Thông tin khách hàng'!$E$10,$X$2:$Z$5,3,FALSE)*OFFSET($S806,0,VLOOKUP('Thông tin khách hàng'!$E$10,$X$2:$Z$5,2,FALSE))</f>
        <v>0</v>
      </c>
      <c r="G806" s="5">
        <f>EP*VLOOKUP('Thông tin khách hàng'!$E$10,$X$2:$Z$5,3,FALSE)*OFFSET($S806,0,VLOOKUP('Thông tin khách hàng'!$E$10,$X$2:$Z$5,2,FALSE))</f>
        <v>0</v>
      </c>
      <c r="H806" s="5">
        <f>F806*HLOOKUP(B806,Assumption!$A$10:$G$12,2,TRUE)+G806*HLOOKUP(B806,Assumption!$A$10:$G$12,3,TRUE)</f>
        <v>0</v>
      </c>
      <c r="I806" s="5">
        <f t="shared" si="3"/>
        <v>0</v>
      </c>
      <c r="J806" s="47">
        <f>VLOOKUP(D806,Assumption!$O$3:$Q$103,IF('Thông tin khách hàng'!$B$3="Nam",2,3),FALSE)/12*P806</f>
        <v>0</v>
      </c>
      <c r="K806" s="5">
        <v>20000.0</v>
      </c>
      <c r="L806" s="46">
        <f t="shared" si="4"/>
        <v>3138910403</v>
      </c>
      <c r="M806" s="46">
        <f t="shared" si="5"/>
        <v>773589336044</v>
      </c>
      <c r="N806" s="47">
        <f>HLOOKUP(ROUND(AVERAGE(M794:M805)/10^6,0),Assumption!$B$2:$E$3,2,TRUE)*MAX((AVERAGE(M794:M805)-250*10^6),0)</f>
        <v>4359174799</v>
      </c>
      <c r="O806" s="46">
        <f t="shared" si="6"/>
        <v>777948510843</v>
      </c>
      <c r="P806" s="46">
        <f>IF(A806=1,SA,MAX(0,SA-M805))</f>
        <v>0</v>
      </c>
      <c r="S806" s="5">
        <v>0.0</v>
      </c>
      <c r="T806" s="5">
        <v>0.0</v>
      </c>
      <c r="U806" s="5">
        <v>0.0</v>
      </c>
      <c r="V806" s="48">
        <v>1.0</v>
      </c>
    </row>
    <row r="807" ht="15.75" customHeight="1">
      <c r="A807" s="5">
        <v>805.0</v>
      </c>
      <c r="B807" s="5">
        <v>68.0</v>
      </c>
      <c r="C807" s="5">
        <f t="shared" si="1"/>
        <v>1</v>
      </c>
      <c r="D807" s="5">
        <f>'Thông tin khách hàng'!$B$4+B807-1</f>
        <v>68</v>
      </c>
      <c r="E807" s="46">
        <f t="shared" si="2"/>
        <v>777948510843</v>
      </c>
      <c r="F807" s="5">
        <f>TP*VLOOKUP('Thông tin khách hàng'!$E$10,$X$2:$Z$5,3,FALSE)*OFFSET($S807,0,VLOOKUP('Thông tin khách hàng'!$E$10,$X$2:$Z$5,2,FALSE))</f>
        <v>15000000</v>
      </c>
      <c r="G807" s="5">
        <f>EP*VLOOKUP('Thông tin khách hàng'!$E$10,$X$2:$Z$5,3,FALSE)*OFFSET($S807,0,VLOOKUP('Thông tin khách hàng'!$E$10,$X$2:$Z$5,2,FALSE))</f>
        <v>15000000</v>
      </c>
      <c r="H807" s="5">
        <f>F807*HLOOKUP(B807,Assumption!$A$10:$G$12,2,TRUE)+G807*HLOOKUP(B807,Assumption!$A$10:$G$12,3,TRUE)</f>
        <v>750000</v>
      </c>
      <c r="I807" s="5">
        <f t="shared" si="3"/>
        <v>29250000</v>
      </c>
      <c r="J807" s="47">
        <f>VLOOKUP(D807,Assumption!$O$3:$Q$103,IF('Thông tin khách hàng'!$B$3="Nam",2,3),FALSE)/12*P807</f>
        <v>0</v>
      </c>
      <c r="K807" s="5">
        <v>20000.0</v>
      </c>
      <c r="L807" s="46">
        <f t="shared" si="4"/>
        <v>3169577617</v>
      </c>
      <c r="M807" s="46">
        <f t="shared" si="5"/>
        <v>781147318460</v>
      </c>
      <c r="N807" s="47">
        <f>HLOOKUP(ROUND(AVERAGE(M795:M806)/10^6,0),Assumption!$B$2:$E$3,2,TRUE)*MAX((AVERAGE(M795:M806)-250*10^6),0)</f>
        <v>4401641502</v>
      </c>
      <c r="O807" s="46">
        <f t="shared" si="6"/>
        <v>785548959962</v>
      </c>
      <c r="P807" s="46">
        <f>IF(A807=1,SA,MAX(0,SA-M806))</f>
        <v>0</v>
      </c>
      <c r="S807" s="5">
        <v>1.0</v>
      </c>
      <c r="T807" s="5">
        <v>1.0</v>
      </c>
      <c r="U807" s="5">
        <v>1.0</v>
      </c>
      <c r="V807" s="48">
        <v>1.0</v>
      </c>
    </row>
    <row r="808" ht="15.75" customHeight="1">
      <c r="A808" s="5">
        <v>806.0</v>
      </c>
      <c r="B808" s="5">
        <v>68.0</v>
      </c>
      <c r="C808" s="5">
        <f t="shared" si="1"/>
        <v>2</v>
      </c>
      <c r="D808" s="5">
        <f>'Thông tin khách hàng'!$B$4+B808-1</f>
        <v>68</v>
      </c>
      <c r="E808" s="46">
        <f t="shared" si="2"/>
        <v>785548959962</v>
      </c>
      <c r="F808" s="5">
        <f>TP*VLOOKUP('Thông tin khách hàng'!$E$10,$X$2:$Z$5,3,FALSE)*OFFSET($S808,0,VLOOKUP('Thông tin khách hàng'!$E$10,$X$2:$Z$5,2,FALSE))</f>
        <v>0</v>
      </c>
      <c r="G808" s="5">
        <f>EP*VLOOKUP('Thông tin khách hàng'!$E$10,$X$2:$Z$5,3,FALSE)*OFFSET($S808,0,VLOOKUP('Thông tin khách hàng'!$E$10,$X$2:$Z$5,2,FALSE))</f>
        <v>0</v>
      </c>
      <c r="H808" s="5">
        <f>F808*HLOOKUP(B808,Assumption!$A$10:$G$12,2,TRUE)+G808*HLOOKUP(B808,Assumption!$A$10:$G$12,3,TRUE)</f>
        <v>0</v>
      </c>
      <c r="I808" s="5">
        <f t="shared" si="3"/>
        <v>0</v>
      </c>
      <c r="J808" s="47">
        <f>VLOOKUP(D808,Assumption!$O$3:$Q$103,IF('Thông tin khách hàng'!$B$3="Nam",2,3),FALSE)/12*P808</f>
        <v>0</v>
      </c>
      <c r="K808" s="5">
        <v>20000.0</v>
      </c>
      <c r="L808" s="46">
        <f t="shared" si="4"/>
        <v>3200423620</v>
      </c>
      <c r="M808" s="46">
        <f t="shared" si="5"/>
        <v>788749363582</v>
      </c>
      <c r="N808" s="47">
        <f>HLOOKUP(ROUND(AVERAGE(M796:M807)/10^6,0),Assumption!$B$2:$E$3,2,TRUE)*MAX((AVERAGE(M796:M807)-250*10^6),0)</f>
        <v>4444521580</v>
      </c>
      <c r="O808" s="46">
        <f t="shared" si="6"/>
        <v>793193885162</v>
      </c>
      <c r="P808" s="46">
        <f>IF(A808=1,SA,MAX(0,SA-M807))</f>
        <v>0</v>
      </c>
      <c r="S808" s="5">
        <v>0.0</v>
      </c>
      <c r="T808" s="5">
        <v>0.0</v>
      </c>
      <c r="U808" s="5">
        <v>0.0</v>
      </c>
      <c r="V808" s="48">
        <v>1.0</v>
      </c>
    </row>
    <row r="809" ht="15.75" customHeight="1">
      <c r="A809" s="5">
        <v>807.0</v>
      </c>
      <c r="B809" s="5">
        <v>68.0</v>
      </c>
      <c r="C809" s="5">
        <f t="shared" si="1"/>
        <v>3</v>
      </c>
      <c r="D809" s="5">
        <f>'Thông tin khách hàng'!$B$4+B809-1</f>
        <v>68</v>
      </c>
      <c r="E809" s="46">
        <f t="shared" si="2"/>
        <v>793193885162</v>
      </c>
      <c r="F809" s="5">
        <f>TP*VLOOKUP('Thông tin khách hàng'!$E$10,$X$2:$Z$5,3,FALSE)*OFFSET($S809,0,VLOOKUP('Thông tin khách hàng'!$E$10,$X$2:$Z$5,2,FALSE))</f>
        <v>0</v>
      </c>
      <c r="G809" s="5">
        <f>EP*VLOOKUP('Thông tin khách hàng'!$E$10,$X$2:$Z$5,3,FALSE)*OFFSET($S809,0,VLOOKUP('Thông tin khách hàng'!$E$10,$X$2:$Z$5,2,FALSE))</f>
        <v>0</v>
      </c>
      <c r="H809" s="5">
        <f>F809*HLOOKUP(B809,Assumption!$A$10:$G$12,2,TRUE)+G809*HLOOKUP(B809,Assumption!$A$10:$G$12,3,TRUE)</f>
        <v>0</v>
      </c>
      <c r="I809" s="5">
        <f t="shared" si="3"/>
        <v>0</v>
      </c>
      <c r="J809" s="47">
        <f>VLOOKUP(D809,Assumption!$O$3:$Q$103,IF('Thông tin khách hàng'!$B$3="Nam",2,3),FALSE)/12*P809</f>
        <v>0</v>
      </c>
      <c r="K809" s="5">
        <v>20000.0</v>
      </c>
      <c r="L809" s="46">
        <f t="shared" si="4"/>
        <v>3231569991</v>
      </c>
      <c r="M809" s="46">
        <f t="shared" si="5"/>
        <v>796425435153</v>
      </c>
      <c r="N809" s="47">
        <f>HLOOKUP(ROUND(AVERAGE(M797:M808)/10^6,0),Assumption!$B$2:$E$3,2,TRUE)*MAX((AVERAGE(M797:M808)-250*10^6),0)</f>
        <v>4487819057</v>
      </c>
      <c r="O809" s="46">
        <f t="shared" si="6"/>
        <v>800913254210</v>
      </c>
      <c r="P809" s="46">
        <f>IF(A809=1,SA,MAX(0,SA-M808))</f>
        <v>0</v>
      </c>
      <c r="S809" s="5">
        <v>0.0</v>
      </c>
      <c r="T809" s="5">
        <v>0.0</v>
      </c>
      <c r="U809" s="5">
        <v>0.0</v>
      </c>
      <c r="V809" s="48">
        <v>1.0</v>
      </c>
    </row>
    <row r="810" ht="15.75" customHeight="1">
      <c r="A810" s="5">
        <v>808.0</v>
      </c>
      <c r="B810" s="5">
        <v>68.0</v>
      </c>
      <c r="C810" s="5">
        <f t="shared" si="1"/>
        <v>4</v>
      </c>
      <c r="D810" s="5">
        <f>'Thông tin khách hàng'!$B$4+B810-1</f>
        <v>68</v>
      </c>
      <c r="E810" s="46">
        <f t="shared" si="2"/>
        <v>800913254210</v>
      </c>
      <c r="F810" s="5">
        <f>TP*VLOOKUP('Thông tin khách hàng'!$E$10,$X$2:$Z$5,3,FALSE)*OFFSET($S810,0,VLOOKUP('Thông tin khách hàng'!$E$10,$X$2:$Z$5,2,FALSE))</f>
        <v>0</v>
      </c>
      <c r="G810" s="5">
        <f>EP*VLOOKUP('Thông tin khách hàng'!$E$10,$X$2:$Z$5,3,FALSE)*OFFSET($S810,0,VLOOKUP('Thông tin khách hàng'!$E$10,$X$2:$Z$5,2,FALSE))</f>
        <v>0</v>
      </c>
      <c r="H810" s="5">
        <f>F810*HLOOKUP(B810,Assumption!$A$10:$G$12,2,TRUE)+G810*HLOOKUP(B810,Assumption!$A$10:$G$12,3,TRUE)</f>
        <v>0</v>
      </c>
      <c r="I810" s="5">
        <f t="shared" si="3"/>
        <v>0</v>
      </c>
      <c r="J810" s="47">
        <f>VLOOKUP(D810,Assumption!$O$3:$Q$103,IF('Thông tin khách hàng'!$B$3="Nam",2,3),FALSE)/12*P810</f>
        <v>0</v>
      </c>
      <c r="K810" s="5">
        <v>20000.0</v>
      </c>
      <c r="L810" s="46">
        <f t="shared" si="4"/>
        <v>3263019656</v>
      </c>
      <c r="M810" s="46">
        <f t="shared" si="5"/>
        <v>804176253866</v>
      </c>
      <c r="N810" s="47">
        <f>HLOOKUP(ROUND(AVERAGE(M798:M809)/10^6,0),Assumption!$B$2:$E$3,2,TRUE)*MAX((AVERAGE(M798:M809)-250*10^6),0)</f>
        <v>4531537995</v>
      </c>
      <c r="O810" s="46">
        <f t="shared" si="6"/>
        <v>808707791862</v>
      </c>
      <c r="P810" s="46">
        <f>IF(A810=1,SA,MAX(0,SA-M809))</f>
        <v>0</v>
      </c>
      <c r="S810" s="5">
        <v>0.0</v>
      </c>
      <c r="T810" s="5">
        <v>0.0</v>
      </c>
      <c r="U810" s="5">
        <v>1.0</v>
      </c>
      <c r="V810" s="48">
        <v>1.0</v>
      </c>
    </row>
    <row r="811" ht="15.75" customHeight="1">
      <c r="A811" s="5">
        <v>809.0</v>
      </c>
      <c r="B811" s="5">
        <v>68.0</v>
      </c>
      <c r="C811" s="5">
        <f t="shared" si="1"/>
        <v>5</v>
      </c>
      <c r="D811" s="5">
        <f>'Thông tin khách hàng'!$B$4+B811-1</f>
        <v>68</v>
      </c>
      <c r="E811" s="46">
        <f t="shared" si="2"/>
        <v>808707791862</v>
      </c>
      <c r="F811" s="5">
        <f>TP*VLOOKUP('Thông tin khách hàng'!$E$10,$X$2:$Z$5,3,FALSE)*OFFSET($S811,0,VLOOKUP('Thông tin khách hàng'!$E$10,$X$2:$Z$5,2,FALSE))</f>
        <v>0</v>
      </c>
      <c r="G811" s="5">
        <f>EP*VLOOKUP('Thông tin khách hàng'!$E$10,$X$2:$Z$5,3,FALSE)*OFFSET($S811,0,VLOOKUP('Thông tin khách hàng'!$E$10,$X$2:$Z$5,2,FALSE))</f>
        <v>0</v>
      </c>
      <c r="H811" s="5">
        <f>F811*HLOOKUP(B811,Assumption!$A$10:$G$12,2,TRUE)+G811*HLOOKUP(B811,Assumption!$A$10:$G$12,3,TRUE)</f>
        <v>0</v>
      </c>
      <c r="I811" s="5">
        <f t="shared" si="3"/>
        <v>0</v>
      </c>
      <c r="J811" s="47">
        <f>VLOOKUP(D811,Assumption!$O$3:$Q$103,IF('Thông tin khách hàng'!$B$3="Nam",2,3),FALSE)/12*P811</f>
        <v>0</v>
      </c>
      <c r="K811" s="5">
        <v>20000.0</v>
      </c>
      <c r="L811" s="46">
        <f t="shared" si="4"/>
        <v>3294775567</v>
      </c>
      <c r="M811" s="46">
        <f t="shared" si="5"/>
        <v>812002547429</v>
      </c>
      <c r="N811" s="47">
        <f>HLOOKUP(ROUND(AVERAGE(M799:M810)/10^6,0),Assumption!$B$2:$E$3,2,TRUE)*MAX((AVERAGE(M799:M810)-250*10^6),0)</f>
        <v>4575682498</v>
      </c>
      <c r="O811" s="46">
        <f t="shared" si="6"/>
        <v>816578229927</v>
      </c>
      <c r="P811" s="46">
        <f>IF(A811=1,SA,MAX(0,SA-M810))</f>
        <v>0</v>
      </c>
      <c r="S811" s="5">
        <v>0.0</v>
      </c>
      <c r="T811" s="5">
        <v>0.0</v>
      </c>
      <c r="U811" s="5">
        <v>0.0</v>
      </c>
      <c r="V811" s="48">
        <v>1.0</v>
      </c>
    </row>
    <row r="812" ht="15.75" customHeight="1">
      <c r="A812" s="5">
        <v>810.0</v>
      </c>
      <c r="B812" s="5">
        <v>68.0</v>
      </c>
      <c r="C812" s="5">
        <f t="shared" si="1"/>
        <v>6</v>
      </c>
      <c r="D812" s="5">
        <f>'Thông tin khách hàng'!$B$4+B812-1</f>
        <v>68</v>
      </c>
      <c r="E812" s="46">
        <f t="shared" si="2"/>
        <v>816578229927</v>
      </c>
      <c r="F812" s="5">
        <f>TP*VLOOKUP('Thông tin khách hàng'!$E$10,$X$2:$Z$5,3,FALSE)*OFFSET($S812,0,VLOOKUP('Thông tin khách hàng'!$E$10,$X$2:$Z$5,2,FALSE))</f>
        <v>0</v>
      </c>
      <c r="G812" s="5">
        <f>EP*VLOOKUP('Thông tin khách hàng'!$E$10,$X$2:$Z$5,3,FALSE)*OFFSET($S812,0,VLOOKUP('Thông tin khách hàng'!$E$10,$X$2:$Z$5,2,FALSE))</f>
        <v>0</v>
      </c>
      <c r="H812" s="5">
        <f>F812*HLOOKUP(B812,Assumption!$A$10:$G$12,2,TRUE)+G812*HLOOKUP(B812,Assumption!$A$10:$G$12,3,TRUE)</f>
        <v>0</v>
      </c>
      <c r="I812" s="5">
        <f t="shared" si="3"/>
        <v>0</v>
      </c>
      <c r="J812" s="47">
        <f>VLOOKUP(D812,Assumption!$O$3:$Q$103,IF('Thông tin khách hàng'!$B$3="Nam",2,3),FALSE)/12*P812</f>
        <v>0</v>
      </c>
      <c r="K812" s="5">
        <v>20000.0</v>
      </c>
      <c r="L812" s="46">
        <f t="shared" si="4"/>
        <v>3326840706</v>
      </c>
      <c r="M812" s="46">
        <f t="shared" si="5"/>
        <v>819905050633</v>
      </c>
      <c r="N812" s="47">
        <f>HLOOKUP(ROUND(AVERAGE(M800:M811)/10^6,0),Assumption!$B$2:$E$3,2,TRUE)*MAX((AVERAGE(M800:M811)-250*10^6),0)</f>
        <v>4620256708</v>
      </c>
      <c r="O812" s="46">
        <f t="shared" si="6"/>
        <v>824525307341</v>
      </c>
      <c r="P812" s="46">
        <f>IF(A812=1,SA,MAX(0,SA-M811))</f>
        <v>0</v>
      </c>
      <c r="S812" s="5">
        <v>0.0</v>
      </c>
      <c r="T812" s="5">
        <v>0.0</v>
      </c>
      <c r="U812" s="5">
        <v>0.0</v>
      </c>
      <c r="V812" s="48">
        <v>1.0</v>
      </c>
    </row>
    <row r="813" ht="15.75" customHeight="1">
      <c r="A813" s="5">
        <v>811.0</v>
      </c>
      <c r="B813" s="5">
        <v>68.0</v>
      </c>
      <c r="C813" s="5">
        <f t="shared" si="1"/>
        <v>7</v>
      </c>
      <c r="D813" s="5">
        <f>'Thông tin khách hàng'!$B$4+B813-1</f>
        <v>68</v>
      </c>
      <c r="E813" s="46">
        <f t="shared" si="2"/>
        <v>824525307341</v>
      </c>
      <c r="F813" s="5">
        <f>TP*VLOOKUP('Thông tin khách hàng'!$E$10,$X$2:$Z$5,3,FALSE)*OFFSET($S813,0,VLOOKUP('Thông tin khách hàng'!$E$10,$X$2:$Z$5,2,FALSE))</f>
        <v>15000000</v>
      </c>
      <c r="G813" s="5">
        <f>EP*VLOOKUP('Thông tin khách hàng'!$E$10,$X$2:$Z$5,3,FALSE)*OFFSET($S813,0,VLOOKUP('Thông tin khách hàng'!$E$10,$X$2:$Z$5,2,FALSE))</f>
        <v>15000000</v>
      </c>
      <c r="H813" s="5">
        <f>F813*HLOOKUP(B813,Assumption!$A$10:$G$12,2,TRUE)+G813*HLOOKUP(B813,Assumption!$A$10:$G$12,3,TRUE)</f>
        <v>750000</v>
      </c>
      <c r="I813" s="5">
        <f t="shared" si="3"/>
        <v>29250000</v>
      </c>
      <c r="J813" s="47">
        <f>VLOOKUP(D813,Assumption!$O$3:$Q$103,IF('Thông tin khách hàng'!$B$3="Nam",2,3),FALSE)/12*P813</f>
        <v>0</v>
      </c>
      <c r="K813" s="5">
        <v>20000.0</v>
      </c>
      <c r="L813" s="46">
        <f t="shared" si="4"/>
        <v>3359337251</v>
      </c>
      <c r="M813" s="46">
        <f t="shared" si="5"/>
        <v>827913874592</v>
      </c>
      <c r="N813" s="47">
        <f>HLOOKUP(ROUND(AVERAGE(M801:M812)/10^6,0),Assumption!$B$2:$E$3,2,TRUE)*MAX((AVERAGE(M801:M812)-250*10^6),0)</f>
        <v>4665264807</v>
      </c>
      <c r="O813" s="46">
        <f t="shared" si="6"/>
        <v>832579139399</v>
      </c>
      <c r="P813" s="46">
        <f>IF(A813=1,SA,MAX(0,SA-M812))</f>
        <v>0</v>
      </c>
      <c r="S813" s="5">
        <v>0.0</v>
      </c>
      <c r="T813" s="5">
        <v>1.0</v>
      </c>
      <c r="U813" s="5">
        <v>1.0</v>
      </c>
      <c r="V813" s="48">
        <v>1.0</v>
      </c>
    </row>
    <row r="814" ht="15.75" customHeight="1">
      <c r="A814" s="5">
        <v>812.0</v>
      </c>
      <c r="B814" s="5">
        <v>68.0</v>
      </c>
      <c r="C814" s="5">
        <f t="shared" si="1"/>
        <v>8</v>
      </c>
      <c r="D814" s="5">
        <f>'Thông tin khách hàng'!$B$4+B814-1</f>
        <v>68</v>
      </c>
      <c r="E814" s="46">
        <f t="shared" si="2"/>
        <v>832579139399</v>
      </c>
      <c r="F814" s="5">
        <f>TP*VLOOKUP('Thông tin khách hàng'!$E$10,$X$2:$Z$5,3,FALSE)*OFFSET($S814,0,VLOOKUP('Thông tin khách hàng'!$E$10,$X$2:$Z$5,2,FALSE))</f>
        <v>0</v>
      </c>
      <c r="G814" s="5">
        <f>EP*VLOOKUP('Thông tin khách hàng'!$E$10,$X$2:$Z$5,3,FALSE)*OFFSET($S814,0,VLOOKUP('Thông tin khách hàng'!$E$10,$X$2:$Z$5,2,FALSE))</f>
        <v>0</v>
      </c>
      <c r="H814" s="5">
        <f>F814*HLOOKUP(B814,Assumption!$A$10:$G$12,2,TRUE)+G814*HLOOKUP(B814,Assumption!$A$10:$G$12,3,TRUE)</f>
        <v>0</v>
      </c>
      <c r="I814" s="5">
        <f t="shared" si="3"/>
        <v>0</v>
      </c>
      <c r="J814" s="47">
        <f>VLOOKUP(D814,Assumption!$O$3:$Q$103,IF('Thông tin khách hàng'!$B$3="Nam",2,3),FALSE)/12*P814</f>
        <v>0</v>
      </c>
      <c r="K814" s="5">
        <v>20000.0</v>
      </c>
      <c r="L814" s="46">
        <f t="shared" si="4"/>
        <v>3392030392</v>
      </c>
      <c r="M814" s="46">
        <f t="shared" si="5"/>
        <v>835971149791</v>
      </c>
      <c r="N814" s="47">
        <f>HLOOKUP(ROUND(AVERAGE(M802:M813)/10^6,0),Assumption!$B$2:$E$3,2,TRUE)*MAX((AVERAGE(M802:M813)-250*10^6),0)</f>
        <v>4710711019</v>
      </c>
      <c r="O814" s="46">
        <f t="shared" si="6"/>
        <v>840681860810</v>
      </c>
      <c r="P814" s="46">
        <f>IF(A814=1,SA,MAX(0,SA-M813))</f>
        <v>0</v>
      </c>
      <c r="S814" s="5">
        <v>0.0</v>
      </c>
      <c r="T814" s="5">
        <v>0.0</v>
      </c>
      <c r="U814" s="5">
        <v>0.0</v>
      </c>
      <c r="V814" s="48">
        <v>1.0</v>
      </c>
    </row>
    <row r="815" ht="15.75" customHeight="1">
      <c r="A815" s="5">
        <v>813.0</v>
      </c>
      <c r="B815" s="5">
        <v>68.0</v>
      </c>
      <c r="C815" s="5">
        <f t="shared" si="1"/>
        <v>9</v>
      </c>
      <c r="D815" s="5">
        <f>'Thông tin khách hàng'!$B$4+B815-1</f>
        <v>68</v>
      </c>
      <c r="E815" s="46">
        <f t="shared" si="2"/>
        <v>840681860810</v>
      </c>
      <c r="F815" s="5">
        <f>TP*VLOOKUP('Thông tin khách hàng'!$E$10,$X$2:$Z$5,3,FALSE)*OFFSET($S815,0,VLOOKUP('Thông tin khách hàng'!$E$10,$X$2:$Z$5,2,FALSE))</f>
        <v>0</v>
      </c>
      <c r="G815" s="5">
        <f>EP*VLOOKUP('Thông tin khách hàng'!$E$10,$X$2:$Z$5,3,FALSE)*OFFSET($S815,0,VLOOKUP('Thông tin khách hàng'!$E$10,$X$2:$Z$5,2,FALSE))</f>
        <v>0</v>
      </c>
      <c r="H815" s="5">
        <f>F815*HLOOKUP(B815,Assumption!$A$10:$G$12,2,TRUE)+G815*HLOOKUP(B815,Assumption!$A$10:$G$12,3,TRUE)</f>
        <v>0</v>
      </c>
      <c r="I815" s="5">
        <f t="shared" si="3"/>
        <v>0</v>
      </c>
      <c r="J815" s="47">
        <f>VLOOKUP(D815,Assumption!$O$3:$Q$103,IF('Thông tin khách hàng'!$B$3="Nam",2,3),FALSE)/12*P815</f>
        <v>0</v>
      </c>
      <c r="K815" s="5">
        <v>20000.0</v>
      </c>
      <c r="L815" s="46">
        <f t="shared" si="4"/>
        <v>3425041882</v>
      </c>
      <c r="M815" s="46">
        <f t="shared" si="5"/>
        <v>844106882692</v>
      </c>
      <c r="N815" s="47">
        <f>HLOOKUP(ROUND(AVERAGE(M803:M814)/10^6,0),Assumption!$B$2:$E$3,2,TRUE)*MAX((AVERAGE(M803:M814)-250*10^6),0)</f>
        <v>4756599609</v>
      </c>
      <c r="O815" s="46">
        <f t="shared" si="6"/>
        <v>848863482301</v>
      </c>
      <c r="P815" s="46">
        <f>IF(A815=1,SA,MAX(0,SA-M814))</f>
        <v>0</v>
      </c>
      <c r="S815" s="5">
        <v>0.0</v>
      </c>
      <c r="T815" s="5">
        <v>0.0</v>
      </c>
      <c r="U815" s="5">
        <v>0.0</v>
      </c>
      <c r="V815" s="48">
        <v>1.0</v>
      </c>
    </row>
    <row r="816" ht="15.75" customHeight="1">
      <c r="A816" s="5">
        <v>814.0</v>
      </c>
      <c r="B816" s="5">
        <v>68.0</v>
      </c>
      <c r="C816" s="5">
        <f t="shared" si="1"/>
        <v>10</v>
      </c>
      <c r="D816" s="5">
        <f>'Thông tin khách hàng'!$B$4+B816-1</f>
        <v>68</v>
      </c>
      <c r="E816" s="46">
        <f t="shared" si="2"/>
        <v>848863482301</v>
      </c>
      <c r="F816" s="5">
        <f>TP*VLOOKUP('Thông tin khách hàng'!$E$10,$X$2:$Z$5,3,FALSE)*OFFSET($S816,0,VLOOKUP('Thông tin khách hàng'!$E$10,$X$2:$Z$5,2,FALSE))</f>
        <v>0</v>
      </c>
      <c r="G816" s="5">
        <f>EP*VLOOKUP('Thông tin khách hàng'!$E$10,$X$2:$Z$5,3,FALSE)*OFFSET($S816,0,VLOOKUP('Thông tin khách hàng'!$E$10,$X$2:$Z$5,2,FALSE))</f>
        <v>0</v>
      </c>
      <c r="H816" s="5">
        <f>F816*HLOOKUP(B816,Assumption!$A$10:$G$12,2,TRUE)+G816*HLOOKUP(B816,Assumption!$A$10:$G$12,3,TRUE)</f>
        <v>0</v>
      </c>
      <c r="I816" s="5">
        <f t="shared" si="3"/>
        <v>0</v>
      </c>
      <c r="J816" s="47">
        <f>VLOOKUP(D816,Assumption!$O$3:$Q$103,IF('Thông tin khách hàng'!$B$3="Nam",2,3),FALSE)/12*P816</f>
        <v>0</v>
      </c>
      <c r="K816" s="5">
        <v>20000.0</v>
      </c>
      <c r="L816" s="46">
        <f t="shared" si="4"/>
        <v>3458374821</v>
      </c>
      <c r="M816" s="46">
        <f t="shared" si="5"/>
        <v>852321837122</v>
      </c>
      <c r="N816" s="47">
        <f>HLOOKUP(ROUND(AVERAGE(M804:M815)/10^6,0),Assumption!$B$2:$E$3,2,TRUE)*MAX((AVERAGE(M804:M815)-250*10^6),0)</f>
        <v>4802934883</v>
      </c>
      <c r="O816" s="46">
        <f t="shared" si="6"/>
        <v>857124772005</v>
      </c>
      <c r="P816" s="46">
        <f>IF(A816=1,SA,MAX(0,SA-M815))</f>
        <v>0</v>
      </c>
      <c r="S816" s="5">
        <v>0.0</v>
      </c>
      <c r="T816" s="5">
        <v>0.0</v>
      </c>
      <c r="U816" s="5">
        <v>1.0</v>
      </c>
      <c r="V816" s="48">
        <v>1.0</v>
      </c>
    </row>
    <row r="817" ht="15.75" customHeight="1">
      <c r="A817" s="5">
        <v>815.0</v>
      </c>
      <c r="B817" s="5">
        <v>68.0</v>
      </c>
      <c r="C817" s="5">
        <f t="shared" si="1"/>
        <v>11</v>
      </c>
      <c r="D817" s="5">
        <f>'Thông tin khách hàng'!$B$4+B817-1</f>
        <v>68</v>
      </c>
      <c r="E817" s="46">
        <f t="shared" si="2"/>
        <v>857124772005</v>
      </c>
      <c r="F817" s="5">
        <f>TP*VLOOKUP('Thông tin khách hàng'!$E$10,$X$2:$Z$5,3,FALSE)*OFFSET($S817,0,VLOOKUP('Thông tin khách hàng'!$E$10,$X$2:$Z$5,2,FALSE))</f>
        <v>0</v>
      </c>
      <c r="G817" s="5">
        <f>EP*VLOOKUP('Thông tin khách hàng'!$E$10,$X$2:$Z$5,3,FALSE)*OFFSET($S817,0,VLOOKUP('Thông tin khách hàng'!$E$10,$X$2:$Z$5,2,FALSE))</f>
        <v>0</v>
      </c>
      <c r="H817" s="5">
        <f>F817*HLOOKUP(B817,Assumption!$A$10:$G$12,2,TRUE)+G817*HLOOKUP(B817,Assumption!$A$10:$G$12,3,TRUE)</f>
        <v>0</v>
      </c>
      <c r="I817" s="5">
        <f t="shared" si="3"/>
        <v>0</v>
      </c>
      <c r="J817" s="47">
        <f>VLOOKUP(D817,Assumption!$O$3:$Q$103,IF('Thông tin khách hàng'!$B$3="Nam",2,3),FALSE)/12*P817</f>
        <v>0</v>
      </c>
      <c r="K817" s="5">
        <v>20000.0</v>
      </c>
      <c r="L817" s="46">
        <f t="shared" si="4"/>
        <v>3492032338</v>
      </c>
      <c r="M817" s="46">
        <f t="shared" si="5"/>
        <v>860616784343</v>
      </c>
      <c r="N817" s="47">
        <f>HLOOKUP(ROUND(AVERAGE(M805:M816)/10^6,0),Assumption!$B$2:$E$3,2,TRUE)*MAX((AVERAGE(M805:M816)-250*10^6),0)</f>
        <v>4849721189</v>
      </c>
      <c r="O817" s="46">
        <f t="shared" si="6"/>
        <v>865466505532</v>
      </c>
      <c r="P817" s="46">
        <f>IF(A817=1,SA,MAX(0,SA-M816))</f>
        <v>0</v>
      </c>
      <c r="S817" s="5">
        <v>0.0</v>
      </c>
      <c r="T817" s="5">
        <v>0.0</v>
      </c>
      <c r="U817" s="5">
        <v>0.0</v>
      </c>
      <c r="V817" s="48">
        <v>1.0</v>
      </c>
    </row>
    <row r="818" ht="15.75" customHeight="1">
      <c r="A818" s="5">
        <v>816.0</v>
      </c>
      <c r="B818" s="5">
        <v>68.0</v>
      </c>
      <c r="C818" s="5">
        <f t="shared" si="1"/>
        <v>12</v>
      </c>
      <c r="D818" s="5">
        <f>'Thông tin khách hàng'!$B$4+B818-1</f>
        <v>68</v>
      </c>
      <c r="E818" s="46">
        <f t="shared" si="2"/>
        <v>865466505532</v>
      </c>
      <c r="F818" s="5">
        <f>TP*VLOOKUP('Thông tin khách hàng'!$E$10,$X$2:$Z$5,3,FALSE)*OFFSET($S818,0,VLOOKUP('Thông tin khách hàng'!$E$10,$X$2:$Z$5,2,FALSE))</f>
        <v>0</v>
      </c>
      <c r="G818" s="5">
        <f>EP*VLOOKUP('Thông tin khách hàng'!$E$10,$X$2:$Z$5,3,FALSE)*OFFSET($S818,0,VLOOKUP('Thông tin khách hàng'!$E$10,$X$2:$Z$5,2,FALSE))</f>
        <v>0</v>
      </c>
      <c r="H818" s="5">
        <f>F818*HLOOKUP(B818,Assumption!$A$10:$G$12,2,TRUE)+G818*HLOOKUP(B818,Assumption!$A$10:$G$12,3,TRUE)</f>
        <v>0</v>
      </c>
      <c r="I818" s="5">
        <f t="shared" si="3"/>
        <v>0</v>
      </c>
      <c r="J818" s="47">
        <f>VLOOKUP(D818,Assumption!$O$3:$Q$103,IF('Thông tin khách hàng'!$B$3="Nam",2,3),FALSE)/12*P818</f>
        <v>0</v>
      </c>
      <c r="K818" s="5">
        <v>20000.0</v>
      </c>
      <c r="L818" s="46">
        <f t="shared" si="4"/>
        <v>3526017593</v>
      </c>
      <c r="M818" s="46">
        <f t="shared" si="5"/>
        <v>868992503125</v>
      </c>
      <c r="N818" s="47">
        <f>HLOOKUP(ROUND(AVERAGE(M806:M817)/10^6,0),Assumption!$B$2:$E$3,2,TRUE)*MAX((AVERAGE(M806:M817)-250*10^6),0)</f>
        <v>4896962917</v>
      </c>
      <c r="O818" s="46">
        <f t="shared" si="6"/>
        <v>873889466042</v>
      </c>
      <c r="P818" s="46">
        <f>IF(A818=1,SA,MAX(0,SA-M817))</f>
        <v>0</v>
      </c>
      <c r="S818" s="5">
        <v>0.0</v>
      </c>
      <c r="T818" s="5">
        <v>0.0</v>
      </c>
      <c r="U818" s="5">
        <v>0.0</v>
      </c>
      <c r="V818" s="48">
        <v>1.0</v>
      </c>
    </row>
    <row r="819" ht="15.75" customHeight="1">
      <c r="A819" s="5">
        <v>817.0</v>
      </c>
      <c r="B819" s="5">
        <v>69.0</v>
      </c>
      <c r="C819" s="5">
        <f t="shared" si="1"/>
        <v>1</v>
      </c>
      <c r="D819" s="5">
        <f>'Thông tin khách hàng'!$B$4+B819-1</f>
        <v>69</v>
      </c>
      <c r="E819" s="46">
        <f t="shared" si="2"/>
        <v>873889466042</v>
      </c>
      <c r="F819" s="5">
        <f>TP*VLOOKUP('Thông tin khách hàng'!$E$10,$X$2:$Z$5,3,FALSE)*OFFSET($S819,0,VLOOKUP('Thông tin khách hàng'!$E$10,$X$2:$Z$5,2,FALSE))</f>
        <v>15000000</v>
      </c>
      <c r="G819" s="5">
        <f>EP*VLOOKUP('Thông tin khách hàng'!$E$10,$X$2:$Z$5,3,FALSE)*OFFSET($S819,0,VLOOKUP('Thông tin khách hàng'!$E$10,$X$2:$Z$5,2,FALSE))</f>
        <v>15000000</v>
      </c>
      <c r="H819" s="5">
        <f>F819*HLOOKUP(B819,Assumption!$A$10:$G$12,2,TRUE)+G819*HLOOKUP(B819,Assumption!$A$10:$G$12,3,TRUE)</f>
        <v>750000</v>
      </c>
      <c r="I819" s="5">
        <f t="shared" si="3"/>
        <v>29250000</v>
      </c>
      <c r="J819" s="47">
        <f>VLOOKUP(D819,Assumption!$O$3:$Q$103,IF('Thông tin khách hàng'!$B$3="Nam",2,3),FALSE)/12*P819</f>
        <v>0</v>
      </c>
      <c r="K819" s="5">
        <v>20000.0</v>
      </c>
      <c r="L819" s="46">
        <f t="shared" si="4"/>
        <v>3560452945</v>
      </c>
      <c r="M819" s="46">
        <f t="shared" si="5"/>
        <v>877479148987</v>
      </c>
      <c r="N819" s="47">
        <f>HLOOKUP(ROUND(AVERAGE(M807:M818)/10^6,0),Assumption!$B$2:$E$3,2,TRUE)*MAX((AVERAGE(M807:M818)-250*10^6),0)</f>
        <v>4944664500</v>
      </c>
      <c r="O819" s="46">
        <f t="shared" si="6"/>
        <v>882423813487</v>
      </c>
      <c r="P819" s="46">
        <f>IF(A819=1,SA,MAX(0,SA-M818))</f>
        <v>0</v>
      </c>
      <c r="S819" s="5">
        <v>1.0</v>
      </c>
      <c r="T819" s="5">
        <v>1.0</v>
      </c>
      <c r="U819" s="5">
        <v>1.0</v>
      </c>
      <c r="V819" s="48">
        <v>1.0</v>
      </c>
    </row>
    <row r="820" ht="15.75" customHeight="1">
      <c r="A820" s="5">
        <v>818.0</v>
      </c>
      <c r="B820" s="5">
        <v>69.0</v>
      </c>
      <c r="C820" s="5">
        <f t="shared" si="1"/>
        <v>2</v>
      </c>
      <c r="D820" s="5">
        <f>'Thông tin khách hàng'!$B$4+B820-1</f>
        <v>69</v>
      </c>
      <c r="E820" s="46">
        <f t="shared" si="2"/>
        <v>882423813487</v>
      </c>
      <c r="F820" s="5">
        <f>TP*VLOOKUP('Thông tin khách hàng'!$E$10,$X$2:$Z$5,3,FALSE)*OFFSET($S820,0,VLOOKUP('Thông tin khách hàng'!$E$10,$X$2:$Z$5,2,FALSE))</f>
        <v>0</v>
      </c>
      <c r="G820" s="5">
        <f>EP*VLOOKUP('Thông tin khách hàng'!$E$10,$X$2:$Z$5,3,FALSE)*OFFSET($S820,0,VLOOKUP('Thông tin khách hàng'!$E$10,$X$2:$Z$5,2,FALSE))</f>
        <v>0</v>
      </c>
      <c r="H820" s="5">
        <f>F820*HLOOKUP(B820,Assumption!$A$10:$G$12,2,TRUE)+G820*HLOOKUP(B820,Assumption!$A$10:$G$12,3,TRUE)</f>
        <v>0</v>
      </c>
      <c r="I820" s="5">
        <f t="shared" si="3"/>
        <v>0</v>
      </c>
      <c r="J820" s="47">
        <f>VLOOKUP(D820,Assumption!$O$3:$Q$103,IF('Thông tin khách hàng'!$B$3="Nam",2,3),FALSE)/12*P820</f>
        <v>0</v>
      </c>
      <c r="K820" s="5">
        <v>20000.0</v>
      </c>
      <c r="L820" s="46">
        <f t="shared" si="4"/>
        <v>3595103764</v>
      </c>
      <c r="M820" s="46">
        <f t="shared" si="5"/>
        <v>886018897251</v>
      </c>
      <c r="N820" s="47">
        <f>HLOOKUP(ROUND(AVERAGE(M808:M819)/10^6,0),Assumption!$B$2:$E$3,2,TRUE)*MAX((AVERAGE(M808:M819)-250*10^6),0)</f>
        <v>4992830416</v>
      </c>
      <c r="O820" s="46">
        <f t="shared" si="6"/>
        <v>891011727667</v>
      </c>
      <c r="P820" s="46">
        <f>IF(A820=1,SA,MAX(0,SA-M819))</f>
        <v>0</v>
      </c>
      <c r="S820" s="5">
        <v>0.0</v>
      </c>
      <c r="T820" s="5">
        <v>0.0</v>
      </c>
      <c r="U820" s="5">
        <v>0.0</v>
      </c>
      <c r="V820" s="48">
        <v>1.0</v>
      </c>
    </row>
    <row r="821" ht="15.75" customHeight="1">
      <c r="A821" s="5">
        <v>819.0</v>
      </c>
      <c r="B821" s="5">
        <v>69.0</v>
      </c>
      <c r="C821" s="5">
        <f t="shared" si="1"/>
        <v>3</v>
      </c>
      <c r="D821" s="5">
        <f>'Thông tin khách hàng'!$B$4+B821-1</f>
        <v>69</v>
      </c>
      <c r="E821" s="46">
        <f t="shared" si="2"/>
        <v>891011727667</v>
      </c>
      <c r="F821" s="5">
        <f>TP*VLOOKUP('Thông tin khách hàng'!$E$10,$X$2:$Z$5,3,FALSE)*OFFSET($S821,0,VLOOKUP('Thông tin khách hàng'!$E$10,$X$2:$Z$5,2,FALSE))</f>
        <v>0</v>
      </c>
      <c r="G821" s="5">
        <f>EP*VLOOKUP('Thông tin khách hàng'!$E$10,$X$2:$Z$5,3,FALSE)*OFFSET($S821,0,VLOOKUP('Thông tin khách hàng'!$E$10,$X$2:$Z$5,2,FALSE))</f>
        <v>0</v>
      </c>
      <c r="H821" s="5">
        <f>F821*HLOOKUP(B821,Assumption!$A$10:$G$12,2,TRUE)+G821*HLOOKUP(B821,Assumption!$A$10:$G$12,3,TRUE)</f>
        <v>0</v>
      </c>
      <c r="I821" s="5">
        <f t="shared" si="3"/>
        <v>0</v>
      </c>
      <c r="J821" s="47">
        <f>VLOOKUP(D821,Assumption!$O$3:$Q$103,IF('Thông tin khách hàng'!$B$3="Nam",2,3),FALSE)/12*P821</f>
        <v>0</v>
      </c>
      <c r="K821" s="5">
        <v>20000.0</v>
      </c>
      <c r="L821" s="46">
        <f t="shared" si="4"/>
        <v>3630091990</v>
      </c>
      <c r="M821" s="46">
        <f t="shared" si="5"/>
        <v>894641799657</v>
      </c>
      <c r="N821" s="47">
        <f>HLOOKUP(ROUND(AVERAGE(M809:M820)/10^6,0),Assumption!$B$2:$E$3,2,TRUE)*MAX((AVERAGE(M809:M820)-250*10^6),0)</f>
        <v>5041465182</v>
      </c>
      <c r="O821" s="46">
        <f t="shared" si="6"/>
        <v>899683264839</v>
      </c>
      <c r="P821" s="46">
        <f>IF(A821=1,SA,MAX(0,SA-M820))</f>
        <v>0</v>
      </c>
      <c r="S821" s="5">
        <v>0.0</v>
      </c>
      <c r="T821" s="5">
        <v>0.0</v>
      </c>
      <c r="U821" s="5">
        <v>0.0</v>
      </c>
      <c r="V821" s="48">
        <v>1.0</v>
      </c>
    </row>
    <row r="822" ht="15.75" customHeight="1">
      <c r="A822" s="5">
        <v>820.0</v>
      </c>
      <c r="B822" s="5">
        <v>69.0</v>
      </c>
      <c r="C822" s="5">
        <f t="shared" si="1"/>
        <v>4</v>
      </c>
      <c r="D822" s="5">
        <f>'Thông tin khách hàng'!$B$4+B822-1</f>
        <v>69</v>
      </c>
      <c r="E822" s="46">
        <f t="shared" si="2"/>
        <v>899683264839</v>
      </c>
      <c r="F822" s="5">
        <f>TP*VLOOKUP('Thông tin khách hàng'!$E$10,$X$2:$Z$5,3,FALSE)*OFFSET($S822,0,VLOOKUP('Thông tin khách hàng'!$E$10,$X$2:$Z$5,2,FALSE))</f>
        <v>0</v>
      </c>
      <c r="G822" s="5">
        <f>EP*VLOOKUP('Thông tin khách hàng'!$E$10,$X$2:$Z$5,3,FALSE)*OFFSET($S822,0,VLOOKUP('Thông tin khách hàng'!$E$10,$X$2:$Z$5,2,FALSE))</f>
        <v>0</v>
      </c>
      <c r="H822" s="5">
        <f>F822*HLOOKUP(B822,Assumption!$A$10:$G$12,2,TRUE)+G822*HLOOKUP(B822,Assumption!$A$10:$G$12,3,TRUE)</f>
        <v>0</v>
      </c>
      <c r="I822" s="5">
        <f t="shared" si="3"/>
        <v>0</v>
      </c>
      <c r="J822" s="47">
        <f>VLOOKUP(D822,Assumption!$O$3:$Q$103,IF('Thông tin khách hàng'!$B$3="Nam",2,3),FALSE)/12*P822</f>
        <v>0</v>
      </c>
      <c r="K822" s="5">
        <v>20000.0</v>
      </c>
      <c r="L822" s="46">
        <f t="shared" si="4"/>
        <v>3665420906</v>
      </c>
      <c r="M822" s="46">
        <f t="shared" si="5"/>
        <v>903348665745</v>
      </c>
      <c r="N822" s="47">
        <f>HLOOKUP(ROUND(AVERAGE(M810:M821)/10^6,0),Assumption!$B$2:$E$3,2,TRUE)*MAX((AVERAGE(M810:M821)-250*10^6),0)</f>
        <v>5090573365</v>
      </c>
      <c r="O822" s="46">
        <f t="shared" si="6"/>
        <v>908439239110</v>
      </c>
      <c r="P822" s="46">
        <f>IF(A822=1,SA,MAX(0,SA-M821))</f>
        <v>0</v>
      </c>
      <c r="S822" s="5">
        <v>0.0</v>
      </c>
      <c r="T822" s="5">
        <v>0.0</v>
      </c>
      <c r="U822" s="5">
        <v>1.0</v>
      </c>
      <c r="V822" s="48">
        <v>1.0</v>
      </c>
    </row>
    <row r="823" ht="15.75" customHeight="1">
      <c r="A823" s="5">
        <v>821.0</v>
      </c>
      <c r="B823" s="5">
        <v>69.0</v>
      </c>
      <c r="C823" s="5">
        <f t="shared" si="1"/>
        <v>5</v>
      </c>
      <c r="D823" s="5">
        <f>'Thông tin khách hàng'!$B$4+B823-1</f>
        <v>69</v>
      </c>
      <c r="E823" s="46">
        <f t="shared" si="2"/>
        <v>908439239110</v>
      </c>
      <c r="F823" s="5">
        <f>TP*VLOOKUP('Thông tin khách hàng'!$E$10,$X$2:$Z$5,3,FALSE)*OFFSET($S823,0,VLOOKUP('Thông tin khách hàng'!$E$10,$X$2:$Z$5,2,FALSE))</f>
        <v>0</v>
      </c>
      <c r="G823" s="5">
        <f>EP*VLOOKUP('Thông tin khách hàng'!$E$10,$X$2:$Z$5,3,FALSE)*OFFSET($S823,0,VLOOKUP('Thông tin khách hàng'!$E$10,$X$2:$Z$5,2,FALSE))</f>
        <v>0</v>
      </c>
      <c r="H823" s="5">
        <f>F823*HLOOKUP(B823,Assumption!$A$10:$G$12,2,TRUE)+G823*HLOOKUP(B823,Assumption!$A$10:$G$12,3,TRUE)</f>
        <v>0</v>
      </c>
      <c r="I823" s="5">
        <f t="shared" si="3"/>
        <v>0</v>
      </c>
      <c r="J823" s="47">
        <f>VLOOKUP(D823,Assumption!$O$3:$Q$103,IF('Thông tin khách hàng'!$B$3="Nam",2,3),FALSE)/12*P823</f>
        <v>0</v>
      </c>
      <c r="K823" s="5">
        <v>20000.0</v>
      </c>
      <c r="L823" s="46">
        <f t="shared" si="4"/>
        <v>3701093829</v>
      </c>
      <c r="M823" s="46">
        <f t="shared" si="5"/>
        <v>912140312939</v>
      </c>
      <c r="N823" s="47">
        <f>HLOOKUP(ROUND(AVERAGE(M811:M822)/10^6,0),Assumption!$B$2:$E$3,2,TRUE)*MAX((AVERAGE(M811:M822)-250*10^6),0)</f>
        <v>5140159571</v>
      </c>
      <c r="O823" s="46">
        <f t="shared" si="6"/>
        <v>917280472510</v>
      </c>
      <c r="P823" s="46">
        <f>IF(A823=1,SA,MAX(0,SA-M822))</f>
        <v>0</v>
      </c>
      <c r="S823" s="5">
        <v>0.0</v>
      </c>
      <c r="T823" s="5">
        <v>0.0</v>
      </c>
      <c r="U823" s="5">
        <v>0.0</v>
      </c>
      <c r="V823" s="48">
        <v>1.0</v>
      </c>
    </row>
    <row r="824" ht="15.75" customHeight="1">
      <c r="A824" s="5">
        <v>822.0</v>
      </c>
      <c r="B824" s="5">
        <v>69.0</v>
      </c>
      <c r="C824" s="5">
        <f t="shared" si="1"/>
        <v>6</v>
      </c>
      <c r="D824" s="5">
        <f>'Thông tin khách hàng'!$B$4+B824-1</f>
        <v>69</v>
      </c>
      <c r="E824" s="46">
        <f t="shared" si="2"/>
        <v>917280472510</v>
      </c>
      <c r="F824" s="5">
        <f>TP*VLOOKUP('Thông tin khách hàng'!$E$10,$X$2:$Z$5,3,FALSE)*OFFSET($S824,0,VLOOKUP('Thông tin khách hàng'!$E$10,$X$2:$Z$5,2,FALSE))</f>
        <v>0</v>
      </c>
      <c r="G824" s="5">
        <f>EP*VLOOKUP('Thông tin khách hàng'!$E$10,$X$2:$Z$5,3,FALSE)*OFFSET($S824,0,VLOOKUP('Thông tin khách hàng'!$E$10,$X$2:$Z$5,2,FALSE))</f>
        <v>0</v>
      </c>
      <c r="H824" s="5">
        <f>F824*HLOOKUP(B824,Assumption!$A$10:$G$12,2,TRUE)+G824*HLOOKUP(B824,Assumption!$A$10:$G$12,3,TRUE)</f>
        <v>0</v>
      </c>
      <c r="I824" s="5">
        <f t="shared" si="3"/>
        <v>0</v>
      </c>
      <c r="J824" s="47">
        <f>VLOOKUP(D824,Assumption!$O$3:$Q$103,IF('Thông tin khách hàng'!$B$3="Nam",2,3),FALSE)/12*P824</f>
        <v>0</v>
      </c>
      <c r="K824" s="5">
        <v>20000.0</v>
      </c>
      <c r="L824" s="46">
        <f t="shared" si="4"/>
        <v>3737114108</v>
      </c>
      <c r="M824" s="46">
        <f t="shared" si="5"/>
        <v>921017566618</v>
      </c>
      <c r="N824" s="47">
        <f>HLOOKUP(ROUND(AVERAGE(M812:M823)/10^6,0),Assumption!$B$2:$E$3,2,TRUE)*MAX((AVERAGE(M812:M823)-250*10^6),0)</f>
        <v>5190228453</v>
      </c>
      <c r="O824" s="46">
        <f t="shared" si="6"/>
        <v>926207795071</v>
      </c>
      <c r="P824" s="46">
        <f>IF(A824=1,SA,MAX(0,SA-M823))</f>
        <v>0</v>
      </c>
      <c r="S824" s="5">
        <v>0.0</v>
      </c>
      <c r="T824" s="5">
        <v>0.0</v>
      </c>
      <c r="U824" s="5">
        <v>0.0</v>
      </c>
      <c r="V824" s="48">
        <v>1.0</v>
      </c>
    </row>
    <row r="825" ht="15.75" customHeight="1">
      <c r="A825" s="5">
        <v>823.0</v>
      </c>
      <c r="B825" s="5">
        <v>69.0</v>
      </c>
      <c r="C825" s="5">
        <f t="shared" si="1"/>
        <v>7</v>
      </c>
      <c r="D825" s="5">
        <f>'Thông tin khách hàng'!$B$4+B825-1</f>
        <v>69</v>
      </c>
      <c r="E825" s="46">
        <f t="shared" si="2"/>
        <v>926207795071</v>
      </c>
      <c r="F825" s="5">
        <f>TP*VLOOKUP('Thông tin khách hàng'!$E$10,$X$2:$Z$5,3,FALSE)*OFFSET($S825,0,VLOOKUP('Thông tin khách hàng'!$E$10,$X$2:$Z$5,2,FALSE))</f>
        <v>15000000</v>
      </c>
      <c r="G825" s="5">
        <f>EP*VLOOKUP('Thông tin khách hàng'!$E$10,$X$2:$Z$5,3,FALSE)*OFFSET($S825,0,VLOOKUP('Thông tin khách hàng'!$E$10,$X$2:$Z$5,2,FALSE))</f>
        <v>15000000</v>
      </c>
      <c r="H825" s="5">
        <f>F825*HLOOKUP(B825,Assumption!$A$10:$G$12,2,TRUE)+G825*HLOOKUP(B825,Assumption!$A$10:$G$12,3,TRUE)</f>
        <v>750000</v>
      </c>
      <c r="I825" s="5">
        <f t="shared" si="3"/>
        <v>29250000</v>
      </c>
      <c r="J825" s="47">
        <f>VLOOKUP(D825,Assumption!$O$3:$Q$103,IF('Thông tin khách hàng'!$B$3="Nam",2,3),FALSE)/12*P825</f>
        <v>0</v>
      </c>
      <c r="K825" s="5">
        <v>20000.0</v>
      </c>
      <c r="L825" s="46">
        <f t="shared" si="4"/>
        <v>3773604293</v>
      </c>
      <c r="M825" s="46">
        <f t="shared" si="5"/>
        <v>930010629364</v>
      </c>
      <c r="N825" s="47">
        <f>HLOOKUP(ROUND(AVERAGE(M813:M824)/10^6,0),Assumption!$B$2:$E$3,2,TRUE)*MAX((AVERAGE(M813:M824)-250*10^6),0)</f>
        <v>5240784711</v>
      </c>
      <c r="O825" s="46">
        <f t="shared" si="6"/>
        <v>935251414075</v>
      </c>
      <c r="P825" s="46">
        <f>IF(A825=1,SA,MAX(0,SA-M824))</f>
        <v>0</v>
      </c>
      <c r="S825" s="5">
        <v>0.0</v>
      </c>
      <c r="T825" s="5">
        <v>1.0</v>
      </c>
      <c r="U825" s="5">
        <v>1.0</v>
      </c>
      <c r="V825" s="48">
        <v>1.0</v>
      </c>
    </row>
    <row r="826" ht="15.75" customHeight="1">
      <c r="A826" s="5">
        <v>824.0</v>
      </c>
      <c r="B826" s="5">
        <v>69.0</v>
      </c>
      <c r="C826" s="5">
        <f t="shared" si="1"/>
        <v>8</v>
      </c>
      <c r="D826" s="5">
        <f>'Thông tin khách hàng'!$B$4+B826-1</f>
        <v>69</v>
      </c>
      <c r="E826" s="46">
        <f t="shared" si="2"/>
        <v>935251414075</v>
      </c>
      <c r="F826" s="5">
        <f>TP*VLOOKUP('Thông tin khách hàng'!$E$10,$X$2:$Z$5,3,FALSE)*OFFSET($S826,0,VLOOKUP('Thông tin khách hàng'!$E$10,$X$2:$Z$5,2,FALSE))</f>
        <v>0</v>
      </c>
      <c r="G826" s="5">
        <f>EP*VLOOKUP('Thông tin khách hàng'!$E$10,$X$2:$Z$5,3,FALSE)*OFFSET($S826,0,VLOOKUP('Thông tin khách hàng'!$E$10,$X$2:$Z$5,2,FALSE))</f>
        <v>0</v>
      </c>
      <c r="H826" s="5">
        <f>F826*HLOOKUP(B826,Assumption!$A$10:$G$12,2,TRUE)+G826*HLOOKUP(B826,Assumption!$A$10:$G$12,3,TRUE)</f>
        <v>0</v>
      </c>
      <c r="I826" s="5">
        <f t="shared" si="3"/>
        <v>0</v>
      </c>
      <c r="J826" s="47">
        <f>VLOOKUP(D826,Assumption!$O$3:$Q$103,IF('Thông tin khách hàng'!$B$3="Nam",2,3),FALSE)/12*P826</f>
        <v>0</v>
      </c>
      <c r="K826" s="5">
        <v>20000.0</v>
      </c>
      <c r="L826" s="46">
        <f t="shared" si="4"/>
        <v>3810329948</v>
      </c>
      <c r="M826" s="46">
        <f t="shared" si="5"/>
        <v>939061724023</v>
      </c>
      <c r="N826" s="47">
        <f>HLOOKUP(ROUND(AVERAGE(M814:M825)/10^6,0),Assumption!$B$2:$E$3,2,TRUE)*MAX((AVERAGE(M814:M825)-250*10^6),0)</f>
        <v>5291833089</v>
      </c>
      <c r="O826" s="46">
        <f t="shared" si="6"/>
        <v>944353557112</v>
      </c>
      <c r="P826" s="46">
        <f>IF(A826=1,SA,MAX(0,SA-M825))</f>
        <v>0</v>
      </c>
      <c r="S826" s="5">
        <v>0.0</v>
      </c>
      <c r="T826" s="5">
        <v>0.0</v>
      </c>
      <c r="U826" s="5">
        <v>0.0</v>
      </c>
      <c r="V826" s="48">
        <v>1.0</v>
      </c>
    </row>
    <row r="827" ht="15.75" customHeight="1">
      <c r="A827" s="5">
        <v>825.0</v>
      </c>
      <c r="B827" s="5">
        <v>69.0</v>
      </c>
      <c r="C827" s="5">
        <f t="shared" si="1"/>
        <v>9</v>
      </c>
      <c r="D827" s="5">
        <f>'Thông tin khách hàng'!$B$4+B827-1</f>
        <v>69</v>
      </c>
      <c r="E827" s="46">
        <f t="shared" si="2"/>
        <v>944353557112</v>
      </c>
      <c r="F827" s="5">
        <f>TP*VLOOKUP('Thông tin khách hàng'!$E$10,$X$2:$Z$5,3,FALSE)*OFFSET($S827,0,VLOOKUP('Thông tin khách hàng'!$E$10,$X$2:$Z$5,2,FALSE))</f>
        <v>0</v>
      </c>
      <c r="G827" s="5">
        <f>EP*VLOOKUP('Thông tin khách hàng'!$E$10,$X$2:$Z$5,3,FALSE)*OFFSET($S827,0,VLOOKUP('Thông tin khách hàng'!$E$10,$X$2:$Z$5,2,FALSE))</f>
        <v>0</v>
      </c>
      <c r="H827" s="5">
        <f>F827*HLOOKUP(B827,Assumption!$A$10:$G$12,2,TRUE)+G827*HLOOKUP(B827,Assumption!$A$10:$G$12,3,TRUE)</f>
        <v>0</v>
      </c>
      <c r="I827" s="5">
        <f t="shared" si="3"/>
        <v>0</v>
      </c>
      <c r="J827" s="47">
        <f>VLOOKUP(D827,Assumption!$O$3:$Q$103,IF('Thông tin khách hàng'!$B$3="Nam",2,3),FALSE)/12*P827</f>
        <v>0</v>
      </c>
      <c r="K827" s="5">
        <v>20000.0</v>
      </c>
      <c r="L827" s="46">
        <f t="shared" si="4"/>
        <v>3847413206</v>
      </c>
      <c r="M827" s="46">
        <f t="shared" si="5"/>
        <v>948200950318</v>
      </c>
      <c r="N827" s="47">
        <f>HLOOKUP(ROUND(AVERAGE(M815:M826)/10^6,0),Assumption!$B$2:$E$3,2,TRUE)*MAX((AVERAGE(M815:M826)-250*10^6),0)</f>
        <v>5343378376</v>
      </c>
      <c r="O827" s="46">
        <f t="shared" si="6"/>
        <v>953544328694</v>
      </c>
      <c r="P827" s="46">
        <f>IF(A827=1,SA,MAX(0,SA-M826))</f>
        <v>0</v>
      </c>
      <c r="S827" s="5">
        <v>0.0</v>
      </c>
      <c r="T827" s="5">
        <v>0.0</v>
      </c>
      <c r="U827" s="5">
        <v>0.0</v>
      </c>
      <c r="V827" s="48">
        <v>1.0</v>
      </c>
    </row>
    <row r="828" ht="15.75" customHeight="1">
      <c r="A828" s="5">
        <v>826.0</v>
      </c>
      <c r="B828" s="5">
        <v>69.0</v>
      </c>
      <c r="C828" s="5">
        <f t="shared" si="1"/>
        <v>10</v>
      </c>
      <c r="D828" s="5">
        <f>'Thông tin khách hàng'!$B$4+B828-1</f>
        <v>69</v>
      </c>
      <c r="E828" s="46">
        <f t="shared" si="2"/>
        <v>953544328694</v>
      </c>
      <c r="F828" s="5">
        <f>TP*VLOOKUP('Thông tin khách hàng'!$E$10,$X$2:$Z$5,3,FALSE)*OFFSET($S828,0,VLOOKUP('Thông tin khách hàng'!$E$10,$X$2:$Z$5,2,FALSE))</f>
        <v>0</v>
      </c>
      <c r="G828" s="5">
        <f>EP*VLOOKUP('Thông tin khách hàng'!$E$10,$X$2:$Z$5,3,FALSE)*OFFSET($S828,0,VLOOKUP('Thông tin khách hàng'!$E$10,$X$2:$Z$5,2,FALSE))</f>
        <v>0</v>
      </c>
      <c r="H828" s="5">
        <f>F828*HLOOKUP(B828,Assumption!$A$10:$G$12,2,TRUE)+G828*HLOOKUP(B828,Assumption!$A$10:$G$12,3,TRUE)</f>
        <v>0</v>
      </c>
      <c r="I828" s="5">
        <f t="shared" si="3"/>
        <v>0</v>
      </c>
      <c r="J828" s="47">
        <f>VLOOKUP(D828,Assumption!$O$3:$Q$103,IF('Thông tin khách hàng'!$B$3="Nam",2,3),FALSE)/12*P828</f>
        <v>0</v>
      </c>
      <c r="K828" s="5">
        <v>20000.0</v>
      </c>
      <c r="L828" s="46">
        <f t="shared" si="4"/>
        <v>3884857547</v>
      </c>
      <c r="M828" s="46">
        <f t="shared" si="5"/>
        <v>957429166241</v>
      </c>
      <c r="N828" s="47">
        <f>HLOOKUP(ROUND(AVERAGE(M816:M827)/10^6,0),Assumption!$B$2:$E$3,2,TRUE)*MAX((AVERAGE(M816:M827)-250*10^6),0)</f>
        <v>5395425410</v>
      </c>
      <c r="O828" s="46">
        <f t="shared" si="6"/>
        <v>962824591651</v>
      </c>
      <c r="P828" s="46">
        <f>IF(A828=1,SA,MAX(0,SA-M827))</f>
        <v>0</v>
      </c>
      <c r="S828" s="5">
        <v>0.0</v>
      </c>
      <c r="T828" s="5">
        <v>0.0</v>
      </c>
      <c r="U828" s="5">
        <v>1.0</v>
      </c>
      <c r="V828" s="48">
        <v>1.0</v>
      </c>
    </row>
    <row r="829" ht="15.75" customHeight="1">
      <c r="A829" s="5">
        <v>827.0</v>
      </c>
      <c r="B829" s="5">
        <v>69.0</v>
      </c>
      <c r="C829" s="5">
        <f t="shared" si="1"/>
        <v>11</v>
      </c>
      <c r="D829" s="5">
        <f>'Thông tin khách hàng'!$B$4+B829-1</f>
        <v>69</v>
      </c>
      <c r="E829" s="46">
        <f t="shared" si="2"/>
        <v>962824591651</v>
      </c>
      <c r="F829" s="5">
        <f>TP*VLOOKUP('Thông tin khách hàng'!$E$10,$X$2:$Z$5,3,FALSE)*OFFSET($S829,0,VLOOKUP('Thông tin khách hàng'!$E$10,$X$2:$Z$5,2,FALSE))</f>
        <v>0</v>
      </c>
      <c r="G829" s="5">
        <f>EP*VLOOKUP('Thông tin khách hàng'!$E$10,$X$2:$Z$5,3,FALSE)*OFFSET($S829,0,VLOOKUP('Thông tin khách hàng'!$E$10,$X$2:$Z$5,2,FALSE))</f>
        <v>0</v>
      </c>
      <c r="H829" s="5">
        <f>F829*HLOOKUP(B829,Assumption!$A$10:$G$12,2,TRUE)+G829*HLOOKUP(B829,Assumption!$A$10:$G$12,3,TRUE)</f>
        <v>0</v>
      </c>
      <c r="I829" s="5">
        <f t="shared" si="3"/>
        <v>0</v>
      </c>
      <c r="J829" s="47">
        <f>VLOOKUP(D829,Assumption!$O$3:$Q$103,IF('Thông tin khách hàng'!$B$3="Nam",2,3),FALSE)/12*P829</f>
        <v>0</v>
      </c>
      <c r="K829" s="5">
        <v>20000.0</v>
      </c>
      <c r="L829" s="46">
        <f t="shared" si="4"/>
        <v>3922666487</v>
      </c>
      <c r="M829" s="46">
        <f t="shared" si="5"/>
        <v>966747238138</v>
      </c>
      <c r="N829" s="47">
        <f>HLOOKUP(ROUND(AVERAGE(M817:M828)/10^6,0),Assumption!$B$2:$E$3,2,TRUE)*MAX((AVERAGE(M817:M828)-250*10^6),0)</f>
        <v>5447979074</v>
      </c>
      <c r="O829" s="46">
        <f t="shared" si="6"/>
        <v>972195217212</v>
      </c>
      <c r="P829" s="46">
        <f>IF(A829=1,SA,MAX(0,SA-M828))</f>
        <v>0</v>
      </c>
      <c r="S829" s="5">
        <v>0.0</v>
      </c>
      <c r="T829" s="5">
        <v>0.0</v>
      </c>
      <c r="U829" s="5">
        <v>0.0</v>
      </c>
      <c r="V829" s="48">
        <v>1.0</v>
      </c>
    </row>
    <row r="830" ht="15.75" customHeight="1">
      <c r="A830" s="5">
        <v>828.0</v>
      </c>
      <c r="B830" s="5">
        <v>69.0</v>
      </c>
      <c r="C830" s="5">
        <f t="shared" si="1"/>
        <v>12</v>
      </c>
      <c r="D830" s="5">
        <f>'Thông tin khách hàng'!$B$4+B830-1</f>
        <v>69</v>
      </c>
      <c r="E830" s="46">
        <f t="shared" si="2"/>
        <v>972195217212</v>
      </c>
      <c r="F830" s="5">
        <f>TP*VLOOKUP('Thông tin khách hàng'!$E$10,$X$2:$Z$5,3,FALSE)*OFFSET($S830,0,VLOOKUP('Thông tin khách hàng'!$E$10,$X$2:$Z$5,2,FALSE))</f>
        <v>0</v>
      </c>
      <c r="G830" s="5">
        <f>EP*VLOOKUP('Thông tin khách hàng'!$E$10,$X$2:$Z$5,3,FALSE)*OFFSET($S830,0,VLOOKUP('Thông tin khách hàng'!$E$10,$X$2:$Z$5,2,FALSE))</f>
        <v>0</v>
      </c>
      <c r="H830" s="5">
        <f>F830*HLOOKUP(B830,Assumption!$A$10:$G$12,2,TRUE)+G830*HLOOKUP(B830,Assumption!$A$10:$G$12,3,TRUE)</f>
        <v>0</v>
      </c>
      <c r="I830" s="5">
        <f t="shared" si="3"/>
        <v>0</v>
      </c>
      <c r="J830" s="47">
        <f>VLOOKUP(D830,Assumption!$O$3:$Q$103,IF('Thông tin khách hàng'!$B$3="Nam",2,3),FALSE)/12*P830</f>
        <v>0</v>
      </c>
      <c r="K830" s="5">
        <v>20000.0</v>
      </c>
      <c r="L830" s="46">
        <f t="shared" si="4"/>
        <v>3960843575</v>
      </c>
      <c r="M830" s="46">
        <f t="shared" si="5"/>
        <v>976156040787</v>
      </c>
      <c r="N830" s="47">
        <f>HLOOKUP(ROUND(AVERAGE(M818:M829)/10^6,0),Assumption!$B$2:$E$3,2,TRUE)*MAX((AVERAGE(M818:M829)-250*10^6),0)</f>
        <v>5501044301</v>
      </c>
      <c r="O830" s="46">
        <f t="shared" si="6"/>
        <v>981657085088</v>
      </c>
      <c r="P830" s="46">
        <f>IF(A830=1,SA,MAX(0,SA-M829))</f>
        <v>0</v>
      </c>
      <c r="S830" s="5">
        <v>0.0</v>
      </c>
      <c r="T830" s="5">
        <v>0.0</v>
      </c>
      <c r="U830" s="5">
        <v>0.0</v>
      </c>
      <c r="V830" s="48">
        <v>1.0</v>
      </c>
    </row>
    <row r="831" ht="15.75" customHeight="1">
      <c r="A831" s="5">
        <v>829.0</v>
      </c>
      <c r="B831" s="5">
        <v>70.0</v>
      </c>
      <c r="C831" s="5">
        <f t="shared" si="1"/>
        <v>1</v>
      </c>
      <c r="D831" s="5">
        <f>'Thông tin khách hàng'!$B$4+B831-1</f>
        <v>70</v>
      </c>
      <c r="E831" s="46">
        <f t="shared" si="2"/>
        <v>981657085088</v>
      </c>
      <c r="F831" s="5">
        <f>TP*VLOOKUP('Thông tin khách hàng'!$E$10,$X$2:$Z$5,3,FALSE)*OFFSET($S831,0,VLOOKUP('Thông tin khách hàng'!$E$10,$X$2:$Z$5,2,FALSE))</f>
        <v>15000000</v>
      </c>
      <c r="G831" s="5">
        <f>EP*VLOOKUP('Thông tin khách hàng'!$E$10,$X$2:$Z$5,3,FALSE)*OFFSET($S831,0,VLOOKUP('Thông tin khách hàng'!$E$10,$X$2:$Z$5,2,FALSE))</f>
        <v>15000000</v>
      </c>
      <c r="H831" s="5">
        <f>F831*HLOOKUP(B831,Assumption!$A$10:$G$12,2,TRUE)+G831*HLOOKUP(B831,Assumption!$A$10:$G$12,3,TRUE)</f>
        <v>750000</v>
      </c>
      <c r="I831" s="5">
        <f t="shared" si="3"/>
        <v>29250000</v>
      </c>
      <c r="J831" s="47">
        <f>VLOOKUP(D831,Assumption!$O$3:$Q$103,IF('Thông tin khách hàng'!$B$3="Nam",2,3),FALSE)/12*P831</f>
        <v>0</v>
      </c>
      <c r="K831" s="5">
        <v>20000.0</v>
      </c>
      <c r="L831" s="46">
        <f t="shared" si="4"/>
        <v>3999511564</v>
      </c>
      <c r="M831" s="46">
        <f t="shared" si="5"/>
        <v>985685826652</v>
      </c>
      <c r="N831" s="47">
        <f>HLOOKUP(ROUND(AVERAGE(M819:M830)/10^6,0),Assumption!$B$2:$E$3,2,TRUE)*MAX((AVERAGE(M819:M830)-250*10^6),0)</f>
        <v>5554626070</v>
      </c>
      <c r="O831" s="46">
        <f t="shared" si="6"/>
        <v>991240452722</v>
      </c>
      <c r="P831" s="46">
        <f>IF(A831=1,SA,MAX(0,SA-M830))</f>
        <v>0</v>
      </c>
      <c r="S831" s="5">
        <v>1.0</v>
      </c>
      <c r="T831" s="5">
        <v>1.0</v>
      </c>
      <c r="U831" s="5">
        <v>1.0</v>
      </c>
      <c r="V831" s="48">
        <v>1.0</v>
      </c>
    </row>
    <row r="832" ht="15.75" customHeight="1">
      <c r="A832" s="5">
        <v>830.0</v>
      </c>
      <c r="B832" s="5">
        <v>70.0</v>
      </c>
      <c r="C832" s="5">
        <f t="shared" si="1"/>
        <v>2</v>
      </c>
      <c r="D832" s="5">
        <f>'Thông tin khách hàng'!$B$4+B832-1</f>
        <v>70</v>
      </c>
      <c r="E832" s="46">
        <f t="shared" si="2"/>
        <v>991240452722</v>
      </c>
      <c r="F832" s="5">
        <f>TP*VLOOKUP('Thông tin khách hàng'!$E$10,$X$2:$Z$5,3,FALSE)*OFFSET($S832,0,VLOOKUP('Thông tin khách hàng'!$E$10,$X$2:$Z$5,2,FALSE))</f>
        <v>0</v>
      </c>
      <c r="G832" s="5">
        <f>EP*VLOOKUP('Thông tin khách hàng'!$E$10,$X$2:$Z$5,3,FALSE)*OFFSET($S832,0,VLOOKUP('Thông tin khách hàng'!$E$10,$X$2:$Z$5,2,FALSE))</f>
        <v>0</v>
      </c>
      <c r="H832" s="5">
        <f>F832*HLOOKUP(B832,Assumption!$A$10:$G$12,2,TRUE)+G832*HLOOKUP(B832,Assumption!$A$10:$G$12,3,TRUE)</f>
        <v>0</v>
      </c>
      <c r="I832" s="5">
        <f t="shared" si="3"/>
        <v>0</v>
      </c>
      <c r="J832" s="47">
        <f>VLOOKUP(D832,Assumption!$O$3:$Q$103,IF('Thông tin khách hàng'!$B$3="Nam",2,3),FALSE)/12*P832</f>
        <v>0</v>
      </c>
      <c r="K832" s="5">
        <v>20000.0</v>
      </c>
      <c r="L832" s="46">
        <f t="shared" si="4"/>
        <v>4038436222</v>
      </c>
      <c r="M832" s="46">
        <f t="shared" si="5"/>
        <v>995278868944</v>
      </c>
      <c r="N832" s="47">
        <f>HLOOKUP(ROUND(AVERAGE(M820:M831)/10^6,0),Assumption!$B$2:$E$3,2,TRUE)*MAX((AVERAGE(M820:M831)-250*10^6),0)</f>
        <v>5608729409</v>
      </c>
      <c r="O832" s="46">
        <f t="shared" si="6"/>
        <v>1000887598353</v>
      </c>
      <c r="P832" s="46">
        <f>IF(A832=1,SA,MAX(0,SA-M831))</f>
        <v>0</v>
      </c>
      <c r="S832" s="5">
        <v>0.0</v>
      </c>
      <c r="T832" s="5">
        <v>0.0</v>
      </c>
      <c r="U832" s="5">
        <v>0.0</v>
      </c>
      <c r="V832" s="48">
        <v>1.0</v>
      </c>
    </row>
    <row r="833" ht="15.75" customHeight="1">
      <c r="A833" s="5">
        <v>831.0</v>
      </c>
      <c r="B833" s="5">
        <v>70.0</v>
      </c>
      <c r="C833" s="5">
        <f t="shared" si="1"/>
        <v>3</v>
      </c>
      <c r="D833" s="5">
        <f>'Thông tin khách hàng'!$B$4+B833-1</f>
        <v>70</v>
      </c>
      <c r="E833" s="46">
        <f t="shared" si="2"/>
        <v>1000887598353</v>
      </c>
      <c r="F833" s="5">
        <f>TP*VLOOKUP('Thông tin khách hàng'!$E$10,$X$2:$Z$5,3,FALSE)*OFFSET($S833,0,VLOOKUP('Thông tin khách hàng'!$E$10,$X$2:$Z$5,2,FALSE))</f>
        <v>0</v>
      </c>
      <c r="G833" s="5">
        <f>EP*VLOOKUP('Thông tin khách hàng'!$E$10,$X$2:$Z$5,3,FALSE)*OFFSET($S833,0,VLOOKUP('Thông tin khách hàng'!$E$10,$X$2:$Z$5,2,FALSE))</f>
        <v>0</v>
      </c>
      <c r="H833" s="5">
        <f>F833*HLOOKUP(B833,Assumption!$A$10:$G$12,2,TRUE)+G833*HLOOKUP(B833,Assumption!$A$10:$G$12,3,TRUE)</f>
        <v>0</v>
      </c>
      <c r="I833" s="5">
        <f t="shared" si="3"/>
        <v>0</v>
      </c>
      <c r="J833" s="47">
        <f>VLOOKUP(D833,Assumption!$O$3:$Q$103,IF('Thông tin khách hàng'!$B$3="Nam",2,3),FALSE)/12*P833</f>
        <v>0</v>
      </c>
      <c r="K833" s="5">
        <v>20000.0</v>
      </c>
      <c r="L833" s="46">
        <f t="shared" si="4"/>
        <v>4077739888</v>
      </c>
      <c r="M833" s="46">
        <f t="shared" si="5"/>
        <v>1004965318241</v>
      </c>
      <c r="N833" s="47">
        <f>HLOOKUP(ROUND(AVERAGE(M821:M832)/10^6,0),Assumption!$B$2:$E$3,2,TRUE)*MAX((AVERAGE(M821:M832)-250*10^6),0)</f>
        <v>5663359395</v>
      </c>
      <c r="O833" s="46">
        <f t="shared" si="6"/>
        <v>1010628677636</v>
      </c>
      <c r="P833" s="46">
        <f>IF(A833=1,SA,MAX(0,SA-M832))</f>
        <v>0</v>
      </c>
      <c r="S833" s="5">
        <v>0.0</v>
      </c>
      <c r="T833" s="5">
        <v>0.0</v>
      </c>
      <c r="U833" s="5">
        <v>0.0</v>
      </c>
      <c r="V833" s="48">
        <v>1.0</v>
      </c>
    </row>
    <row r="834" ht="15.75" customHeight="1">
      <c r="A834" s="5">
        <v>832.0</v>
      </c>
      <c r="B834" s="5">
        <v>70.0</v>
      </c>
      <c r="C834" s="5">
        <f t="shared" si="1"/>
        <v>4</v>
      </c>
      <c r="D834" s="5">
        <f>'Thông tin khách hàng'!$B$4+B834-1</f>
        <v>70</v>
      </c>
      <c r="E834" s="46">
        <f t="shared" si="2"/>
        <v>1010628677636</v>
      </c>
      <c r="F834" s="5">
        <f>TP*VLOOKUP('Thông tin khách hàng'!$E$10,$X$2:$Z$5,3,FALSE)*OFFSET($S834,0,VLOOKUP('Thông tin khách hàng'!$E$10,$X$2:$Z$5,2,FALSE))</f>
        <v>0</v>
      </c>
      <c r="G834" s="5">
        <f>EP*VLOOKUP('Thông tin khách hàng'!$E$10,$X$2:$Z$5,3,FALSE)*OFFSET($S834,0,VLOOKUP('Thông tin khách hàng'!$E$10,$X$2:$Z$5,2,FALSE))</f>
        <v>0</v>
      </c>
      <c r="H834" s="5">
        <f>F834*HLOOKUP(B834,Assumption!$A$10:$G$12,2,TRUE)+G834*HLOOKUP(B834,Assumption!$A$10:$G$12,3,TRUE)</f>
        <v>0</v>
      </c>
      <c r="I834" s="5">
        <f t="shared" si="3"/>
        <v>0</v>
      </c>
      <c r="J834" s="47">
        <f>VLOOKUP(D834,Assumption!$O$3:$Q$103,IF('Thông tin khách hàng'!$B$3="Nam",2,3),FALSE)/12*P834</f>
        <v>0</v>
      </c>
      <c r="K834" s="5">
        <v>20000.0</v>
      </c>
      <c r="L834" s="46">
        <f t="shared" si="4"/>
        <v>4117426251</v>
      </c>
      <c r="M834" s="46">
        <f t="shared" si="5"/>
        <v>1014746083887</v>
      </c>
      <c r="N834" s="47">
        <f>HLOOKUP(ROUND(AVERAGE(M822:M833)/10^6,0),Assumption!$B$2:$E$3,2,TRUE)*MAX((AVERAGE(M822:M833)-250*10^6),0)</f>
        <v>5718521154</v>
      </c>
      <c r="O834" s="46">
        <f t="shared" si="6"/>
        <v>1020464605041</v>
      </c>
      <c r="P834" s="46">
        <f>IF(A834=1,SA,MAX(0,SA-M833))</f>
        <v>0</v>
      </c>
      <c r="S834" s="5">
        <v>0.0</v>
      </c>
      <c r="T834" s="5">
        <v>0.0</v>
      </c>
      <c r="U834" s="5">
        <v>1.0</v>
      </c>
      <c r="V834" s="48">
        <v>1.0</v>
      </c>
    </row>
    <row r="835" ht="15.75" customHeight="1">
      <c r="A835" s="5">
        <v>833.0</v>
      </c>
      <c r="B835" s="5">
        <v>70.0</v>
      </c>
      <c r="C835" s="5">
        <f t="shared" si="1"/>
        <v>5</v>
      </c>
      <c r="D835" s="5">
        <f>'Thông tin khách hàng'!$B$4+B835-1</f>
        <v>70</v>
      </c>
      <c r="E835" s="46">
        <f t="shared" si="2"/>
        <v>1020464605041</v>
      </c>
      <c r="F835" s="5">
        <f>TP*VLOOKUP('Thông tin khách hàng'!$E$10,$X$2:$Z$5,3,FALSE)*OFFSET($S835,0,VLOOKUP('Thông tin khách hàng'!$E$10,$X$2:$Z$5,2,FALSE))</f>
        <v>0</v>
      </c>
      <c r="G835" s="5">
        <f>EP*VLOOKUP('Thông tin khách hàng'!$E$10,$X$2:$Z$5,3,FALSE)*OFFSET($S835,0,VLOOKUP('Thông tin khách hàng'!$E$10,$X$2:$Z$5,2,FALSE))</f>
        <v>0</v>
      </c>
      <c r="H835" s="5">
        <f>F835*HLOOKUP(B835,Assumption!$A$10:$G$12,2,TRUE)+G835*HLOOKUP(B835,Assumption!$A$10:$G$12,3,TRUE)</f>
        <v>0</v>
      </c>
      <c r="I835" s="5">
        <f t="shared" si="3"/>
        <v>0</v>
      </c>
      <c r="J835" s="47">
        <f>VLOOKUP(D835,Assumption!$O$3:$Q$103,IF('Thông tin khách hàng'!$B$3="Nam",2,3),FALSE)/12*P835</f>
        <v>0</v>
      </c>
      <c r="K835" s="5">
        <v>20000.0</v>
      </c>
      <c r="L835" s="46">
        <f t="shared" si="4"/>
        <v>4157499036</v>
      </c>
      <c r="M835" s="46">
        <f t="shared" si="5"/>
        <v>1024622084077</v>
      </c>
      <c r="N835" s="47">
        <f>HLOOKUP(ROUND(AVERAGE(M823:M834)/10^6,0),Assumption!$B$2:$E$3,2,TRUE)*MAX((AVERAGE(M823:M834)-250*10^6),0)</f>
        <v>5774219863</v>
      </c>
      <c r="O835" s="46">
        <f t="shared" si="6"/>
        <v>1030396303940</v>
      </c>
      <c r="P835" s="46">
        <f>IF(A835=1,SA,MAX(0,SA-M834))</f>
        <v>0</v>
      </c>
      <c r="S835" s="5">
        <v>0.0</v>
      </c>
      <c r="T835" s="5">
        <v>0.0</v>
      </c>
      <c r="U835" s="5">
        <v>0.0</v>
      </c>
      <c r="V835" s="48">
        <v>1.0</v>
      </c>
    </row>
    <row r="836" ht="15.75" customHeight="1">
      <c r="A836" s="5">
        <v>834.0</v>
      </c>
      <c r="B836" s="5">
        <v>70.0</v>
      </c>
      <c r="C836" s="5">
        <f t="shared" si="1"/>
        <v>6</v>
      </c>
      <c r="D836" s="5">
        <f>'Thông tin khách hàng'!$B$4+B836-1</f>
        <v>70</v>
      </c>
      <c r="E836" s="46">
        <f t="shared" si="2"/>
        <v>1030396303940</v>
      </c>
      <c r="F836" s="5">
        <f>TP*VLOOKUP('Thông tin khách hàng'!$E$10,$X$2:$Z$5,3,FALSE)*OFFSET($S836,0,VLOOKUP('Thông tin khách hàng'!$E$10,$X$2:$Z$5,2,FALSE))</f>
        <v>0</v>
      </c>
      <c r="G836" s="5">
        <f>EP*VLOOKUP('Thông tin khách hàng'!$E$10,$X$2:$Z$5,3,FALSE)*OFFSET($S836,0,VLOOKUP('Thông tin khách hàng'!$E$10,$X$2:$Z$5,2,FALSE))</f>
        <v>0</v>
      </c>
      <c r="H836" s="5">
        <f>F836*HLOOKUP(B836,Assumption!$A$10:$G$12,2,TRUE)+G836*HLOOKUP(B836,Assumption!$A$10:$G$12,3,TRUE)</f>
        <v>0</v>
      </c>
      <c r="I836" s="5">
        <f t="shared" si="3"/>
        <v>0</v>
      </c>
      <c r="J836" s="47">
        <f>VLOOKUP(D836,Assumption!$O$3:$Q$103,IF('Thông tin khách hàng'!$B$3="Nam",2,3),FALSE)/12*P836</f>
        <v>0</v>
      </c>
      <c r="K836" s="5">
        <v>20000.0</v>
      </c>
      <c r="L836" s="46">
        <f t="shared" si="4"/>
        <v>4197962007</v>
      </c>
      <c r="M836" s="46">
        <f t="shared" si="5"/>
        <v>1034594245947</v>
      </c>
      <c r="N836" s="47">
        <f>HLOOKUP(ROUND(AVERAGE(M824:M835)/10^6,0),Assumption!$B$2:$E$3,2,TRUE)*MAX((AVERAGE(M824:M835)-250*10^6),0)</f>
        <v>5830460749</v>
      </c>
      <c r="O836" s="46">
        <f t="shared" si="6"/>
        <v>1040424706696</v>
      </c>
      <c r="P836" s="46">
        <f>IF(A836=1,SA,MAX(0,SA-M835))</f>
        <v>0</v>
      </c>
      <c r="S836" s="5">
        <v>0.0</v>
      </c>
      <c r="T836" s="5">
        <v>0.0</v>
      </c>
      <c r="U836" s="5">
        <v>0.0</v>
      </c>
      <c r="V836" s="48">
        <v>1.0</v>
      </c>
    </row>
    <row r="837" ht="15.75" customHeight="1">
      <c r="A837" s="5">
        <v>835.0</v>
      </c>
      <c r="B837" s="5">
        <v>70.0</v>
      </c>
      <c r="C837" s="5">
        <f t="shared" si="1"/>
        <v>7</v>
      </c>
      <c r="D837" s="5">
        <f>'Thông tin khách hàng'!$B$4+B837-1</f>
        <v>70</v>
      </c>
      <c r="E837" s="46">
        <f t="shared" si="2"/>
        <v>1040424706696</v>
      </c>
      <c r="F837" s="5">
        <f>TP*VLOOKUP('Thông tin khách hàng'!$E$10,$X$2:$Z$5,3,FALSE)*OFFSET($S837,0,VLOOKUP('Thông tin khách hàng'!$E$10,$X$2:$Z$5,2,FALSE))</f>
        <v>15000000</v>
      </c>
      <c r="G837" s="5">
        <f>EP*VLOOKUP('Thông tin khách hàng'!$E$10,$X$2:$Z$5,3,FALSE)*OFFSET($S837,0,VLOOKUP('Thông tin khách hàng'!$E$10,$X$2:$Z$5,2,FALSE))</f>
        <v>15000000</v>
      </c>
      <c r="H837" s="5">
        <f>F837*HLOOKUP(B837,Assumption!$A$10:$G$12,2,TRUE)+G837*HLOOKUP(B837,Assumption!$A$10:$G$12,3,TRUE)</f>
        <v>750000</v>
      </c>
      <c r="I837" s="5">
        <f t="shared" si="3"/>
        <v>29250000</v>
      </c>
      <c r="J837" s="47">
        <f>VLOOKUP(D837,Assumption!$O$3:$Q$103,IF('Thông tin khách hàng'!$B$3="Nam",2,3),FALSE)/12*P837</f>
        <v>0</v>
      </c>
      <c r="K837" s="5">
        <v>20000.0</v>
      </c>
      <c r="L837" s="46">
        <f t="shared" si="4"/>
        <v>4238938129</v>
      </c>
      <c r="M837" s="46">
        <f t="shared" si="5"/>
        <v>1044692874825</v>
      </c>
      <c r="N837" s="47">
        <f>HLOOKUP(ROUND(AVERAGE(M825:M836)/10^6,0),Assumption!$B$2:$E$3,2,TRUE)*MAX((AVERAGE(M825:M836)-250*10^6),0)</f>
        <v>5887249088</v>
      </c>
      <c r="O837" s="46">
        <f t="shared" si="6"/>
        <v>1050580123913</v>
      </c>
      <c r="P837" s="46">
        <f>IF(A837=1,SA,MAX(0,SA-M836))</f>
        <v>0</v>
      </c>
      <c r="S837" s="5">
        <v>0.0</v>
      </c>
      <c r="T837" s="5">
        <v>1.0</v>
      </c>
      <c r="U837" s="5">
        <v>1.0</v>
      </c>
      <c r="V837" s="48">
        <v>1.0</v>
      </c>
    </row>
    <row r="838" ht="15.75" customHeight="1">
      <c r="A838" s="5">
        <v>836.0</v>
      </c>
      <c r="B838" s="5">
        <v>70.0</v>
      </c>
      <c r="C838" s="5">
        <f t="shared" si="1"/>
        <v>8</v>
      </c>
      <c r="D838" s="5">
        <f>'Thông tin khách hàng'!$B$4+B838-1</f>
        <v>70</v>
      </c>
      <c r="E838" s="46">
        <f t="shared" si="2"/>
        <v>1050580123913</v>
      </c>
      <c r="F838" s="5">
        <f>TP*VLOOKUP('Thông tin khách hàng'!$E$10,$X$2:$Z$5,3,FALSE)*OFFSET($S838,0,VLOOKUP('Thông tin khách hàng'!$E$10,$X$2:$Z$5,2,FALSE))</f>
        <v>0</v>
      </c>
      <c r="G838" s="5">
        <f>EP*VLOOKUP('Thông tin khách hàng'!$E$10,$X$2:$Z$5,3,FALSE)*OFFSET($S838,0,VLOOKUP('Thông tin khách hàng'!$E$10,$X$2:$Z$5,2,FALSE))</f>
        <v>0</v>
      </c>
      <c r="H838" s="5">
        <f>F838*HLOOKUP(B838,Assumption!$A$10:$G$12,2,TRUE)+G838*HLOOKUP(B838,Assumption!$A$10:$G$12,3,TRUE)</f>
        <v>0</v>
      </c>
      <c r="I838" s="5">
        <f t="shared" si="3"/>
        <v>0</v>
      </c>
      <c r="J838" s="47">
        <f>VLOOKUP(D838,Assumption!$O$3:$Q$103,IF('Thông tin khách hàng'!$B$3="Nam",2,3),FALSE)/12*P838</f>
        <v>0</v>
      </c>
      <c r="K838" s="5">
        <v>20000.0</v>
      </c>
      <c r="L838" s="46">
        <f t="shared" si="4"/>
        <v>4280193388</v>
      </c>
      <c r="M838" s="46">
        <f t="shared" si="5"/>
        <v>1054860297301</v>
      </c>
      <c r="N838" s="47">
        <f>HLOOKUP(ROUND(AVERAGE(M826:M837)/10^6,0),Assumption!$B$2:$E$3,2,TRUE)*MAX((AVERAGE(M826:M837)-250*10^6),0)</f>
        <v>5944590211</v>
      </c>
      <c r="O838" s="46">
        <f t="shared" si="6"/>
        <v>1060804887512</v>
      </c>
      <c r="P838" s="46">
        <f>IF(A838=1,SA,MAX(0,SA-M837))</f>
        <v>0</v>
      </c>
      <c r="S838" s="5">
        <v>0.0</v>
      </c>
      <c r="T838" s="5">
        <v>0.0</v>
      </c>
      <c r="U838" s="5">
        <v>0.0</v>
      </c>
      <c r="V838" s="48">
        <v>1.0</v>
      </c>
    </row>
    <row r="839" ht="15.75" customHeight="1">
      <c r="A839" s="5">
        <v>837.0</v>
      </c>
      <c r="B839" s="5">
        <v>70.0</v>
      </c>
      <c r="C839" s="5">
        <f t="shared" si="1"/>
        <v>9</v>
      </c>
      <c r="D839" s="5">
        <f>'Thông tin khách hàng'!$B$4+B839-1</f>
        <v>70</v>
      </c>
      <c r="E839" s="46">
        <f t="shared" si="2"/>
        <v>1060804887512</v>
      </c>
      <c r="F839" s="5">
        <f>TP*VLOOKUP('Thông tin khách hàng'!$E$10,$X$2:$Z$5,3,FALSE)*OFFSET($S839,0,VLOOKUP('Thông tin khách hàng'!$E$10,$X$2:$Z$5,2,FALSE))</f>
        <v>0</v>
      </c>
      <c r="G839" s="5">
        <f>EP*VLOOKUP('Thông tin khách hàng'!$E$10,$X$2:$Z$5,3,FALSE)*OFFSET($S839,0,VLOOKUP('Thông tin khách hàng'!$E$10,$X$2:$Z$5,2,FALSE))</f>
        <v>0</v>
      </c>
      <c r="H839" s="5">
        <f>F839*HLOOKUP(B839,Assumption!$A$10:$G$12,2,TRUE)+G839*HLOOKUP(B839,Assumption!$A$10:$G$12,3,TRUE)</f>
        <v>0</v>
      </c>
      <c r="I839" s="5">
        <f t="shared" si="3"/>
        <v>0</v>
      </c>
      <c r="J839" s="47">
        <f>VLOOKUP(D839,Assumption!$O$3:$Q$103,IF('Thông tin khách hàng'!$B$3="Nam",2,3),FALSE)/12*P839</f>
        <v>0</v>
      </c>
      <c r="K839" s="5">
        <v>20000.0</v>
      </c>
      <c r="L839" s="46">
        <f t="shared" si="4"/>
        <v>4321850341</v>
      </c>
      <c r="M839" s="46">
        <f t="shared" si="5"/>
        <v>1065126717853</v>
      </c>
      <c r="N839" s="47">
        <f>HLOOKUP(ROUND(AVERAGE(M827:M838)/10^6,0),Assumption!$B$2:$E$3,2,TRUE)*MAX((AVERAGE(M827:M838)-250*10^6),0)</f>
        <v>6002489498</v>
      </c>
      <c r="O839" s="46">
        <f t="shared" si="6"/>
        <v>1071129207351</v>
      </c>
      <c r="P839" s="46">
        <f>IF(A839=1,SA,MAX(0,SA-M838))</f>
        <v>0</v>
      </c>
      <c r="S839" s="5">
        <v>0.0</v>
      </c>
      <c r="T839" s="5">
        <v>0.0</v>
      </c>
      <c r="U839" s="5">
        <v>0.0</v>
      </c>
      <c r="V839" s="48">
        <v>1.0</v>
      </c>
    </row>
    <row r="840" ht="15.75" customHeight="1">
      <c r="A840" s="5">
        <v>838.0</v>
      </c>
      <c r="B840" s="5">
        <v>70.0</v>
      </c>
      <c r="C840" s="5">
        <f t="shared" si="1"/>
        <v>10</v>
      </c>
      <c r="D840" s="5">
        <f>'Thông tin khách hàng'!$B$4+B840-1</f>
        <v>70</v>
      </c>
      <c r="E840" s="46">
        <f t="shared" si="2"/>
        <v>1071129207351</v>
      </c>
      <c r="F840" s="5">
        <f>TP*VLOOKUP('Thông tin khách hàng'!$E$10,$X$2:$Z$5,3,FALSE)*OFFSET($S840,0,VLOOKUP('Thông tin khách hàng'!$E$10,$X$2:$Z$5,2,FALSE))</f>
        <v>0</v>
      </c>
      <c r="G840" s="5">
        <f>EP*VLOOKUP('Thông tin khách hàng'!$E$10,$X$2:$Z$5,3,FALSE)*OFFSET($S840,0,VLOOKUP('Thông tin khách hàng'!$E$10,$X$2:$Z$5,2,FALSE))</f>
        <v>0</v>
      </c>
      <c r="H840" s="5">
        <f>F840*HLOOKUP(B840,Assumption!$A$10:$G$12,2,TRUE)+G840*HLOOKUP(B840,Assumption!$A$10:$G$12,3,TRUE)</f>
        <v>0</v>
      </c>
      <c r="I840" s="5">
        <f t="shared" si="3"/>
        <v>0</v>
      </c>
      <c r="J840" s="47">
        <f>VLOOKUP(D840,Assumption!$O$3:$Q$103,IF('Thông tin khách hàng'!$B$3="Nam",2,3),FALSE)/12*P840</f>
        <v>0</v>
      </c>
      <c r="K840" s="5">
        <v>20000.0</v>
      </c>
      <c r="L840" s="46">
        <f t="shared" si="4"/>
        <v>4363912898</v>
      </c>
      <c r="M840" s="46">
        <f t="shared" si="5"/>
        <v>1075493100249</v>
      </c>
      <c r="N840" s="47">
        <f>HLOOKUP(ROUND(AVERAGE(M828:M839)/10^6,0),Assumption!$B$2:$E$3,2,TRUE)*MAX((AVERAGE(M828:M839)-250*10^6),0)</f>
        <v>6060952381</v>
      </c>
      <c r="O840" s="46">
        <f t="shared" si="6"/>
        <v>1081554052630</v>
      </c>
      <c r="P840" s="46">
        <f>IF(A840=1,SA,MAX(0,SA-M839))</f>
        <v>0</v>
      </c>
      <c r="S840" s="5">
        <v>0.0</v>
      </c>
      <c r="T840" s="5">
        <v>0.0</v>
      </c>
      <c r="U840" s="5">
        <v>1.0</v>
      </c>
      <c r="V840" s="48">
        <v>1.0</v>
      </c>
    </row>
    <row r="841" ht="15.75" customHeight="1">
      <c r="A841" s="5">
        <v>839.0</v>
      </c>
      <c r="B841" s="5">
        <v>70.0</v>
      </c>
      <c r="C841" s="5">
        <f t="shared" si="1"/>
        <v>11</v>
      </c>
      <c r="D841" s="5">
        <f>'Thông tin khách hàng'!$B$4+B841-1</f>
        <v>70</v>
      </c>
      <c r="E841" s="46">
        <f t="shared" si="2"/>
        <v>1081554052630</v>
      </c>
      <c r="F841" s="5">
        <f>TP*VLOOKUP('Thông tin khách hàng'!$E$10,$X$2:$Z$5,3,FALSE)*OFFSET($S841,0,VLOOKUP('Thông tin khách hàng'!$E$10,$X$2:$Z$5,2,FALSE))</f>
        <v>0</v>
      </c>
      <c r="G841" s="5">
        <f>EP*VLOOKUP('Thông tin khách hàng'!$E$10,$X$2:$Z$5,3,FALSE)*OFFSET($S841,0,VLOOKUP('Thông tin khách hàng'!$E$10,$X$2:$Z$5,2,FALSE))</f>
        <v>0</v>
      </c>
      <c r="H841" s="5">
        <f>F841*HLOOKUP(B841,Assumption!$A$10:$G$12,2,TRUE)+G841*HLOOKUP(B841,Assumption!$A$10:$G$12,3,TRUE)</f>
        <v>0</v>
      </c>
      <c r="I841" s="5">
        <f t="shared" si="3"/>
        <v>0</v>
      </c>
      <c r="J841" s="47">
        <f>VLOOKUP(D841,Assumption!$O$3:$Q$103,IF('Thông tin khách hàng'!$B$3="Nam",2,3),FALSE)/12*P841</f>
        <v>0</v>
      </c>
      <c r="K841" s="5">
        <v>20000.0</v>
      </c>
      <c r="L841" s="46">
        <f t="shared" si="4"/>
        <v>4406385008</v>
      </c>
      <c r="M841" s="46">
        <f t="shared" si="5"/>
        <v>1085960417638</v>
      </c>
      <c r="N841" s="47">
        <f>HLOOKUP(ROUND(AVERAGE(M829:M840)/10^6,0),Assumption!$B$2:$E$3,2,TRUE)*MAX((AVERAGE(M829:M840)-250*10^6),0)</f>
        <v>6119984348</v>
      </c>
      <c r="O841" s="46">
        <f t="shared" si="6"/>
        <v>1092080401987</v>
      </c>
      <c r="P841" s="46">
        <f>IF(A841=1,SA,MAX(0,SA-M840))</f>
        <v>0</v>
      </c>
      <c r="S841" s="5">
        <v>0.0</v>
      </c>
      <c r="T841" s="5">
        <v>0.0</v>
      </c>
      <c r="U841" s="5">
        <v>0.0</v>
      </c>
      <c r="V841" s="48">
        <v>1.0</v>
      </c>
    </row>
    <row r="842" ht="15.75" customHeight="1">
      <c r="A842" s="5">
        <v>840.0</v>
      </c>
      <c r="B842" s="5">
        <v>70.0</v>
      </c>
      <c r="C842" s="5">
        <f t="shared" si="1"/>
        <v>12</v>
      </c>
      <c r="D842" s="5">
        <f>'Thông tin khách hàng'!$B$4+B842-1</f>
        <v>70</v>
      </c>
      <c r="E842" s="46">
        <f t="shared" si="2"/>
        <v>1092080401987</v>
      </c>
      <c r="F842" s="5">
        <f>TP*VLOOKUP('Thông tin khách hàng'!$E$10,$X$2:$Z$5,3,FALSE)*OFFSET($S842,0,VLOOKUP('Thông tin khách hàng'!$E$10,$X$2:$Z$5,2,FALSE))</f>
        <v>0</v>
      </c>
      <c r="G842" s="5">
        <f>EP*VLOOKUP('Thông tin khách hàng'!$E$10,$X$2:$Z$5,3,FALSE)*OFFSET($S842,0,VLOOKUP('Thông tin khách hàng'!$E$10,$X$2:$Z$5,2,FALSE))</f>
        <v>0</v>
      </c>
      <c r="H842" s="5">
        <f>F842*HLOOKUP(B842,Assumption!$A$10:$G$12,2,TRUE)+G842*HLOOKUP(B842,Assumption!$A$10:$G$12,3,TRUE)</f>
        <v>0</v>
      </c>
      <c r="I842" s="5">
        <f t="shared" si="3"/>
        <v>0</v>
      </c>
      <c r="J842" s="47">
        <f>VLOOKUP(D842,Assumption!$O$3:$Q$103,IF('Thông tin khách hàng'!$B$3="Nam",2,3),FALSE)/12*P842</f>
        <v>0</v>
      </c>
      <c r="K842" s="5">
        <v>20000.0</v>
      </c>
      <c r="L842" s="46">
        <f t="shared" si="4"/>
        <v>4449270658</v>
      </c>
      <c r="M842" s="46">
        <f t="shared" si="5"/>
        <v>1096529652645</v>
      </c>
      <c r="N842" s="47">
        <f>HLOOKUP(ROUND(AVERAGE(M830:M841)/10^6,0),Assumption!$B$2:$E$3,2,TRUE)*MAX((AVERAGE(M830:M841)-250*10^6),0)</f>
        <v>6179590938</v>
      </c>
      <c r="O842" s="46">
        <f t="shared" si="6"/>
        <v>1102709243583</v>
      </c>
      <c r="P842" s="46">
        <f>IF(A842=1,SA,MAX(0,SA-M841))</f>
        <v>0</v>
      </c>
      <c r="S842" s="5">
        <v>0.0</v>
      </c>
      <c r="T842" s="5">
        <v>0.0</v>
      </c>
      <c r="U842" s="5">
        <v>0.0</v>
      </c>
      <c r="V842" s="48">
        <v>1.0</v>
      </c>
    </row>
    <row r="843" ht="15.75" customHeight="1">
      <c r="A843" s="5">
        <v>841.0</v>
      </c>
      <c r="B843" s="5">
        <v>71.0</v>
      </c>
      <c r="C843" s="5">
        <f t="shared" si="1"/>
        <v>1</v>
      </c>
      <c r="D843" s="5">
        <f>'Thông tin khách hàng'!$B$4+B843-1</f>
        <v>71</v>
      </c>
      <c r="E843" s="46">
        <f t="shared" si="2"/>
        <v>1102709243583</v>
      </c>
      <c r="F843" s="5">
        <f>TP*VLOOKUP('Thông tin khách hàng'!$E$10,$X$2:$Z$5,3,FALSE)*OFFSET($S843,0,VLOOKUP('Thông tin khách hàng'!$E$10,$X$2:$Z$5,2,FALSE))</f>
        <v>15000000</v>
      </c>
      <c r="G843" s="5">
        <f>EP*VLOOKUP('Thông tin khách hàng'!$E$10,$X$2:$Z$5,3,FALSE)*OFFSET($S843,0,VLOOKUP('Thông tin khách hàng'!$E$10,$X$2:$Z$5,2,FALSE))</f>
        <v>15000000</v>
      </c>
      <c r="H843" s="5">
        <f>F843*HLOOKUP(B843,Assumption!$A$10:$G$12,2,TRUE)+G843*HLOOKUP(B843,Assumption!$A$10:$G$12,3,TRUE)</f>
        <v>750000</v>
      </c>
      <c r="I843" s="5">
        <f t="shared" si="3"/>
        <v>29250000</v>
      </c>
      <c r="J843" s="47">
        <f>VLOOKUP(D843,Assumption!$O$3:$Q$103,IF('Thông tin khách hàng'!$B$3="Nam",2,3),FALSE)/12*P843</f>
        <v>0</v>
      </c>
      <c r="K843" s="5">
        <v>20000.0</v>
      </c>
      <c r="L843" s="46">
        <f t="shared" si="4"/>
        <v>4492693042</v>
      </c>
      <c r="M843" s="46">
        <f t="shared" si="5"/>
        <v>1107231166625</v>
      </c>
      <c r="N843" s="47">
        <f>HLOOKUP(ROUND(AVERAGE(M831:M842)/10^6,0),Assumption!$B$2:$E$3,2,TRUE)*MAX((AVERAGE(M831:M842)-250*10^6),0)</f>
        <v>6239777744</v>
      </c>
      <c r="O843" s="46">
        <f t="shared" si="6"/>
        <v>1113470944369</v>
      </c>
      <c r="P843" s="46">
        <f>IF(A843=1,SA,MAX(0,SA-M842))</f>
        <v>0</v>
      </c>
      <c r="S843" s="5">
        <v>1.0</v>
      </c>
      <c r="T843" s="5">
        <v>1.0</v>
      </c>
      <c r="U843" s="5">
        <v>1.0</v>
      </c>
      <c r="V843" s="48">
        <v>1.0</v>
      </c>
    </row>
    <row r="844" ht="15.75" customHeight="1">
      <c r="A844" s="5">
        <v>842.0</v>
      </c>
      <c r="B844" s="5">
        <v>71.0</v>
      </c>
      <c r="C844" s="5">
        <f t="shared" si="1"/>
        <v>2</v>
      </c>
      <c r="D844" s="5">
        <f>'Thông tin khách hàng'!$B$4+B844-1</f>
        <v>71</v>
      </c>
      <c r="E844" s="46">
        <f t="shared" si="2"/>
        <v>1113470944369</v>
      </c>
      <c r="F844" s="5">
        <f>TP*VLOOKUP('Thông tin khách hàng'!$E$10,$X$2:$Z$5,3,FALSE)*OFFSET($S844,0,VLOOKUP('Thông tin khách hàng'!$E$10,$X$2:$Z$5,2,FALSE))</f>
        <v>0</v>
      </c>
      <c r="G844" s="5">
        <f>EP*VLOOKUP('Thông tin khách hàng'!$E$10,$X$2:$Z$5,3,FALSE)*OFFSET($S844,0,VLOOKUP('Thông tin khách hàng'!$E$10,$X$2:$Z$5,2,FALSE))</f>
        <v>0</v>
      </c>
      <c r="H844" s="5">
        <f>F844*HLOOKUP(B844,Assumption!$A$10:$G$12,2,TRUE)+G844*HLOOKUP(B844,Assumption!$A$10:$G$12,3,TRUE)</f>
        <v>0</v>
      </c>
      <c r="I844" s="5">
        <f t="shared" si="3"/>
        <v>0</v>
      </c>
      <c r="J844" s="47">
        <f>VLOOKUP(D844,Assumption!$O$3:$Q$103,IF('Thông tin khách hàng'!$B$3="Nam",2,3),FALSE)/12*P844</f>
        <v>0</v>
      </c>
      <c r="K844" s="5">
        <v>20000.0</v>
      </c>
      <c r="L844" s="46">
        <f t="shared" si="4"/>
        <v>4536418375</v>
      </c>
      <c r="M844" s="46">
        <f t="shared" si="5"/>
        <v>1118007342744</v>
      </c>
      <c r="N844" s="47">
        <f>HLOOKUP(ROUND(AVERAGE(M832:M843)/10^6,0),Assumption!$B$2:$E$3,2,TRUE)*MAX((AVERAGE(M832:M843)-250*10^6),0)</f>
        <v>6300550414</v>
      </c>
      <c r="O844" s="46">
        <f t="shared" si="6"/>
        <v>1124307893158</v>
      </c>
      <c r="P844" s="46">
        <f>IF(A844=1,SA,MAX(0,SA-M843))</f>
        <v>0</v>
      </c>
      <c r="S844" s="5">
        <v>0.0</v>
      </c>
      <c r="T844" s="5">
        <v>0.0</v>
      </c>
      <c r="U844" s="5">
        <v>0.0</v>
      </c>
      <c r="V844" s="48">
        <v>1.0</v>
      </c>
    </row>
    <row r="845" ht="15.75" customHeight="1">
      <c r="A845" s="5">
        <v>843.0</v>
      </c>
      <c r="B845" s="5">
        <v>71.0</v>
      </c>
      <c r="C845" s="5">
        <f t="shared" si="1"/>
        <v>3</v>
      </c>
      <c r="D845" s="5">
        <f>'Thông tin khách hàng'!$B$4+B845-1</f>
        <v>71</v>
      </c>
      <c r="E845" s="46">
        <f t="shared" si="2"/>
        <v>1124307893158</v>
      </c>
      <c r="F845" s="5">
        <f>TP*VLOOKUP('Thông tin khách hàng'!$E$10,$X$2:$Z$5,3,FALSE)*OFFSET($S845,0,VLOOKUP('Thông tin khách hàng'!$E$10,$X$2:$Z$5,2,FALSE))</f>
        <v>0</v>
      </c>
      <c r="G845" s="5">
        <f>EP*VLOOKUP('Thông tin khách hàng'!$E$10,$X$2:$Z$5,3,FALSE)*OFFSET($S845,0,VLOOKUP('Thông tin khách hàng'!$E$10,$X$2:$Z$5,2,FALSE))</f>
        <v>0</v>
      </c>
      <c r="H845" s="5">
        <f>F845*HLOOKUP(B845,Assumption!$A$10:$G$12,2,TRUE)+G845*HLOOKUP(B845,Assumption!$A$10:$G$12,3,TRUE)</f>
        <v>0</v>
      </c>
      <c r="I845" s="5">
        <f t="shared" si="3"/>
        <v>0</v>
      </c>
      <c r="J845" s="47">
        <f>VLOOKUP(D845,Assumption!$O$3:$Q$103,IF('Thông tin khách hàng'!$B$3="Nam",2,3),FALSE)/12*P845</f>
        <v>0</v>
      </c>
      <c r="K845" s="5">
        <v>20000.0</v>
      </c>
      <c r="L845" s="46">
        <f t="shared" si="4"/>
        <v>4580569446</v>
      </c>
      <c r="M845" s="46">
        <f t="shared" si="5"/>
        <v>1128888442604</v>
      </c>
      <c r="N845" s="47">
        <f>HLOOKUP(ROUND(AVERAGE(M833:M844)/10^6,0),Assumption!$B$2:$E$3,2,TRUE)*MAX((AVERAGE(M833:M844)-250*10^6),0)</f>
        <v>6361914651</v>
      </c>
      <c r="O845" s="46">
        <f t="shared" si="6"/>
        <v>1135250357255</v>
      </c>
      <c r="P845" s="46">
        <f>IF(A845=1,SA,MAX(0,SA-M844))</f>
        <v>0</v>
      </c>
      <c r="S845" s="5">
        <v>0.0</v>
      </c>
      <c r="T845" s="5">
        <v>0.0</v>
      </c>
      <c r="U845" s="5">
        <v>0.0</v>
      </c>
      <c r="V845" s="48">
        <v>1.0</v>
      </c>
    </row>
    <row r="846" ht="15.75" customHeight="1">
      <c r="A846" s="5">
        <v>844.0</v>
      </c>
      <c r="B846" s="5">
        <v>71.0</v>
      </c>
      <c r="C846" s="5">
        <f t="shared" si="1"/>
        <v>4</v>
      </c>
      <c r="D846" s="5">
        <f>'Thông tin khách hàng'!$B$4+B846-1</f>
        <v>71</v>
      </c>
      <c r="E846" s="46">
        <f t="shared" si="2"/>
        <v>1135250357255</v>
      </c>
      <c r="F846" s="5">
        <f>TP*VLOOKUP('Thông tin khách hàng'!$E$10,$X$2:$Z$5,3,FALSE)*OFFSET($S846,0,VLOOKUP('Thông tin khách hàng'!$E$10,$X$2:$Z$5,2,FALSE))</f>
        <v>0</v>
      </c>
      <c r="G846" s="5">
        <f>EP*VLOOKUP('Thông tin khách hàng'!$E$10,$X$2:$Z$5,3,FALSE)*OFFSET($S846,0,VLOOKUP('Thông tin khách hàng'!$E$10,$X$2:$Z$5,2,FALSE))</f>
        <v>0</v>
      </c>
      <c r="H846" s="5">
        <f>F846*HLOOKUP(B846,Assumption!$A$10:$G$12,2,TRUE)+G846*HLOOKUP(B846,Assumption!$A$10:$G$12,3,TRUE)</f>
        <v>0</v>
      </c>
      <c r="I846" s="5">
        <f t="shared" si="3"/>
        <v>0</v>
      </c>
      <c r="J846" s="47">
        <f>VLOOKUP(D846,Assumption!$O$3:$Q$103,IF('Thông tin khách hàng'!$B$3="Nam",2,3),FALSE)/12*P846</f>
        <v>0</v>
      </c>
      <c r="K846" s="5">
        <v>20000.0</v>
      </c>
      <c r="L846" s="46">
        <f t="shared" si="4"/>
        <v>4625150399</v>
      </c>
      <c r="M846" s="46">
        <f t="shared" si="5"/>
        <v>1139875487654</v>
      </c>
      <c r="N846" s="47">
        <f>HLOOKUP(ROUND(AVERAGE(M834:M845)/10^6,0),Assumption!$B$2:$E$3,2,TRUE)*MAX((AVERAGE(M834:M845)-250*10^6),0)</f>
        <v>6423876213</v>
      </c>
      <c r="O846" s="46">
        <f t="shared" si="6"/>
        <v>1146299363867</v>
      </c>
      <c r="P846" s="46">
        <f>IF(A846=1,SA,MAX(0,SA-M845))</f>
        <v>0</v>
      </c>
      <c r="S846" s="5">
        <v>0.0</v>
      </c>
      <c r="T846" s="5">
        <v>0.0</v>
      </c>
      <c r="U846" s="5">
        <v>1.0</v>
      </c>
      <c r="V846" s="48">
        <v>1.0</v>
      </c>
    </row>
    <row r="847" ht="15.75" customHeight="1">
      <c r="A847" s="5">
        <v>845.0</v>
      </c>
      <c r="B847" s="5">
        <v>71.0</v>
      </c>
      <c r="C847" s="5">
        <f t="shared" si="1"/>
        <v>5</v>
      </c>
      <c r="D847" s="5">
        <f>'Thông tin khách hàng'!$B$4+B847-1</f>
        <v>71</v>
      </c>
      <c r="E847" s="46">
        <f t="shared" si="2"/>
        <v>1146299363867</v>
      </c>
      <c r="F847" s="5">
        <f>TP*VLOOKUP('Thông tin khách hàng'!$E$10,$X$2:$Z$5,3,FALSE)*OFFSET($S847,0,VLOOKUP('Thông tin khách hàng'!$E$10,$X$2:$Z$5,2,FALSE))</f>
        <v>0</v>
      </c>
      <c r="G847" s="5">
        <f>EP*VLOOKUP('Thông tin khách hàng'!$E$10,$X$2:$Z$5,3,FALSE)*OFFSET($S847,0,VLOOKUP('Thông tin khách hàng'!$E$10,$X$2:$Z$5,2,FALSE))</f>
        <v>0</v>
      </c>
      <c r="H847" s="5">
        <f>F847*HLOOKUP(B847,Assumption!$A$10:$G$12,2,TRUE)+G847*HLOOKUP(B847,Assumption!$A$10:$G$12,3,TRUE)</f>
        <v>0</v>
      </c>
      <c r="I847" s="5">
        <f t="shared" si="3"/>
        <v>0</v>
      </c>
      <c r="J847" s="47">
        <f>VLOOKUP(D847,Assumption!$O$3:$Q$103,IF('Thông tin khách hàng'!$B$3="Nam",2,3),FALSE)/12*P847</f>
        <v>0</v>
      </c>
      <c r="K847" s="5">
        <v>20000.0</v>
      </c>
      <c r="L847" s="46">
        <f t="shared" si="4"/>
        <v>4670165420</v>
      </c>
      <c r="M847" s="46">
        <f t="shared" si="5"/>
        <v>1150969509287</v>
      </c>
      <c r="N847" s="47">
        <f>HLOOKUP(ROUND(AVERAGE(M835:M846)/10^6,0),Assumption!$B$2:$E$3,2,TRUE)*MAX((AVERAGE(M835:M846)-250*10^6),0)</f>
        <v>6486440915</v>
      </c>
      <c r="O847" s="46">
        <f t="shared" si="6"/>
        <v>1157455950202</v>
      </c>
      <c r="P847" s="46">
        <f>IF(A847=1,SA,MAX(0,SA-M846))</f>
        <v>0</v>
      </c>
      <c r="S847" s="5">
        <v>0.0</v>
      </c>
      <c r="T847" s="5">
        <v>0.0</v>
      </c>
      <c r="U847" s="5">
        <v>0.0</v>
      </c>
      <c r="V847" s="48">
        <v>1.0</v>
      </c>
    </row>
    <row r="848" ht="15.75" customHeight="1">
      <c r="A848" s="5">
        <v>846.0</v>
      </c>
      <c r="B848" s="5">
        <v>71.0</v>
      </c>
      <c r="C848" s="5">
        <f t="shared" si="1"/>
        <v>6</v>
      </c>
      <c r="D848" s="5">
        <f>'Thông tin khách hàng'!$B$4+B848-1</f>
        <v>71</v>
      </c>
      <c r="E848" s="46">
        <f t="shared" si="2"/>
        <v>1157455950202</v>
      </c>
      <c r="F848" s="5">
        <f>TP*VLOOKUP('Thông tin khách hàng'!$E$10,$X$2:$Z$5,3,FALSE)*OFFSET($S848,0,VLOOKUP('Thông tin khách hàng'!$E$10,$X$2:$Z$5,2,FALSE))</f>
        <v>0</v>
      </c>
      <c r="G848" s="5">
        <f>EP*VLOOKUP('Thông tin khách hàng'!$E$10,$X$2:$Z$5,3,FALSE)*OFFSET($S848,0,VLOOKUP('Thông tin khách hàng'!$E$10,$X$2:$Z$5,2,FALSE))</f>
        <v>0</v>
      </c>
      <c r="H848" s="5">
        <f>F848*HLOOKUP(B848,Assumption!$A$10:$G$12,2,TRUE)+G848*HLOOKUP(B848,Assumption!$A$10:$G$12,3,TRUE)</f>
        <v>0</v>
      </c>
      <c r="I848" s="5">
        <f t="shared" si="3"/>
        <v>0</v>
      </c>
      <c r="J848" s="47">
        <f>VLOOKUP(D848,Assumption!$O$3:$Q$103,IF('Thông tin khách hàng'!$B$3="Nam",2,3),FALSE)/12*P848</f>
        <v>0</v>
      </c>
      <c r="K848" s="5">
        <v>20000.0</v>
      </c>
      <c r="L848" s="46">
        <f t="shared" si="4"/>
        <v>4715618734</v>
      </c>
      <c r="M848" s="46">
        <f t="shared" si="5"/>
        <v>1162171548936</v>
      </c>
      <c r="N848" s="47">
        <f>HLOOKUP(ROUND(AVERAGE(M836:M847)/10^6,0),Assumption!$B$2:$E$3,2,TRUE)*MAX((AVERAGE(M836:M847)-250*10^6),0)</f>
        <v>6549614628</v>
      </c>
      <c r="O848" s="46">
        <f t="shared" si="6"/>
        <v>1168721163564</v>
      </c>
      <c r="P848" s="46">
        <f>IF(A848=1,SA,MAX(0,SA-M847))</f>
        <v>0</v>
      </c>
      <c r="S848" s="5">
        <v>0.0</v>
      </c>
      <c r="T848" s="5">
        <v>0.0</v>
      </c>
      <c r="U848" s="5">
        <v>0.0</v>
      </c>
      <c r="V848" s="48">
        <v>1.0</v>
      </c>
    </row>
    <row r="849" ht="15.75" customHeight="1">
      <c r="A849" s="5">
        <v>847.0</v>
      </c>
      <c r="B849" s="5">
        <v>71.0</v>
      </c>
      <c r="C849" s="5">
        <f t="shared" si="1"/>
        <v>7</v>
      </c>
      <c r="D849" s="5">
        <f>'Thông tin khách hàng'!$B$4+B849-1</f>
        <v>71</v>
      </c>
      <c r="E849" s="46">
        <f t="shared" si="2"/>
        <v>1168721163564</v>
      </c>
      <c r="F849" s="5">
        <f>TP*VLOOKUP('Thông tin khách hàng'!$E$10,$X$2:$Z$5,3,FALSE)*OFFSET($S849,0,VLOOKUP('Thông tin khách hàng'!$E$10,$X$2:$Z$5,2,FALSE))</f>
        <v>15000000</v>
      </c>
      <c r="G849" s="5">
        <f>EP*VLOOKUP('Thông tin khách hàng'!$E$10,$X$2:$Z$5,3,FALSE)*OFFSET($S849,0,VLOOKUP('Thông tin khách hàng'!$E$10,$X$2:$Z$5,2,FALSE))</f>
        <v>15000000</v>
      </c>
      <c r="H849" s="5">
        <f>F849*HLOOKUP(B849,Assumption!$A$10:$G$12,2,TRUE)+G849*HLOOKUP(B849,Assumption!$A$10:$G$12,3,TRUE)</f>
        <v>750000</v>
      </c>
      <c r="I849" s="5">
        <f t="shared" si="3"/>
        <v>29250000</v>
      </c>
      <c r="J849" s="47">
        <f>VLOOKUP(D849,Assumption!$O$3:$Q$103,IF('Thông tin khách hàng'!$B$3="Nam",2,3),FALSE)/12*P849</f>
        <v>0</v>
      </c>
      <c r="K849" s="5">
        <v>20000.0</v>
      </c>
      <c r="L849" s="46">
        <f t="shared" si="4"/>
        <v>4761633776</v>
      </c>
      <c r="M849" s="46">
        <f t="shared" si="5"/>
        <v>1173512027340</v>
      </c>
      <c r="N849" s="47">
        <f>HLOOKUP(ROUND(AVERAGE(M837:M848)/10^6,0),Assumption!$B$2:$E$3,2,TRUE)*MAX((AVERAGE(M837:M848)-250*10^6),0)</f>
        <v>6613403279</v>
      </c>
      <c r="O849" s="46">
        <f t="shared" si="6"/>
        <v>1180125430619</v>
      </c>
      <c r="P849" s="46">
        <f>IF(A849=1,SA,MAX(0,SA-M848))</f>
        <v>0</v>
      </c>
      <c r="S849" s="5">
        <v>0.0</v>
      </c>
      <c r="T849" s="5">
        <v>1.0</v>
      </c>
      <c r="U849" s="5">
        <v>1.0</v>
      </c>
      <c r="V849" s="48">
        <v>1.0</v>
      </c>
    </row>
    <row r="850" ht="15.75" customHeight="1">
      <c r="A850" s="5">
        <v>848.0</v>
      </c>
      <c r="B850" s="5">
        <v>71.0</v>
      </c>
      <c r="C850" s="5">
        <f t="shared" si="1"/>
        <v>8</v>
      </c>
      <c r="D850" s="5">
        <f>'Thông tin khách hàng'!$B$4+B850-1</f>
        <v>71</v>
      </c>
      <c r="E850" s="46">
        <f t="shared" si="2"/>
        <v>1180125430619</v>
      </c>
      <c r="F850" s="5">
        <f>TP*VLOOKUP('Thông tin khách hàng'!$E$10,$X$2:$Z$5,3,FALSE)*OFFSET($S850,0,VLOOKUP('Thông tin khách hàng'!$E$10,$X$2:$Z$5,2,FALSE))</f>
        <v>0</v>
      </c>
      <c r="G850" s="5">
        <f>EP*VLOOKUP('Thông tin khách hàng'!$E$10,$X$2:$Z$5,3,FALSE)*OFFSET($S850,0,VLOOKUP('Thông tin khách hàng'!$E$10,$X$2:$Z$5,2,FALSE))</f>
        <v>0</v>
      </c>
      <c r="H850" s="5">
        <f>F850*HLOOKUP(B850,Assumption!$A$10:$G$12,2,TRUE)+G850*HLOOKUP(B850,Assumption!$A$10:$G$12,3,TRUE)</f>
        <v>0</v>
      </c>
      <c r="I850" s="5">
        <f t="shared" si="3"/>
        <v>0</v>
      </c>
      <c r="J850" s="47">
        <f>VLOOKUP(D850,Assumption!$O$3:$Q$103,IF('Thông tin khách hàng'!$B$3="Nam",2,3),FALSE)/12*P850</f>
        <v>0</v>
      </c>
      <c r="K850" s="5">
        <v>20000.0</v>
      </c>
      <c r="L850" s="46">
        <f t="shared" si="4"/>
        <v>4807977003</v>
      </c>
      <c r="M850" s="46">
        <f t="shared" si="5"/>
        <v>1184933387622</v>
      </c>
      <c r="N850" s="47">
        <f>HLOOKUP(ROUND(AVERAGE(M838:M849)/10^6,0),Assumption!$B$2:$E$3,2,TRUE)*MAX((AVERAGE(M838:M849)-250*10^6),0)</f>
        <v>6677812855</v>
      </c>
      <c r="O850" s="46">
        <f t="shared" si="6"/>
        <v>1191611200478</v>
      </c>
      <c r="P850" s="46">
        <f>IF(A850=1,SA,MAX(0,SA-M849))</f>
        <v>0</v>
      </c>
      <c r="S850" s="5">
        <v>0.0</v>
      </c>
      <c r="T850" s="5">
        <v>0.0</v>
      </c>
      <c r="U850" s="5">
        <v>0.0</v>
      </c>
      <c r="V850" s="48">
        <v>1.0</v>
      </c>
    </row>
    <row r="851" ht="15.75" customHeight="1">
      <c r="A851" s="5">
        <v>849.0</v>
      </c>
      <c r="B851" s="5">
        <v>71.0</v>
      </c>
      <c r="C851" s="5">
        <f t="shared" si="1"/>
        <v>9</v>
      </c>
      <c r="D851" s="5">
        <f>'Thông tin khách hàng'!$B$4+B851-1</f>
        <v>71</v>
      </c>
      <c r="E851" s="46">
        <f t="shared" si="2"/>
        <v>1191611200478</v>
      </c>
      <c r="F851" s="5">
        <f>TP*VLOOKUP('Thông tin khách hàng'!$E$10,$X$2:$Z$5,3,FALSE)*OFFSET($S851,0,VLOOKUP('Thông tin khách hàng'!$E$10,$X$2:$Z$5,2,FALSE))</f>
        <v>0</v>
      </c>
      <c r="G851" s="5">
        <f>EP*VLOOKUP('Thông tin khách hàng'!$E$10,$X$2:$Z$5,3,FALSE)*OFFSET($S851,0,VLOOKUP('Thông tin khách hàng'!$E$10,$X$2:$Z$5,2,FALSE))</f>
        <v>0</v>
      </c>
      <c r="H851" s="5">
        <f>F851*HLOOKUP(B851,Assumption!$A$10:$G$12,2,TRUE)+G851*HLOOKUP(B851,Assumption!$A$10:$G$12,3,TRUE)</f>
        <v>0</v>
      </c>
      <c r="I851" s="5">
        <f t="shared" si="3"/>
        <v>0</v>
      </c>
      <c r="J851" s="47">
        <f>VLOOKUP(D851,Assumption!$O$3:$Q$103,IF('Thông tin khách hàng'!$B$3="Nam",2,3),FALSE)/12*P851</f>
        <v>0</v>
      </c>
      <c r="K851" s="5">
        <v>20000.0</v>
      </c>
      <c r="L851" s="46">
        <f t="shared" si="4"/>
        <v>4854771451</v>
      </c>
      <c r="M851" s="46">
        <f t="shared" si="5"/>
        <v>1196465951929</v>
      </c>
      <c r="N851" s="47">
        <f>HLOOKUP(ROUND(AVERAGE(M839:M850)/10^6,0),Assumption!$B$2:$E$3,2,TRUE)*MAX((AVERAGE(M839:M850)-250*10^6),0)</f>
        <v>6742849401</v>
      </c>
      <c r="O851" s="46">
        <f t="shared" si="6"/>
        <v>1203208801329</v>
      </c>
      <c r="P851" s="46">
        <f>IF(A851=1,SA,MAX(0,SA-M850))</f>
        <v>0</v>
      </c>
      <c r="S851" s="5">
        <v>0.0</v>
      </c>
      <c r="T851" s="5">
        <v>0.0</v>
      </c>
      <c r="U851" s="5">
        <v>0.0</v>
      </c>
      <c r="V851" s="48">
        <v>1.0</v>
      </c>
    </row>
    <row r="852" ht="15.75" customHeight="1">
      <c r="A852" s="5">
        <v>850.0</v>
      </c>
      <c r="B852" s="5">
        <v>71.0</v>
      </c>
      <c r="C852" s="5">
        <f t="shared" si="1"/>
        <v>10</v>
      </c>
      <c r="D852" s="5">
        <f>'Thông tin khách hàng'!$B$4+B852-1</f>
        <v>71</v>
      </c>
      <c r="E852" s="46">
        <f t="shared" si="2"/>
        <v>1203208801329</v>
      </c>
      <c r="F852" s="5">
        <f>TP*VLOOKUP('Thông tin khách hàng'!$E$10,$X$2:$Z$5,3,FALSE)*OFFSET($S852,0,VLOOKUP('Thông tin khách hàng'!$E$10,$X$2:$Z$5,2,FALSE))</f>
        <v>0</v>
      </c>
      <c r="G852" s="5">
        <f>EP*VLOOKUP('Thông tin khách hàng'!$E$10,$X$2:$Z$5,3,FALSE)*OFFSET($S852,0,VLOOKUP('Thông tin khách hàng'!$E$10,$X$2:$Z$5,2,FALSE))</f>
        <v>0</v>
      </c>
      <c r="H852" s="5">
        <f>F852*HLOOKUP(B852,Assumption!$A$10:$G$12,2,TRUE)+G852*HLOOKUP(B852,Assumption!$A$10:$G$12,3,TRUE)</f>
        <v>0</v>
      </c>
      <c r="I852" s="5">
        <f t="shared" si="3"/>
        <v>0</v>
      </c>
      <c r="J852" s="47">
        <f>VLOOKUP(D852,Assumption!$O$3:$Q$103,IF('Thông tin khách hàng'!$B$3="Nam",2,3),FALSE)/12*P852</f>
        <v>0</v>
      </c>
      <c r="K852" s="5">
        <v>20000.0</v>
      </c>
      <c r="L852" s="46">
        <f t="shared" si="4"/>
        <v>4902021513</v>
      </c>
      <c r="M852" s="46">
        <f t="shared" si="5"/>
        <v>1208110802842</v>
      </c>
      <c r="N852" s="47">
        <f>HLOOKUP(ROUND(AVERAGE(M840:M851)/10^6,0),Assumption!$B$2:$E$3,2,TRUE)*MAX((AVERAGE(M840:M851)-250*10^6),0)</f>
        <v>6808519018</v>
      </c>
      <c r="O852" s="46">
        <f t="shared" si="6"/>
        <v>1214919321860</v>
      </c>
      <c r="P852" s="46">
        <f>IF(A852=1,SA,MAX(0,SA-M851))</f>
        <v>0</v>
      </c>
      <c r="S852" s="5">
        <v>0.0</v>
      </c>
      <c r="T852" s="5">
        <v>0.0</v>
      </c>
      <c r="U852" s="5">
        <v>1.0</v>
      </c>
      <c r="V852" s="48">
        <v>1.0</v>
      </c>
    </row>
    <row r="853" ht="15.75" customHeight="1">
      <c r="A853" s="5">
        <v>851.0</v>
      </c>
      <c r="B853" s="5">
        <v>71.0</v>
      </c>
      <c r="C853" s="5">
        <f t="shared" si="1"/>
        <v>11</v>
      </c>
      <c r="D853" s="5">
        <f>'Thông tin khách hàng'!$B$4+B853-1</f>
        <v>71</v>
      </c>
      <c r="E853" s="46">
        <f t="shared" si="2"/>
        <v>1214919321860</v>
      </c>
      <c r="F853" s="5">
        <f>TP*VLOOKUP('Thông tin khách hàng'!$E$10,$X$2:$Z$5,3,FALSE)*OFFSET($S853,0,VLOOKUP('Thông tin khách hàng'!$E$10,$X$2:$Z$5,2,FALSE))</f>
        <v>0</v>
      </c>
      <c r="G853" s="5">
        <f>EP*VLOOKUP('Thông tin khách hàng'!$E$10,$X$2:$Z$5,3,FALSE)*OFFSET($S853,0,VLOOKUP('Thông tin khách hàng'!$E$10,$X$2:$Z$5,2,FALSE))</f>
        <v>0</v>
      </c>
      <c r="H853" s="5">
        <f>F853*HLOOKUP(B853,Assumption!$A$10:$G$12,2,TRUE)+G853*HLOOKUP(B853,Assumption!$A$10:$G$12,3,TRUE)</f>
        <v>0</v>
      </c>
      <c r="I853" s="5">
        <f t="shared" si="3"/>
        <v>0</v>
      </c>
      <c r="J853" s="47">
        <f>VLOOKUP(D853,Assumption!$O$3:$Q$103,IF('Thông tin khách hàng'!$B$3="Nam",2,3),FALSE)/12*P853</f>
        <v>0</v>
      </c>
      <c r="K853" s="5">
        <v>20000.0</v>
      </c>
      <c r="L853" s="46">
        <f t="shared" si="4"/>
        <v>4949731623</v>
      </c>
      <c r="M853" s="46">
        <f t="shared" si="5"/>
        <v>1219869033483</v>
      </c>
      <c r="N853" s="47">
        <f>HLOOKUP(ROUND(AVERAGE(M841:M852)/10^6,0),Assumption!$B$2:$E$3,2,TRUE)*MAX((AVERAGE(M841:M852)-250*10^6),0)</f>
        <v>6874827869</v>
      </c>
      <c r="O853" s="46">
        <f t="shared" si="6"/>
        <v>1226743861352</v>
      </c>
      <c r="P853" s="46">
        <f>IF(A853=1,SA,MAX(0,SA-M852))</f>
        <v>0</v>
      </c>
      <c r="S853" s="5">
        <v>0.0</v>
      </c>
      <c r="T853" s="5">
        <v>0.0</v>
      </c>
      <c r="U853" s="5">
        <v>0.0</v>
      </c>
      <c r="V853" s="48">
        <v>1.0</v>
      </c>
    </row>
    <row r="854" ht="15.75" customHeight="1">
      <c r="A854" s="5">
        <v>852.0</v>
      </c>
      <c r="B854" s="5">
        <v>71.0</v>
      </c>
      <c r="C854" s="5">
        <f t="shared" si="1"/>
        <v>12</v>
      </c>
      <c r="D854" s="5">
        <f>'Thông tin khách hàng'!$B$4+B854-1</f>
        <v>71</v>
      </c>
      <c r="E854" s="46">
        <f t="shared" si="2"/>
        <v>1226743861352</v>
      </c>
      <c r="F854" s="5">
        <f>TP*VLOOKUP('Thông tin khách hàng'!$E$10,$X$2:$Z$5,3,FALSE)*OFFSET($S854,0,VLOOKUP('Thông tin khách hàng'!$E$10,$X$2:$Z$5,2,FALSE))</f>
        <v>0</v>
      </c>
      <c r="G854" s="5">
        <f>EP*VLOOKUP('Thông tin khách hàng'!$E$10,$X$2:$Z$5,3,FALSE)*OFFSET($S854,0,VLOOKUP('Thông tin khách hàng'!$E$10,$X$2:$Z$5,2,FALSE))</f>
        <v>0</v>
      </c>
      <c r="H854" s="5">
        <f>F854*HLOOKUP(B854,Assumption!$A$10:$G$12,2,TRUE)+G854*HLOOKUP(B854,Assumption!$A$10:$G$12,3,TRUE)</f>
        <v>0</v>
      </c>
      <c r="I854" s="5">
        <f t="shared" si="3"/>
        <v>0</v>
      </c>
      <c r="J854" s="47">
        <f>VLOOKUP(D854,Assumption!$O$3:$Q$103,IF('Thông tin khách hàng'!$B$3="Nam",2,3),FALSE)/12*P854</f>
        <v>0</v>
      </c>
      <c r="K854" s="5">
        <v>20000.0</v>
      </c>
      <c r="L854" s="46">
        <f t="shared" si="4"/>
        <v>4997906260</v>
      </c>
      <c r="M854" s="46">
        <f t="shared" si="5"/>
        <v>1231741747612</v>
      </c>
      <c r="N854" s="47">
        <f>HLOOKUP(ROUND(AVERAGE(M842:M853)/10^6,0),Assumption!$B$2:$E$3,2,TRUE)*MAX((AVERAGE(M842:M853)-250*10^6),0)</f>
        <v>6941782177</v>
      </c>
      <c r="O854" s="46">
        <f t="shared" si="6"/>
        <v>1238683529789</v>
      </c>
      <c r="P854" s="46">
        <f>IF(A854=1,SA,MAX(0,SA-M853))</f>
        <v>0</v>
      </c>
      <c r="S854" s="5">
        <v>0.0</v>
      </c>
      <c r="T854" s="5">
        <v>0.0</v>
      </c>
      <c r="U854" s="5">
        <v>0.0</v>
      </c>
      <c r="V854" s="48">
        <v>1.0</v>
      </c>
    </row>
    <row r="855" ht="15.75" customHeight="1">
      <c r="A855" s="5">
        <v>853.0</v>
      </c>
      <c r="B855" s="5">
        <v>72.0</v>
      </c>
      <c r="C855" s="5">
        <f t="shared" si="1"/>
        <v>1</v>
      </c>
      <c r="D855" s="5">
        <f>'Thông tin khách hàng'!$B$4+B855-1</f>
        <v>72</v>
      </c>
      <c r="E855" s="46">
        <f t="shared" si="2"/>
        <v>1238683529789</v>
      </c>
      <c r="F855" s="5">
        <f>TP*VLOOKUP('Thông tin khách hàng'!$E$10,$X$2:$Z$5,3,FALSE)*OFFSET($S855,0,VLOOKUP('Thông tin khách hàng'!$E$10,$X$2:$Z$5,2,FALSE))</f>
        <v>15000000</v>
      </c>
      <c r="G855" s="5">
        <f>EP*VLOOKUP('Thông tin khách hàng'!$E$10,$X$2:$Z$5,3,FALSE)*OFFSET($S855,0,VLOOKUP('Thông tin khách hàng'!$E$10,$X$2:$Z$5,2,FALSE))</f>
        <v>15000000</v>
      </c>
      <c r="H855" s="5">
        <f>F855*HLOOKUP(B855,Assumption!$A$10:$G$12,2,TRUE)+G855*HLOOKUP(B855,Assumption!$A$10:$G$12,3,TRUE)</f>
        <v>750000</v>
      </c>
      <c r="I855" s="5">
        <f t="shared" si="3"/>
        <v>29250000</v>
      </c>
      <c r="J855" s="47">
        <f>VLOOKUP(D855,Assumption!$O$3:$Q$103,IF('Thông tin khách hàng'!$B$3="Nam",2,3),FALSE)/12*P855</f>
        <v>0</v>
      </c>
      <c r="K855" s="5">
        <v>20000.0</v>
      </c>
      <c r="L855" s="46">
        <f t="shared" si="4"/>
        <v>5046669116</v>
      </c>
      <c r="M855" s="46">
        <f t="shared" si="5"/>
        <v>1243759428905</v>
      </c>
      <c r="N855" s="47">
        <f>HLOOKUP(ROUND(AVERAGE(M843:M854)/10^6,0),Assumption!$B$2:$E$3,2,TRUE)*MAX((AVERAGE(M843:M854)-250*10^6),0)</f>
        <v>7009388224</v>
      </c>
      <c r="O855" s="46">
        <f t="shared" si="6"/>
        <v>1250768817129</v>
      </c>
      <c r="P855" s="46">
        <f>IF(A855=1,SA,MAX(0,SA-M854))</f>
        <v>0</v>
      </c>
      <c r="S855" s="5">
        <v>1.0</v>
      </c>
      <c r="T855" s="5">
        <v>1.0</v>
      </c>
      <c r="U855" s="5">
        <v>1.0</v>
      </c>
      <c r="V855" s="48">
        <v>1.0</v>
      </c>
    </row>
    <row r="856" ht="15.75" customHeight="1">
      <c r="A856" s="5">
        <v>854.0</v>
      </c>
      <c r="B856" s="5">
        <v>72.0</v>
      </c>
      <c r="C856" s="5">
        <f t="shared" si="1"/>
        <v>2</v>
      </c>
      <c r="D856" s="5">
        <f>'Thông tin khách hàng'!$B$4+B856-1</f>
        <v>72</v>
      </c>
      <c r="E856" s="46">
        <f t="shared" si="2"/>
        <v>1250768817129</v>
      </c>
      <c r="F856" s="5">
        <f>TP*VLOOKUP('Thông tin khách hàng'!$E$10,$X$2:$Z$5,3,FALSE)*OFFSET($S856,0,VLOOKUP('Thông tin khách hàng'!$E$10,$X$2:$Z$5,2,FALSE))</f>
        <v>0</v>
      </c>
      <c r="G856" s="5">
        <f>EP*VLOOKUP('Thông tin khách hàng'!$E$10,$X$2:$Z$5,3,FALSE)*OFFSET($S856,0,VLOOKUP('Thông tin khách hàng'!$E$10,$X$2:$Z$5,2,FALSE))</f>
        <v>0</v>
      </c>
      <c r="H856" s="5">
        <f>F856*HLOOKUP(B856,Assumption!$A$10:$G$12,2,TRUE)+G856*HLOOKUP(B856,Assumption!$A$10:$G$12,3,TRUE)</f>
        <v>0</v>
      </c>
      <c r="I856" s="5">
        <f t="shared" si="3"/>
        <v>0</v>
      </c>
      <c r="J856" s="47">
        <f>VLOOKUP(D856,Assumption!$O$3:$Q$103,IF('Thông tin khách hàng'!$B$3="Nam",2,3),FALSE)/12*P856</f>
        <v>0</v>
      </c>
      <c r="K856" s="5">
        <v>20000.0</v>
      </c>
      <c r="L856" s="46">
        <f t="shared" si="4"/>
        <v>5095786904</v>
      </c>
      <c r="M856" s="46">
        <f t="shared" si="5"/>
        <v>1255864584033</v>
      </c>
      <c r="N856" s="47">
        <f>HLOOKUP(ROUND(AVERAGE(M844:M855)/10^6,0),Assumption!$B$2:$E$3,2,TRUE)*MAX((AVERAGE(M844:M855)-250*10^6),0)</f>
        <v>7077652355</v>
      </c>
      <c r="O856" s="46">
        <f t="shared" si="6"/>
        <v>1262942236389</v>
      </c>
      <c r="P856" s="46">
        <f>IF(A856=1,SA,MAX(0,SA-M855))</f>
        <v>0</v>
      </c>
      <c r="S856" s="5">
        <v>0.0</v>
      </c>
      <c r="T856" s="5">
        <v>0.0</v>
      </c>
      <c r="U856" s="5">
        <v>0.0</v>
      </c>
      <c r="V856" s="48">
        <v>1.0</v>
      </c>
    </row>
    <row r="857" ht="15.75" customHeight="1">
      <c r="A857" s="5">
        <v>855.0</v>
      </c>
      <c r="B857" s="5">
        <v>72.0</v>
      </c>
      <c r="C857" s="5">
        <f t="shared" si="1"/>
        <v>3</v>
      </c>
      <c r="D857" s="5">
        <f>'Thông tin khách hàng'!$B$4+B857-1</f>
        <v>72</v>
      </c>
      <c r="E857" s="46">
        <f t="shared" si="2"/>
        <v>1262942236389</v>
      </c>
      <c r="F857" s="5">
        <f>TP*VLOOKUP('Thông tin khách hàng'!$E$10,$X$2:$Z$5,3,FALSE)*OFFSET($S857,0,VLOOKUP('Thông tin khách hàng'!$E$10,$X$2:$Z$5,2,FALSE))</f>
        <v>0</v>
      </c>
      <c r="G857" s="5">
        <f>EP*VLOOKUP('Thông tin khách hàng'!$E$10,$X$2:$Z$5,3,FALSE)*OFFSET($S857,0,VLOOKUP('Thông tin khách hàng'!$E$10,$X$2:$Z$5,2,FALSE))</f>
        <v>0</v>
      </c>
      <c r="H857" s="5">
        <f>F857*HLOOKUP(B857,Assumption!$A$10:$G$12,2,TRUE)+G857*HLOOKUP(B857,Assumption!$A$10:$G$12,3,TRUE)</f>
        <v>0</v>
      </c>
      <c r="I857" s="5">
        <f t="shared" si="3"/>
        <v>0</v>
      </c>
      <c r="J857" s="47">
        <f>VLOOKUP(D857,Assumption!$O$3:$Q$103,IF('Thông tin khách hàng'!$B$3="Nam",2,3),FALSE)/12*P857</f>
        <v>0</v>
      </c>
      <c r="K857" s="5">
        <v>20000.0</v>
      </c>
      <c r="L857" s="46">
        <f t="shared" si="4"/>
        <v>5145382921</v>
      </c>
      <c r="M857" s="46">
        <f t="shared" si="5"/>
        <v>1268087599310</v>
      </c>
      <c r="N857" s="47">
        <f>HLOOKUP(ROUND(AVERAGE(M845:M856)/10^6,0),Assumption!$B$2:$E$3,2,TRUE)*MAX((AVERAGE(M845:M856)-250*10^6),0)</f>
        <v>7146580976</v>
      </c>
      <c r="O857" s="46">
        <f t="shared" si="6"/>
        <v>1275234180286</v>
      </c>
      <c r="P857" s="46">
        <f>IF(A857=1,SA,MAX(0,SA-M856))</f>
        <v>0</v>
      </c>
      <c r="S857" s="5">
        <v>0.0</v>
      </c>
      <c r="T857" s="5">
        <v>0.0</v>
      </c>
      <c r="U857" s="5">
        <v>0.0</v>
      </c>
      <c r="V857" s="48">
        <v>1.0</v>
      </c>
    </row>
    <row r="858" ht="15.75" customHeight="1">
      <c r="A858" s="5">
        <v>856.0</v>
      </c>
      <c r="B858" s="5">
        <v>72.0</v>
      </c>
      <c r="C858" s="5">
        <f t="shared" si="1"/>
        <v>4</v>
      </c>
      <c r="D858" s="5">
        <f>'Thông tin khách hàng'!$B$4+B858-1</f>
        <v>72</v>
      </c>
      <c r="E858" s="46">
        <f t="shared" si="2"/>
        <v>1275234180286</v>
      </c>
      <c r="F858" s="5">
        <f>TP*VLOOKUP('Thông tin khách hàng'!$E$10,$X$2:$Z$5,3,FALSE)*OFFSET($S858,0,VLOOKUP('Thông tin khách hàng'!$E$10,$X$2:$Z$5,2,FALSE))</f>
        <v>0</v>
      </c>
      <c r="G858" s="5">
        <f>EP*VLOOKUP('Thông tin khách hàng'!$E$10,$X$2:$Z$5,3,FALSE)*OFFSET($S858,0,VLOOKUP('Thông tin khách hàng'!$E$10,$X$2:$Z$5,2,FALSE))</f>
        <v>0</v>
      </c>
      <c r="H858" s="5">
        <f>F858*HLOOKUP(B858,Assumption!$A$10:$G$12,2,TRUE)+G858*HLOOKUP(B858,Assumption!$A$10:$G$12,3,TRUE)</f>
        <v>0</v>
      </c>
      <c r="I858" s="5">
        <f t="shared" si="3"/>
        <v>0</v>
      </c>
      <c r="J858" s="47">
        <f>VLOOKUP(D858,Assumption!$O$3:$Q$103,IF('Thông tin khách hàng'!$B$3="Nam",2,3),FALSE)/12*P858</f>
        <v>0</v>
      </c>
      <c r="K858" s="5">
        <v>20000.0</v>
      </c>
      <c r="L858" s="46">
        <f t="shared" si="4"/>
        <v>5195461822</v>
      </c>
      <c r="M858" s="46">
        <f t="shared" si="5"/>
        <v>1280429622108</v>
      </c>
      <c r="N858" s="47">
        <f>HLOOKUP(ROUND(AVERAGE(M846:M857)/10^6,0),Assumption!$B$2:$E$3,2,TRUE)*MAX((AVERAGE(M846:M857)-250*10^6),0)</f>
        <v>7216180554</v>
      </c>
      <c r="O858" s="46">
        <f t="shared" si="6"/>
        <v>1287645802662</v>
      </c>
      <c r="P858" s="46">
        <f>IF(A858=1,SA,MAX(0,SA-M857))</f>
        <v>0</v>
      </c>
      <c r="S858" s="5">
        <v>0.0</v>
      </c>
      <c r="T858" s="5">
        <v>0.0</v>
      </c>
      <c r="U858" s="5">
        <v>1.0</v>
      </c>
      <c r="V858" s="48">
        <v>1.0</v>
      </c>
    </row>
    <row r="859" ht="15.75" customHeight="1">
      <c r="A859" s="5">
        <v>857.0</v>
      </c>
      <c r="B859" s="5">
        <v>72.0</v>
      </c>
      <c r="C859" s="5">
        <f t="shared" si="1"/>
        <v>5</v>
      </c>
      <c r="D859" s="5">
        <f>'Thông tin khách hàng'!$B$4+B859-1</f>
        <v>72</v>
      </c>
      <c r="E859" s="46">
        <f t="shared" si="2"/>
        <v>1287645802662</v>
      </c>
      <c r="F859" s="5">
        <f>TP*VLOOKUP('Thông tin khách hàng'!$E$10,$X$2:$Z$5,3,FALSE)*OFFSET($S859,0,VLOOKUP('Thông tin khách hàng'!$E$10,$X$2:$Z$5,2,FALSE))</f>
        <v>0</v>
      </c>
      <c r="G859" s="5">
        <f>EP*VLOOKUP('Thông tin khách hàng'!$E$10,$X$2:$Z$5,3,FALSE)*OFFSET($S859,0,VLOOKUP('Thông tin khách hàng'!$E$10,$X$2:$Z$5,2,FALSE))</f>
        <v>0</v>
      </c>
      <c r="H859" s="5">
        <f>F859*HLOOKUP(B859,Assumption!$A$10:$G$12,2,TRUE)+G859*HLOOKUP(B859,Assumption!$A$10:$G$12,3,TRUE)</f>
        <v>0</v>
      </c>
      <c r="I859" s="5">
        <f t="shared" si="3"/>
        <v>0</v>
      </c>
      <c r="J859" s="47">
        <f>VLOOKUP(D859,Assumption!$O$3:$Q$103,IF('Thông tin khách hàng'!$B$3="Nam",2,3),FALSE)/12*P859</f>
        <v>0</v>
      </c>
      <c r="K859" s="5">
        <v>20000.0</v>
      </c>
      <c r="L859" s="46">
        <f t="shared" si="4"/>
        <v>5246028308</v>
      </c>
      <c r="M859" s="46">
        <f t="shared" si="5"/>
        <v>1292891810970</v>
      </c>
      <c r="N859" s="47">
        <f>HLOOKUP(ROUND(AVERAGE(M847:M858)/10^6,0),Assumption!$B$2:$E$3,2,TRUE)*MAX((AVERAGE(M847:M858)-250*10^6),0)</f>
        <v>7286457622</v>
      </c>
      <c r="O859" s="46">
        <f t="shared" si="6"/>
        <v>1300178268592</v>
      </c>
      <c r="P859" s="46">
        <f>IF(A859=1,SA,MAX(0,SA-M858))</f>
        <v>0</v>
      </c>
      <c r="S859" s="5">
        <v>0.0</v>
      </c>
      <c r="T859" s="5">
        <v>0.0</v>
      </c>
      <c r="U859" s="5">
        <v>0.0</v>
      </c>
      <c r="V859" s="48">
        <v>1.0</v>
      </c>
    </row>
    <row r="860" ht="15.75" customHeight="1">
      <c r="A860" s="5">
        <v>858.0</v>
      </c>
      <c r="B860" s="5">
        <v>72.0</v>
      </c>
      <c r="C860" s="5">
        <f t="shared" si="1"/>
        <v>6</v>
      </c>
      <c r="D860" s="5">
        <f>'Thông tin khách hàng'!$B$4+B860-1</f>
        <v>72</v>
      </c>
      <c r="E860" s="46">
        <f t="shared" si="2"/>
        <v>1300178268592</v>
      </c>
      <c r="F860" s="5">
        <f>TP*VLOOKUP('Thông tin khách hàng'!$E$10,$X$2:$Z$5,3,FALSE)*OFFSET($S860,0,VLOOKUP('Thông tin khách hàng'!$E$10,$X$2:$Z$5,2,FALSE))</f>
        <v>0</v>
      </c>
      <c r="G860" s="5">
        <f>EP*VLOOKUP('Thông tin khách hàng'!$E$10,$X$2:$Z$5,3,FALSE)*OFFSET($S860,0,VLOOKUP('Thông tin khách hàng'!$E$10,$X$2:$Z$5,2,FALSE))</f>
        <v>0</v>
      </c>
      <c r="H860" s="5">
        <f>F860*HLOOKUP(B860,Assumption!$A$10:$G$12,2,TRUE)+G860*HLOOKUP(B860,Assumption!$A$10:$G$12,3,TRUE)</f>
        <v>0</v>
      </c>
      <c r="I860" s="5">
        <f t="shared" si="3"/>
        <v>0</v>
      </c>
      <c r="J860" s="47">
        <f>VLOOKUP(D860,Assumption!$O$3:$Q$103,IF('Thông tin khách hàng'!$B$3="Nam",2,3),FALSE)/12*P860</f>
        <v>0</v>
      </c>
      <c r="K860" s="5">
        <v>20000.0</v>
      </c>
      <c r="L860" s="46">
        <f t="shared" si="4"/>
        <v>5297087126</v>
      </c>
      <c r="M860" s="46">
        <f t="shared" si="5"/>
        <v>1305475335718</v>
      </c>
      <c r="N860" s="47">
        <f>HLOOKUP(ROUND(AVERAGE(M848:M859)/10^6,0),Assumption!$B$2:$E$3,2,TRUE)*MAX((AVERAGE(M848:M859)-250*10^6),0)</f>
        <v>7357418773</v>
      </c>
      <c r="O860" s="46">
        <f t="shared" si="6"/>
        <v>1312832754490</v>
      </c>
      <c r="P860" s="46">
        <f>IF(A860=1,SA,MAX(0,SA-M859))</f>
        <v>0</v>
      </c>
      <c r="S860" s="5">
        <v>0.0</v>
      </c>
      <c r="T860" s="5">
        <v>0.0</v>
      </c>
      <c r="U860" s="5">
        <v>0.0</v>
      </c>
      <c r="V860" s="48">
        <v>1.0</v>
      </c>
    </row>
    <row r="861" ht="15.75" customHeight="1">
      <c r="A861" s="5">
        <v>859.0</v>
      </c>
      <c r="B861" s="5">
        <v>72.0</v>
      </c>
      <c r="C861" s="5">
        <f t="shared" si="1"/>
        <v>7</v>
      </c>
      <c r="D861" s="5">
        <f>'Thông tin khách hàng'!$B$4+B861-1</f>
        <v>72</v>
      </c>
      <c r="E861" s="46">
        <f t="shared" si="2"/>
        <v>1312832754490</v>
      </c>
      <c r="F861" s="5">
        <f>TP*VLOOKUP('Thông tin khách hàng'!$E$10,$X$2:$Z$5,3,FALSE)*OFFSET($S861,0,VLOOKUP('Thông tin khách hàng'!$E$10,$X$2:$Z$5,2,FALSE))</f>
        <v>15000000</v>
      </c>
      <c r="G861" s="5">
        <f>EP*VLOOKUP('Thông tin khách hàng'!$E$10,$X$2:$Z$5,3,FALSE)*OFFSET($S861,0,VLOOKUP('Thông tin khách hàng'!$E$10,$X$2:$Z$5,2,FALSE))</f>
        <v>15000000</v>
      </c>
      <c r="H861" s="5">
        <f>F861*HLOOKUP(B861,Assumption!$A$10:$G$12,2,TRUE)+G861*HLOOKUP(B861,Assumption!$A$10:$G$12,3,TRUE)</f>
        <v>750000</v>
      </c>
      <c r="I861" s="5">
        <f t="shared" si="3"/>
        <v>29250000</v>
      </c>
      <c r="J861" s="47">
        <f>VLOOKUP(D861,Assumption!$O$3:$Q$103,IF('Thông tin khách hàng'!$B$3="Nam",2,3),FALSE)/12*P861</f>
        <v>0</v>
      </c>
      <c r="K861" s="5">
        <v>20000.0</v>
      </c>
      <c r="L861" s="46">
        <f t="shared" si="4"/>
        <v>5348762236</v>
      </c>
      <c r="M861" s="46">
        <f t="shared" si="5"/>
        <v>1318210746726</v>
      </c>
      <c r="N861" s="47">
        <f>HLOOKUP(ROUND(AVERAGE(M849:M860)/10^6,0),Assumption!$B$2:$E$3,2,TRUE)*MAX((AVERAGE(M849:M860)-250*10^6),0)</f>
        <v>7429070666</v>
      </c>
      <c r="O861" s="46">
        <f t="shared" si="6"/>
        <v>1325639817392</v>
      </c>
      <c r="P861" s="46">
        <f>IF(A861=1,SA,MAX(0,SA-M860))</f>
        <v>0</v>
      </c>
      <c r="S861" s="5">
        <v>0.0</v>
      </c>
      <c r="T861" s="5">
        <v>1.0</v>
      </c>
      <c r="U861" s="5">
        <v>1.0</v>
      </c>
      <c r="V861" s="48">
        <v>1.0</v>
      </c>
    </row>
    <row r="862" ht="15.75" customHeight="1">
      <c r="A862" s="5">
        <v>860.0</v>
      </c>
      <c r="B862" s="5">
        <v>72.0</v>
      </c>
      <c r="C862" s="5">
        <f t="shared" si="1"/>
        <v>8</v>
      </c>
      <c r="D862" s="5">
        <f>'Thông tin khách hàng'!$B$4+B862-1</f>
        <v>72</v>
      </c>
      <c r="E862" s="46">
        <f t="shared" si="2"/>
        <v>1325639817392</v>
      </c>
      <c r="F862" s="5">
        <f>TP*VLOOKUP('Thông tin khách hàng'!$E$10,$X$2:$Z$5,3,FALSE)*OFFSET($S862,0,VLOOKUP('Thông tin khách hàng'!$E$10,$X$2:$Z$5,2,FALSE))</f>
        <v>0</v>
      </c>
      <c r="G862" s="5">
        <f>EP*VLOOKUP('Thông tin khách hàng'!$E$10,$X$2:$Z$5,3,FALSE)*OFFSET($S862,0,VLOOKUP('Thông tin khách hàng'!$E$10,$X$2:$Z$5,2,FALSE))</f>
        <v>0</v>
      </c>
      <c r="H862" s="5">
        <f>F862*HLOOKUP(B862,Assumption!$A$10:$G$12,2,TRUE)+G862*HLOOKUP(B862,Assumption!$A$10:$G$12,3,TRUE)</f>
        <v>0</v>
      </c>
      <c r="I862" s="5">
        <f t="shared" si="3"/>
        <v>0</v>
      </c>
      <c r="J862" s="47">
        <f>VLOOKUP(D862,Assumption!$O$3:$Q$103,IF('Thông tin khách hàng'!$B$3="Nam",2,3),FALSE)/12*P862</f>
        <v>0</v>
      </c>
      <c r="K862" s="5">
        <v>20000.0</v>
      </c>
      <c r="L862" s="46">
        <f t="shared" si="4"/>
        <v>5400820627</v>
      </c>
      <c r="M862" s="46">
        <f t="shared" si="5"/>
        <v>1331040618019</v>
      </c>
      <c r="N862" s="47">
        <f>HLOOKUP(ROUND(AVERAGE(M850:M861)/10^6,0),Assumption!$B$2:$E$3,2,TRUE)*MAX((AVERAGE(M850:M861)-250*10^6),0)</f>
        <v>7501420026</v>
      </c>
      <c r="O862" s="46">
        <f t="shared" si="6"/>
        <v>1338542038045</v>
      </c>
      <c r="P862" s="46">
        <f>IF(A862=1,SA,MAX(0,SA-M861))</f>
        <v>0</v>
      </c>
      <c r="S862" s="5">
        <v>0.0</v>
      </c>
      <c r="T862" s="5">
        <v>0.0</v>
      </c>
      <c r="U862" s="5">
        <v>0.0</v>
      </c>
      <c r="V862" s="48">
        <v>1.0</v>
      </c>
    </row>
    <row r="863" ht="15.75" customHeight="1">
      <c r="A863" s="5">
        <v>861.0</v>
      </c>
      <c r="B863" s="5">
        <v>72.0</v>
      </c>
      <c r="C863" s="5">
        <f t="shared" si="1"/>
        <v>9</v>
      </c>
      <c r="D863" s="5">
        <f>'Thông tin khách hàng'!$B$4+B863-1</f>
        <v>72</v>
      </c>
      <c r="E863" s="46">
        <f t="shared" si="2"/>
        <v>1338542038045</v>
      </c>
      <c r="F863" s="5">
        <f>TP*VLOOKUP('Thông tin khách hàng'!$E$10,$X$2:$Z$5,3,FALSE)*OFFSET($S863,0,VLOOKUP('Thông tin khách hàng'!$E$10,$X$2:$Z$5,2,FALSE))</f>
        <v>0</v>
      </c>
      <c r="G863" s="5">
        <f>EP*VLOOKUP('Thông tin khách hàng'!$E$10,$X$2:$Z$5,3,FALSE)*OFFSET($S863,0,VLOOKUP('Thông tin khách hàng'!$E$10,$X$2:$Z$5,2,FALSE))</f>
        <v>0</v>
      </c>
      <c r="H863" s="5">
        <f>F863*HLOOKUP(B863,Assumption!$A$10:$G$12,2,TRUE)+G863*HLOOKUP(B863,Assumption!$A$10:$G$12,3,TRUE)</f>
        <v>0</v>
      </c>
      <c r="I863" s="5">
        <f t="shared" si="3"/>
        <v>0</v>
      </c>
      <c r="J863" s="47">
        <f>VLOOKUP(D863,Assumption!$O$3:$Q$103,IF('Thông tin khách hàng'!$B$3="Nam",2,3),FALSE)/12*P863</f>
        <v>0</v>
      </c>
      <c r="K863" s="5">
        <v>20000.0</v>
      </c>
      <c r="L863" s="46">
        <f t="shared" si="4"/>
        <v>5453385871</v>
      </c>
      <c r="M863" s="46">
        <f t="shared" si="5"/>
        <v>1343995403916</v>
      </c>
      <c r="N863" s="47">
        <f>HLOOKUP(ROUND(AVERAGE(M851:M862)/10^6,0),Assumption!$B$2:$E$3,2,TRUE)*MAX((AVERAGE(M851:M862)-250*10^6),0)</f>
        <v>7574473641</v>
      </c>
      <c r="O863" s="46">
        <f t="shared" si="6"/>
        <v>1351569877557</v>
      </c>
      <c r="P863" s="46">
        <f>IF(A863=1,SA,MAX(0,SA-M862))</f>
        <v>0</v>
      </c>
      <c r="S863" s="5">
        <v>0.0</v>
      </c>
      <c r="T863" s="5">
        <v>0.0</v>
      </c>
      <c r="U863" s="5">
        <v>0.0</v>
      </c>
      <c r="V863" s="48">
        <v>1.0</v>
      </c>
    </row>
    <row r="864" ht="15.75" customHeight="1">
      <c r="A864" s="5">
        <v>862.0</v>
      </c>
      <c r="B864" s="5">
        <v>72.0</v>
      </c>
      <c r="C864" s="5">
        <f t="shared" si="1"/>
        <v>10</v>
      </c>
      <c r="D864" s="5">
        <f>'Thông tin khách hàng'!$B$4+B864-1</f>
        <v>72</v>
      </c>
      <c r="E864" s="46">
        <f t="shared" si="2"/>
        <v>1351569877557</v>
      </c>
      <c r="F864" s="5">
        <f>TP*VLOOKUP('Thông tin khách hàng'!$E$10,$X$2:$Z$5,3,FALSE)*OFFSET($S864,0,VLOOKUP('Thông tin khách hàng'!$E$10,$X$2:$Z$5,2,FALSE))</f>
        <v>0</v>
      </c>
      <c r="G864" s="5">
        <f>EP*VLOOKUP('Thông tin khách hàng'!$E$10,$X$2:$Z$5,3,FALSE)*OFFSET($S864,0,VLOOKUP('Thông tin khách hàng'!$E$10,$X$2:$Z$5,2,FALSE))</f>
        <v>0</v>
      </c>
      <c r="H864" s="5">
        <f>F864*HLOOKUP(B864,Assumption!$A$10:$G$12,2,TRUE)+G864*HLOOKUP(B864,Assumption!$A$10:$G$12,3,TRUE)</f>
        <v>0</v>
      </c>
      <c r="I864" s="5">
        <f t="shared" si="3"/>
        <v>0</v>
      </c>
      <c r="J864" s="47">
        <f>VLOOKUP(D864,Assumption!$O$3:$Q$103,IF('Thông tin khách hàng'!$B$3="Nam",2,3),FALSE)/12*P864</f>
        <v>0</v>
      </c>
      <c r="K864" s="5">
        <v>20000.0</v>
      </c>
      <c r="L864" s="46">
        <f t="shared" si="4"/>
        <v>5506462902</v>
      </c>
      <c r="M864" s="46">
        <f t="shared" si="5"/>
        <v>1357076320459</v>
      </c>
      <c r="N864" s="47">
        <f>HLOOKUP(ROUND(AVERAGE(M852:M863)/10^6,0),Assumption!$B$2:$E$3,2,TRUE)*MAX((AVERAGE(M852:M863)-250*10^6),0)</f>
        <v>7648238367</v>
      </c>
      <c r="O864" s="46">
        <f t="shared" si="6"/>
        <v>1364724558826</v>
      </c>
      <c r="P864" s="46">
        <f>IF(A864=1,SA,MAX(0,SA-M863))</f>
        <v>0</v>
      </c>
      <c r="S864" s="5">
        <v>0.0</v>
      </c>
      <c r="T864" s="5">
        <v>0.0</v>
      </c>
      <c r="U864" s="5">
        <v>1.0</v>
      </c>
      <c r="V864" s="48">
        <v>1.0</v>
      </c>
    </row>
    <row r="865" ht="15.75" customHeight="1">
      <c r="A865" s="5">
        <v>863.0</v>
      </c>
      <c r="B865" s="5">
        <v>72.0</v>
      </c>
      <c r="C865" s="5">
        <f t="shared" si="1"/>
        <v>11</v>
      </c>
      <c r="D865" s="5">
        <f>'Thông tin khách hàng'!$B$4+B865-1</f>
        <v>72</v>
      </c>
      <c r="E865" s="46">
        <f t="shared" si="2"/>
        <v>1364724558826</v>
      </c>
      <c r="F865" s="5">
        <f>TP*VLOOKUP('Thông tin khách hàng'!$E$10,$X$2:$Z$5,3,FALSE)*OFFSET($S865,0,VLOOKUP('Thông tin khách hàng'!$E$10,$X$2:$Z$5,2,FALSE))</f>
        <v>0</v>
      </c>
      <c r="G865" s="5">
        <f>EP*VLOOKUP('Thông tin khách hàng'!$E$10,$X$2:$Z$5,3,FALSE)*OFFSET($S865,0,VLOOKUP('Thông tin khách hàng'!$E$10,$X$2:$Z$5,2,FALSE))</f>
        <v>0</v>
      </c>
      <c r="H865" s="5">
        <f>F865*HLOOKUP(B865,Assumption!$A$10:$G$12,2,TRUE)+G865*HLOOKUP(B865,Assumption!$A$10:$G$12,3,TRUE)</f>
        <v>0</v>
      </c>
      <c r="I865" s="5">
        <f t="shared" si="3"/>
        <v>0</v>
      </c>
      <c r="J865" s="47">
        <f>VLOOKUP(D865,Assumption!$O$3:$Q$103,IF('Thông tin khách hàng'!$B$3="Nam",2,3),FALSE)/12*P865</f>
        <v>0</v>
      </c>
      <c r="K865" s="5">
        <v>20000.0</v>
      </c>
      <c r="L865" s="46">
        <f t="shared" si="4"/>
        <v>5560056702</v>
      </c>
      <c r="M865" s="46">
        <f t="shared" si="5"/>
        <v>1370284595528</v>
      </c>
      <c r="N865" s="47">
        <f>HLOOKUP(ROUND(AVERAGE(M853:M864)/10^6,0),Assumption!$B$2:$E$3,2,TRUE)*MAX((AVERAGE(M853:M864)-250*10^6),0)</f>
        <v>7722721126</v>
      </c>
      <c r="O865" s="46">
        <f t="shared" si="6"/>
        <v>1378007316653</v>
      </c>
      <c r="P865" s="46">
        <f>IF(A865=1,SA,MAX(0,SA-M864))</f>
        <v>0</v>
      </c>
      <c r="S865" s="5">
        <v>0.0</v>
      </c>
      <c r="T865" s="5">
        <v>0.0</v>
      </c>
      <c r="U865" s="5">
        <v>0.0</v>
      </c>
      <c r="V865" s="48">
        <v>1.0</v>
      </c>
    </row>
    <row r="866" ht="15.75" customHeight="1">
      <c r="A866" s="5">
        <v>864.0</v>
      </c>
      <c r="B866" s="5">
        <v>72.0</v>
      </c>
      <c r="C866" s="5">
        <f t="shared" si="1"/>
        <v>12</v>
      </c>
      <c r="D866" s="5">
        <f>'Thông tin khách hàng'!$B$4+B866-1</f>
        <v>72</v>
      </c>
      <c r="E866" s="46">
        <f t="shared" si="2"/>
        <v>1378007316653</v>
      </c>
      <c r="F866" s="5">
        <f>TP*VLOOKUP('Thông tin khách hàng'!$E$10,$X$2:$Z$5,3,FALSE)*OFFSET($S866,0,VLOOKUP('Thông tin khách hàng'!$E$10,$X$2:$Z$5,2,FALSE))</f>
        <v>0</v>
      </c>
      <c r="G866" s="5">
        <f>EP*VLOOKUP('Thông tin khách hàng'!$E$10,$X$2:$Z$5,3,FALSE)*OFFSET($S866,0,VLOOKUP('Thông tin khách hàng'!$E$10,$X$2:$Z$5,2,FALSE))</f>
        <v>0</v>
      </c>
      <c r="H866" s="5">
        <f>F866*HLOOKUP(B866,Assumption!$A$10:$G$12,2,TRUE)+G866*HLOOKUP(B866,Assumption!$A$10:$G$12,3,TRUE)</f>
        <v>0</v>
      </c>
      <c r="I866" s="5">
        <f t="shared" si="3"/>
        <v>0</v>
      </c>
      <c r="J866" s="47">
        <f>VLOOKUP(D866,Assumption!$O$3:$Q$103,IF('Thông tin khách hàng'!$B$3="Nam",2,3),FALSE)/12*P866</f>
        <v>0</v>
      </c>
      <c r="K866" s="5">
        <v>20000.0</v>
      </c>
      <c r="L866" s="46">
        <f t="shared" si="4"/>
        <v>5614172301</v>
      </c>
      <c r="M866" s="46">
        <f t="shared" si="5"/>
        <v>1383621468954</v>
      </c>
      <c r="N866" s="47">
        <f>HLOOKUP(ROUND(AVERAGE(M854:M865)/10^6,0),Assumption!$B$2:$E$3,2,TRUE)*MAX((AVERAGE(M854:M865)-250*10^6),0)</f>
        <v>7797928907</v>
      </c>
      <c r="O866" s="46">
        <f t="shared" si="6"/>
        <v>1391419397861</v>
      </c>
      <c r="P866" s="46">
        <f>IF(A866=1,SA,MAX(0,SA-M865))</f>
        <v>0</v>
      </c>
      <c r="S866" s="5">
        <v>0.0</v>
      </c>
      <c r="T866" s="5">
        <v>0.0</v>
      </c>
      <c r="U866" s="5">
        <v>0.0</v>
      </c>
      <c r="V866" s="48">
        <v>1.0</v>
      </c>
    </row>
    <row r="867" ht="15.75" customHeight="1">
      <c r="A867" s="5">
        <v>865.0</v>
      </c>
      <c r="B867" s="5">
        <v>73.0</v>
      </c>
      <c r="C867" s="5">
        <f t="shared" si="1"/>
        <v>1</v>
      </c>
      <c r="D867" s="5">
        <f>'Thông tin khách hàng'!$B$4+B867-1</f>
        <v>73</v>
      </c>
      <c r="E867" s="46">
        <f t="shared" si="2"/>
        <v>1391419397861</v>
      </c>
      <c r="F867" s="5">
        <f>TP*VLOOKUP('Thông tin khách hàng'!$E$10,$X$2:$Z$5,3,FALSE)*OFFSET($S867,0,VLOOKUP('Thông tin khách hàng'!$E$10,$X$2:$Z$5,2,FALSE))</f>
        <v>15000000</v>
      </c>
      <c r="G867" s="5">
        <f>EP*VLOOKUP('Thông tin khách hàng'!$E$10,$X$2:$Z$5,3,FALSE)*OFFSET($S867,0,VLOOKUP('Thông tin khách hàng'!$E$10,$X$2:$Z$5,2,FALSE))</f>
        <v>15000000</v>
      </c>
      <c r="H867" s="5">
        <f>F867*HLOOKUP(B867,Assumption!$A$10:$G$12,2,TRUE)+G867*HLOOKUP(B867,Assumption!$A$10:$G$12,3,TRUE)</f>
        <v>750000</v>
      </c>
      <c r="I867" s="5">
        <f t="shared" si="3"/>
        <v>29250000</v>
      </c>
      <c r="J867" s="47">
        <f>VLOOKUP(D867,Assumption!$O$3:$Q$103,IF('Thông tin khách hàng'!$B$3="Nam",2,3),FALSE)/12*P867</f>
        <v>0</v>
      </c>
      <c r="K867" s="5">
        <v>20000.0</v>
      </c>
      <c r="L867" s="46">
        <f t="shared" si="4"/>
        <v>5668933948</v>
      </c>
      <c r="M867" s="46">
        <f t="shared" si="5"/>
        <v>1397117561809</v>
      </c>
      <c r="N867" s="47">
        <f>HLOOKUP(ROUND(AVERAGE(M855:M866)/10^6,0),Assumption!$B$2:$E$3,2,TRUE)*MAX((AVERAGE(M855:M866)-250*10^6),0)</f>
        <v>7873868767</v>
      </c>
      <c r="O867" s="46">
        <f t="shared" si="6"/>
        <v>1404991430576</v>
      </c>
      <c r="P867" s="46">
        <f>IF(A867=1,SA,MAX(0,SA-M866))</f>
        <v>0</v>
      </c>
      <c r="S867" s="5">
        <v>1.0</v>
      </c>
      <c r="T867" s="5">
        <v>1.0</v>
      </c>
      <c r="U867" s="5">
        <v>1.0</v>
      </c>
      <c r="V867" s="48">
        <v>1.0</v>
      </c>
    </row>
    <row r="868" ht="15.75" customHeight="1">
      <c r="A868" s="5">
        <v>866.0</v>
      </c>
      <c r="B868" s="5">
        <v>73.0</v>
      </c>
      <c r="C868" s="5">
        <f t="shared" si="1"/>
        <v>2</v>
      </c>
      <c r="D868" s="5">
        <f>'Thông tin khách hàng'!$B$4+B868-1</f>
        <v>73</v>
      </c>
      <c r="E868" s="46">
        <f t="shared" si="2"/>
        <v>1404991430576</v>
      </c>
      <c r="F868" s="5">
        <f>TP*VLOOKUP('Thông tin khách hàng'!$E$10,$X$2:$Z$5,3,FALSE)*OFFSET($S868,0,VLOOKUP('Thông tin khách hàng'!$E$10,$X$2:$Z$5,2,FALSE))</f>
        <v>0</v>
      </c>
      <c r="G868" s="5">
        <f>EP*VLOOKUP('Thông tin khách hàng'!$E$10,$X$2:$Z$5,3,FALSE)*OFFSET($S868,0,VLOOKUP('Thông tin khách hàng'!$E$10,$X$2:$Z$5,2,FALSE))</f>
        <v>0</v>
      </c>
      <c r="H868" s="5">
        <f>F868*HLOOKUP(B868,Assumption!$A$10:$G$12,2,TRUE)+G868*HLOOKUP(B868,Assumption!$A$10:$G$12,3,TRUE)</f>
        <v>0</v>
      </c>
      <c r="I868" s="5">
        <f t="shared" si="3"/>
        <v>0</v>
      </c>
      <c r="J868" s="47">
        <f>VLOOKUP(D868,Assumption!$O$3:$Q$103,IF('Thông tin khách hàng'!$B$3="Nam",2,3),FALSE)/12*P868</f>
        <v>0</v>
      </c>
      <c r="K868" s="5">
        <v>20000.0</v>
      </c>
      <c r="L868" s="46">
        <f t="shared" si="4"/>
        <v>5724108922</v>
      </c>
      <c r="M868" s="46">
        <f t="shared" si="5"/>
        <v>1410715519498</v>
      </c>
      <c r="N868" s="47">
        <f>HLOOKUP(ROUND(AVERAGE(M856:M867)/10^6,0),Assumption!$B$2:$E$3,2,TRUE)*MAX((AVERAGE(M856:M867)-250*10^6),0)</f>
        <v>7950547834</v>
      </c>
      <c r="O868" s="46">
        <f t="shared" si="6"/>
        <v>1418666067332</v>
      </c>
      <c r="P868" s="46">
        <f>IF(A868=1,SA,MAX(0,SA-M867))</f>
        <v>0</v>
      </c>
      <c r="S868" s="5">
        <v>0.0</v>
      </c>
      <c r="T868" s="5">
        <v>0.0</v>
      </c>
      <c r="U868" s="5">
        <v>0.0</v>
      </c>
      <c r="V868" s="48">
        <v>1.0</v>
      </c>
    </row>
    <row r="869" ht="15.75" customHeight="1">
      <c r="A869" s="5">
        <v>867.0</v>
      </c>
      <c r="B869" s="5">
        <v>73.0</v>
      </c>
      <c r="C869" s="5">
        <f t="shared" si="1"/>
        <v>3</v>
      </c>
      <c r="D869" s="5">
        <f>'Thông tin khách hàng'!$B$4+B869-1</f>
        <v>73</v>
      </c>
      <c r="E869" s="46">
        <f t="shared" si="2"/>
        <v>1418666067332</v>
      </c>
      <c r="F869" s="5">
        <f>TP*VLOOKUP('Thông tin khách hàng'!$E$10,$X$2:$Z$5,3,FALSE)*OFFSET($S869,0,VLOOKUP('Thông tin khách hàng'!$E$10,$X$2:$Z$5,2,FALSE))</f>
        <v>0</v>
      </c>
      <c r="G869" s="5">
        <f>EP*VLOOKUP('Thông tin khách hàng'!$E$10,$X$2:$Z$5,3,FALSE)*OFFSET($S869,0,VLOOKUP('Thông tin khách hàng'!$E$10,$X$2:$Z$5,2,FALSE))</f>
        <v>0</v>
      </c>
      <c r="H869" s="5">
        <f>F869*HLOOKUP(B869,Assumption!$A$10:$G$12,2,TRUE)+G869*HLOOKUP(B869,Assumption!$A$10:$G$12,3,TRUE)</f>
        <v>0</v>
      </c>
      <c r="I869" s="5">
        <f t="shared" si="3"/>
        <v>0</v>
      </c>
      <c r="J869" s="47">
        <f>VLOOKUP(D869,Assumption!$O$3:$Q$103,IF('Thông tin khách hàng'!$B$3="Nam",2,3),FALSE)/12*P869</f>
        <v>0</v>
      </c>
      <c r="K869" s="5">
        <v>20000.0</v>
      </c>
      <c r="L869" s="46">
        <f t="shared" si="4"/>
        <v>5779821084</v>
      </c>
      <c r="M869" s="46">
        <f t="shared" si="5"/>
        <v>1424445868416</v>
      </c>
      <c r="N869" s="47">
        <f>HLOOKUP(ROUND(AVERAGE(M857:M868)/10^6,0),Assumption!$B$2:$E$3,2,TRUE)*MAX((AVERAGE(M857:M868)-250*10^6),0)</f>
        <v>8027973302</v>
      </c>
      <c r="O869" s="46">
        <f t="shared" si="6"/>
        <v>1432473841717</v>
      </c>
      <c r="P869" s="46">
        <f>IF(A869=1,SA,MAX(0,SA-M868))</f>
        <v>0</v>
      </c>
      <c r="S869" s="5">
        <v>0.0</v>
      </c>
      <c r="T869" s="5">
        <v>0.0</v>
      </c>
      <c r="U869" s="5">
        <v>0.0</v>
      </c>
      <c r="V869" s="48">
        <v>1.0</v>
      </c>
    </row>
    <row r="870" ht="15.75" customHeight="1">
      <c r="A870" s="5">
        <v>868.0</v>
      </c>
      <c r="B870" s="5">
        <v>73.0</v>
      </c>
      <c r="C870" s="5">
        <f t="shared" si="1"/>
        <v>4</v>
      </c>
      <c r="D870" s="5">
        <f>'Thông tin khách hàng'!$B$4+B870-1</f>
        <v>73</v>
      </c>
      <c r="E870" s="46">
        <f t="shared" si="2"/>
        <v>1432473841717</v>
      </c>
      <c r="F870" s="5">
        <f>TP*VLOOKUP('Thông tin khách hàng'!$E$10,$X$2:$Z$5,3,FALSE)*OFFSET($S870,0,VLOOKUP('Thông tin khách hàng'!$E$10,$X$2:$Z$5,2,FALSE))</f>
        <v>0</v>
      </c>
      <c r="G870" s="5">
        <f>EP*VLOOKUP('Thông tin khách hàng'!$E$10,$X$2:$Z$5,3,FALSE)*OFFSET($S870,0,VLOOKUP('Thông tin khách hàng'!$E$10,$X$2:$Z$5,2,FALSE))</f>
        <v>0</v>
      </c>
      <c r="H870" s="5">
        <f>F870*HLOOKUP(B870,Assumption!$A$10:$G$12,2,TRUE)+G870*HLOOKUP(B870,Assumption!$A$10:$G$12,3,TRUE)</f>
        <v>0</v>
      </c>
      <c r="I870" s="5">
        <f t="shared" si="3"/>
        <v>0</v>
      </c>
      <c r="J870" s="47">
        <f>VLOOKUP(D870,Assumption!$O$3:$Q$103,IF('Thông tin khách hàng'!$B$3="Nam",2,3),FALSE)/12*P870</f>
        <v>0</v>
      </c>
      <c r="K870" s="5">
        <v>20000.0</v>
      </c>
      <c r="L870" s="46">
        <f t="shared" si="4"/>
        <v>5836075667</v>
      </c>
      <c r="M870" s="46">
        <f t="shared" si="5"/>
        <v>1438309897384</v>
      </c>
      <c r="N870" s="47">
        <f>HLOOKUP(ROUND(AVERAGE(M858:M869)/10^6,0),Assumption!$B$2:$E$3,2,TRUE)*MAX((AVERAGE(M858:M869)-250*10^6),0)</f>
        <v>8106152436</v>
      </c>
      <c r="O870" s="46">
        <f t="shared" si="6"/>
        <v>1446416049821</v>
      </c>
      <c r="P870" s="46">
        <f>IF(A870=1,SA,MAX(0,SA-M869))</f>
        <v>0</v>
      </c>
      <c r="S870" s="5">
        <v>0.0</v>
      </c>
      <c r="T870" s="5">
        <v>0.0</v>
      </c>
      <c r="U870" s="5">
        <v>1.0</v>
      </c>
      <c r="V870" s="48">
        <v>1.0</v>
      </c>
    </row>
    <row r="871" ht="15.75" customHeight="1">
      <c r="A871" s="5">
        <v>869.0</v>
      </c>
      <c r="B871" s="5">
        <v>73.0</v>
      </c>
      <c r="C871" s="5">
        <f t="shared" si="1"/>
        <v>5</v>
      </c>
      <c r="D871" s="5">
        <f>'Thông tin khách hàng'!$B$4+B871-1</f>
        <v>73</v>
      </c>
      <c r="E871" s="46">
        <f t="shared" si="2"/>
        <v>1446416049821</v>
      </c>
      <c r="F871" s="5">
        <f>TP*VLOOKUP('Thông tin khách hàng'!$E$10,$X$2:$Z$5,3,FALSE)*OFFSET($S871,0,VLOOKUP('Thông tin khách hàng'!$E$10,$X$2:$Z$5,2,FALSE))</f>
        <v>0</v>
      </c>
      <c r="G871" s="5">
        <f>EP*VLOOKUP('Thông tin khách hàng'!$E$10,$X$2:$Z$5,3,FALSE)*OFFSET($S871,0,VLOOKUP('Thông tin khách hàng'!$E$10,$X$2:$Z$5,2,FALSE))</f>
        <v>0</v>
      </c>
      <c r="H871" s="5">
        <f>F871*HLOOKUP(B871,Assumption!$A$10:$G$12,2,TRUE)+G871*HLOOKUP(B871,Assumption!$A$10:$G$12,3,TRUE)</f>
        <v>0</v>
      </c>
      <c r="I871" s="5">
        <f t="shared" si="3"/>
        <v>0</v>
      </c>
      <c r="J871" s="47">
        <f>VLOOKUP(D871,Assumption!$O$3:$Q$103,IF('Thông tin khách hàng'!$B$3="Nam",2,3),FALSE)/12*P871</f>
        <v>0</v>
      </c>
      <c r="K871" s="5">
        <v>20000.0</v>
      </c>
      <c r="L871" s="46">
        <f t="shared" si="4"/>
        <v>5892877948</v>
      </c>
      <c r="M871" s="46">
        <f t="shared" si="5"/>
        <v>1452308907769</v>
      </c>
      <c r="N871" s="47">
        <f>HLOOKUP(ROUND(AVERAGE(M859:M870)/10^6,0),Assumption!$B$2:$E$3,2,TRUE)*MAX((AVERAGE(M859:M870)-250*10^6),0)</f>
        <v>8185092574</v>
      </c>
      <c r="O871" s="46">
        <f t="shared" si="6"/>
        <v>1460494000342</v>
      </c>
      <c r="P871" s="46">
        <f>IF(A871=1,SA,MAX(0,SA-M870))</f>
        <v>0</v>
      </c>
      <c r="S871" s="5">
        <v>0.0</v>
      </c>
      <c r="T871" s="5">
        <v>0.0</v>
      </c>
      <c r="U871" s="5">
        <v>0.0</v>
      </c>
      <c r="V871" s="48">
        <v>1.0</v>
      </c>
    </row>
    <row r="872" ht="15.75" customHeight="1">
      <c r="A872" s="5">
        <v>870.0</v>
      </c>
      <c r="B872" s="5">
        <v>73.0</v>
      </c>
      <c r="C872" s="5">
        <f t="shared" si="1"/>
        <v>6</v>
      </c>
      <c r="D872" s="5">
        <f>'Thông tin khách hàng'!$B$4+B872-1</f>
        <v>73</v>
      </c>
      <c r="E872" s="46">
        <f t="shared" si="2"/>
        <v>1460494000342</v>
      </c>
      <c r="F872" s="5">
        <f>TP*VLOOKUP('Thông tin khách hàng'!$E$10,$X$2:$Z$5,3,FALSE)*OFFSET($S872,0,VLOOKUP('Thông tin khách hàng'!$E$10,$X$2:$Z$5,2,FALSE))</f>
        <v>0</v>
      </c>
      <c r="G872" s="5">
        <f>EP*VLOOKUP('Thông tin khách hàng'!$E$10,$X$2:$Z$5,3,FALSE)*OFFSET($S872,0,VLOOKUP('Thông tin khách hàng'!$E$10,$X$2:$Z$5,2,FALSE))</f>
        <v>0</v>
      </c>
      <c r="H872" s="5">
        <f>F872*HLOOKUP(B872,Assumption!$A$10:$G$12,2,TRUE)+G872*HLOOKUP(B872,Assumption!$A$10:$G$12,3,TRUE)</f>
        <v>0</v>
      </c>
      <c r="I872" s="5">
        <f t="shared" si="3"/>
        <v>0</v>
      </c>
      <c r="J872" s="47">
        <f>VLOOKUP(D872,Assumption!$O$3:$Q$103,IF('Thông tin khách hàng'!$B$3="Nam",2,3),FALSE)/12*P872</f>
        <v>0</v>
      </c>
      <c r="K872" s="5">
        <v>20000.0</v>
      </c>
      <c r="L872" s="46">
        <f t="shared" si="4"/>
        <v>5950233261</v>
      </c>
      <c r="M872" s="46">
        <f t="shared" si="5"/>
        <v>1466444213603</v>
      </c>
      <c r="N872" s="47">
        <f>HLOOKUP(ROUND(AVERAGE(M860:M871)/10^6,0),Assumption!$B$2:$E$3,2,TRUE)*MAX((AVERAGE(M860:M871)-250*10^6),0)</f>
        <v>8264801122</v>
      </c>
      <c r="O872" s="46">
        <f t="shared" si="6"/>
        <v>1474709014725</v>
      </c>
      <c r="P872" s="46">
        <f>IF(A872=1,SA,MAX(0,SA-M871))</f>
        <v>0</v>
      </c>
      <c r="S872" s="5">
        <v>0.0</v>
      </c>
      <c r="T872" s="5">
        <v>0.0</v>
      </c>
      <c r="U872" s="5">
        <v>0.0</v>
      </c>
      <c r="V872" s="48">
        <v>1.0</v>
      </c>
    </row>
    <row r="873" ht="15.75" customHeight="1">
      <c r="A873" s="5">
        <v>871.0</v>
      </c>
      <c r="B873" s="5">
        <v>73.0</v>
      </c>
      <c r="C873" s="5">
        <f t="shared" si="1"/>
        <v>7</v>
      </c>
      <c r="D873" s="5">
        <f>'Thông tin khách hàng'!$B$4+B873-1</f>
        <v>73</v>
      </c>
      <c r="E873" s="46">
        <f t="shared" si="2"/>
        <v>1474709014725</v>
      </c>
      <c r="F873" s="5">
        <f>TP*VLOOKUP('Thông tin khách hàng'!$E$10,$X$2:$Z$5,3,FALSE)*OFFSET($S873,0,VLOOKUP('Thông tin khách hàng'!$E$10,$X$2:$Z$5,2,FALSE))</f>
        <v>15000000</v>
      </c>
      <c r="G873" s="5">
        <f>EP*VLOOKUP('Thông tin khách hàng'!$E$10,$X$2:$Z$5,3,FALSE)*OFFSET($S873,0,VLOOKUP('Thông tin khách hàng'!$E$10,$X$2:$Z$5,2,FALSE))</f>
        <v>15000000</v>
      </c>
      <c r="H873" s="5">
        <f>F873*HLOOKUP(B873,Assumption!$A$10:$G$12,2,TRUE)+G873*HLOOKUP(B873,Assumption!$A$10:$G$12,3,TRUE)</f>
        <v>750000</v>
      </c>
      <c r="I873" s="5">
        <f t="shared" si="3"/>
        <v>29250000</v>
      </c>
      <c r="J873" s="47">
        <f>VLOOKUP(D873,Assumption!$O$3:$Q$103,IF('Thông tin khách hàng'!$B$3="Nam",2,3),FALSE)/12*P873</f>
        <v>0</v>
      </c>
      <c r="K873" s="5">
        <v>20000.0</v>
      </c>
      <c r="L873" s="46">
        <f t="shared" si="4"/>
        <v>6008266157</v>
      </c>
      <c r="M873" s="46">
        <f t="shared" si="5"/>
        <v>1480746510882</v>
      </c>
      <c r="N873" s="47">
        <f>HLOOKUP(ROUND(AVERAGE(M861:M872)/10^6,0),Assumption!$B$2:$E$3,2,TRUE)*MAX((AVERAGE(M861:M872)-250*10^6),0)</f>
        <v>8345285561</v>
      </c>
      <c r="O873" s="46">
        <f t="shared" si="6"/>
        <v>1489091796443</v>
      </c>
      <c r="P873" s="46">
        <f>IF(A873=1,SA,MAX(0,SA-M872))</f>
        <v>0</v>
      </c>
      <c r="S873" s="5">
        <v>0.0</v>
      </c>
      <c r="T873" s="5">
        <v>1.0</v>
      </c>
      <c r="U873" s="5">
        <v>1.0</v>
      </c>
      <c r="V873" s="48">
        <v>1.0</v>
      </c>
    </row>
    <row r="874" ht="15.75" customHeight="1">
      <c r="A874" s="5">
        <v>872.0</v>
      </c>
      <c r="B874" s="5">
        <v>73.0</v>
      </c>
      <c r="C874" s="5">
        <f t="shared" si="1"/>
        <v>8</v>
      </c>
      <c r="D874" s="5">
        <f>'Thông tin khách hàng'!$B$4+B874-1</f>
        <v>73</v>
      </c>
      <c r="E874" s="46">
        <f t="shared" si="2"/>
        <v>1489091796443</v>
      </c>
      <c r="F874" s="5">
        <f>TP*VLOOKUP('Thông tin khách hàng'!$E$10,$X$2:$Z$5,3,FALSE)*OFFSET($S874,0,VLOOKUP('Thông tin khách hàng'!$E$10,$X$2:$Z$5,2,FALSE))</f>
        <v>0</v>
      </c>
      <c r="G874" s="5">
        <f>EP*VLOOKUP('Thông tin khách hàng'!$E$10,$X$2:$Z$5,3,FALSE)*OFFSET($S874,0,VLOOKUP('Thông tin khách hàng'!$E$10,$X$2:$Z$5,2,FALSE))</f>
        <v>0</v>
      </c>
      <c r="H874" s="5">
        <f>F874*HLOOKUP(B874,Assumption!$A$10:$G$12,2,TRUE)+G874*HLOOKUP(B874,Assumption!$A$10:$G$12,3,TRUE)</f>
        <v>0</v>
      </c>
      <c r="I874" s="5">
        <f t="shared" si="3"/>
        <v>0</v>
      </c>
      <c r="J874" s="47">
        <f>VLOOKUP(D874,Assumption!$O$3:$Q$103,IF('Thông tin khách hàng'!$B$3="Nam",2,3),FALSE)/12*P874</f>
        <v>0</v>
      </c>
      <c r="K874" s="5">
        <v>20000.0</v>
      </c>
      <c r="L874" s="46">
        <f t="shared" si="4"/>
        <v>6066744222</v>
      </c>
      <c r="M874" s="46">
        <f t="shared" si="5"/>
        <v>1495158520665</v>
      </c>
      <c r="N874" s="47">
        <f>HLOOKUP(ROUND(AVERAGE(M862:M873)/10^6,0),Assumption!$B$2:$E$3,2,TRUE)*MAX((AVERAGE(M862:M873)-250*10^6),0)</f>
        <v>8426553443</v>
      </c>
      <c r="O874" s="46">
        <f t="shared" si="6"/>
        <v>1503585074109</v>
      </c>
      <c r="P874" s="46">
        <f>IF(A874=1,SA,MAX(0,SA-M873))</f>
        <v>0</v>
      </c>
      <c r="S874" s="5">
        <v>0.0</v>
      </c>
      <c r="T874" s="5">
        <v>0.0</v>
      </c>
      <c r="U874" s="5">
        <v>0.0</v>
      </c>
      <c r="V874" s="48">
        <v>1.0</v>
      </c>
    </row>
    <row r="875" ht="15.75" customHeight="1">
      <c r="A875" s="5">
        <v>873.0</v>
      </c>
      <c r="B875" s="5">
        <v>73.0</v>
      </c>
      <c r="C875" s="5">
        <f t="shared" si="1"/>
        <v>9</v>
      </c>
      <c r="D875" s="5">
        <f>'Thông tin khách hàng'!$B$4+B875-1</f>
        <v>73</v>
      </c>
      <c r="E875" s="46">
        <f t="shared" si="2"/>
        <v>1503585074109</v>
      </c>
      <c r="F875" s="5">
        <f>TP*VLOOKUP('Thông tin khách hàng'!$E$10,$X$2:$Z$5,3,FALSE)*OFFSET($S875,0,VLOOKUP('Thông tin khách hàng'!$E$10,$X$2:$Z$5,2,FALSE))</f>
        <v>0</v>
      </c>
      <c r="G875" s="5">
        <f>EP*VLOOKUP('Thông tin khách hàng'!$E$10,$X$2:$Z$5,3,FALSE)*OFFSET($S875,0,VLOOKUP('Thông tin khách hàng'!$E$10,$X$2:$Z$5,2,FALSE))</f>
        <v>0</v>
      </c>
      <c r="H875" s="5">
        <f>F875*HLOOKUP(B875,Assumption!$A$10:$G$12,2,TRUE)+G875*HLOOKUP(B875,Assumption!$A$10:$G$12,3,TRUE)</f>
        <v>0</v>
      </c>
      <c r="I875" s="5">
        <f t="shared" si="3"/>
        <v>0</v>
      </c>
      <c r="J875" s="47">
        <f>VLOOKUP(D875,Assumption!$O$3:$Q$103,IF('Thông tin khách hàng'!$B$3="Nam",2,3),FALSE)/12*P875</f>
        <v>0</v>
      </c>
      <c r="K875" s="5">
        <v>20000.0</v>
      </c>
      <c r="L875" s="46">
        <f t="shared" si="4"/>
        <v>6125791630</v>
      </c>
      <c r="M875" s="46">
        <f t="shared" si="5"/>
        <v>1509710845739</v>
      </c>
      <c r="N875" s="47">
        <f>HLOOKUP(ROUND(AVERAGE(M863:M874)/10^6,0),Assumption!$B$2:$E$3,2,TRUE)*MAX((AVERAGE(M863:M874)-250*10^6),0)</f>
        <v>8508612394</v>
      </c>
      <c r="O875" s="46">
        <f t="shared" si="6"/>
        <v>1518219458133</v>
      </c>
      <c r="P875" s="46">
        <f>IF(A875=1,SA,MAX(0,SA-M874))</f>
        <v>0</v>
      </c>
      <c r="S875" s="5">
        <v>0.0</v>
      </c>
      <c r="T875" s="5">
        <v>0.0</v>
      </c>
      <c r="U875" s="5">
        <v>0.0</v>
      </c>
      <c r="V875" s="48">
        <v>1.0</v>
      </c>
    </row>
    <row r="876" ht="15.75" customHeight="1">
      <c r="A876" s="5">
        <v>874.0</v>
      </c>
      <c r="B876" s="5">
        <v>73.0</v>
      </c>
      <c r="C876" s="5">
        <f t="shared" si="1"/>
        <v>10</v>
      </c>
      <c r="D876" s="5">
        <f>'Thông tin khách hàng'!$B$4+B876-1</f>
        <v>73</v>
      </c>
      <c r="E876" s="46">
        <f t="shared" si="2"/>
        <v>1518219458133</v>
      </c>
      <c r="F876" s="5">
        <f>TP*VLOOKUP('Thông tin khách hàng'!$E$10,$X$2:$Z$5,3,FALSE)*OFFSET($S876,0,VLOOKUP('Thông tin khách hàng'!$E$10,$X$2:$Z$5,2,FALSE))</f>
        <v>0</v>
      </c>
      <c r="G876" s="5">
        <f>EP*VLOOKUP('Thông tin khách hàng'!$E$10,$X$2:$Z$5,3,FALSE)*OFFSET($S876,0,VLOOKUP('Thông tin khách hàng'!$E$10,$X$2:$Z$5,2,FALSE))</f>
        <v>0</v>
      </c>
      <c r="H876" s="5">
        <f>F876*HLOOKUP(B876,Assumption!$A$10:$G$12,2,TRUE)+G876*HLOOKUP(B876,Assumption!$A$10:$G$12,3,TRUE)</f>
        <v>0</v>
      </c>
      <c r="I876" s="5">
        <f t="shared" si="3"/>
        <v>0</v>
      </c>
      <c r="J876" s="47">
        <f>VLOOKUP(D876,Assumption!$O$3:$Q$103,IF('Thông tin khách hàng'!$B$3="Nam",2,3),FALSE)/12*P876</f>
        <v>0</v>
      </c>
      <c r="K876" s="5">
        <v>20000.0</v>
      </c>
      <c r="L876" s="46">
        <f t="shared" si="4"/>
        <v>6185413922</v>
      </c>
      <c r="M876" s="46">
        <f t="shared" si="5"/>
        <v>1524404852055</v>
      </c>
      <c r="N876" s="47">
        <f>HLOOKUP(ROUND(AVERAGE(M864:M875)/10^6,0),Assumption!$B$2:$E$3,2,TRUE)*MAX((AVERAGE(M864:M875)-250*10^6),0)</f>
        <v>8591470115</v>
      </c>
      <c r="O876" s="46">
        <f t="shared" si="6"/>
        <v>1532996322170</v>
      </c>
      <c r="P876" s="46">
        <f>IF(A876=1,SA,MAX(0,SA-M875))</f>
        <v>0</v>
      </c>
      <c r="S876" s="5">
        <v>0.0</v>
      </c>
      <c r="T876" s="5">
        <v>0.0</v>
      </c>
      <c r="U876" s="5">
        <v>1.0</v>
      </c>
      <c r="V876" s="48">
        <v>1.0</v>
      </c>
    </row>
    <row r="877" ht="15.75" customHeight="1">
      <c r="A877" s="5">
        <v>875.0</v>
      </c>
      <c r="B877" s="5">
        <v>73.0</v>
      </c>
      <c r="C877" s="5">
        <f t="shared" si="1"/>
        <v>11</v>
      </c>
      <c r="D877" s="5">
        <f>'Thông tin khách hàng'!$B$4+B877-1</f>
        <v>73</v>
      </c>
      <c r="E877" s="46">
        <f t="shared" si="2"/>
        <v>1532996322170</v>
      </c>
      <c r="F877" s="5">
        <f>TP*VLOOKUP('Thông tin khách hàng'!$E$10,$X$2:$Z$5,3,FALSE)*OFFSET($S877,0,VLOOKUP('Thông tin khách hàng'!$E$10,$X$2:$Z$5,2,FALSE))</f>
        <v>0</v>
      </c>
      <c r="G877" s="5">
        <f>EP*VLOOKUP('Thông tin khách hàng'!$E$10,$X$2:$Z$5,3,FALSE)*OFFSET($S877,0,VLOOKUP('Thông tin khách hàng'!$E$10,$X$2:$Z$5,2,FALSE))</f>
        <v>0</v>
      </c>
      <c r="H877" s="5">
        <f>F877*HLOOKUP(B877,Assumption!$A$10:$G$12,2,TRUE)+G877*HLOOKUP(B877,Assumption!$A$10:$G$12,3,TRUE)</f>
        <v>0</v>
      </c>
      <c r="I877" s="5">
        <f t="shared" si="3"/>
        <v>0</v>
      </c>
      <c r="J877" s="47">
        <f>VLOOKUP(D877,Assumption!$O$3:$Q$103,IF('Thông tin khách hàng'!$B$3="Nam",2,3),FALSE)/12*P877</f>
        <v>0</v>
      </c>
      <c r="K877" s="5">
        <v>20000.0</v>
      </c>
      <c r="L877" s="46">
        <f t="shared" si="4"/>
        <v>6245616695</v>
      </c>
      <c r="M877" s="46">
        <f t="shared" si="5"/>
        <v>1539241918865</v>
      </c>
      <c r="N877" s="47">
        <f>HLOOKUP(ROUND(AVERAGE(M865:M876)/10^6,0),Assumption!$B$2:$E$3,2,TRUE)*MAX((AVERAGE(M865:M876)-250*10^6),0)</f>
        <v>8675134381</v>
      </c>
      <c r="O877" s="46">
        <f t="shared" si="6"/>
        <v>1547917053246</v>
      </c>
      <c r="P877" s="46">
        <f>IF(A877=1,SA,MAX(0,SA-M876))</f>
        <v>0</v>
      </c>
      <c r="S877" s="5">
        <v>0.0</v>
      </c>
      <c r="T877" s="5">
        <v>0.0</v>
      </c>
      <c r="U877" s="5">
        <v>0.0</v>
      </c>
      <c r="V877" s="48">
        <v>1.0</v>
      </c>
    </row>
    <row r="878" ht="15.75" customHeight="1">
      <c r="A878" s="5">
        <v>876.0</v>
      </c>
      <c r="B878" s="5">
        <v>73.0</v>
      </c>
      <c r="C878" s="5">
        <f t="shared" si="1"/>
        <v>12</v>
      </c>
      <c r="D878" s="5">
        <f>'Thông tin khách hàng'!$B$4+B878-1</f>
        <v>73</v>
      </c>
      <c r="E878" s="46">
        <f t="shared" si="2"/>
        <v>1547917053246</v>
      </c>
      <c r="F878" s="5">
        <f>TP*VLOOKUP('Thông tin khách hàng'!$E$10,$X$2:$Z$5,3,FALSE)*OFFSET($S878,0,VLOOKUP('Thông tin khách hàng'!$E$10,$X$2:$Z$5,2,FALSE))</f>
        <v>0</v>
      </c>
      <c r="G878" s="5">
        <f>EP*VLOOKUP('Thông tin khách hàng'!$E$10,$X$2:$Z$5,3,FALSE)*OFFSET($S878,0,VLOOKUP('Thông tin khách hàng'!$E$10,$X$2:$Z$5,2,FALSE))</f>
        <v>0</v>
      </c>
      <c r="H878" s="5">
        <f>F878*HLOOKUP(B878,Assumption!$A$10:$G$12,2,TRUE)+G878*HLOOKUP(B878,Assumption!$A$10:$G$12,3,TRUE)</f>
        <v>0</v>
      </c>
      <c r="I878" s="5">
        <f t="shared" si="3"/>
        <v>0</v>
      </c>
      <c r="J878" s="47">
        <f>VLOOKUP(D878,Assumption!$O$3:$Q$103,IF('Thông tin khách hàng'!$B$3="Nam",2,3),FALSE)/12*P878</f>
        <v>0</v>
      </c>
      <c r="K878" s="5">
        <v>20000.0</v>
      </c>
      <c r="L878" s="46">
        <f t="shared" si="4"/>
        <v>6306405600</v>
      </c>
      <c r="M878" s="46">
        <f t="shared" si="5"/>
        <v>1554223438846</v>
      </c>
      <c r="N878" s="47">
        <f>HLOOKUP(ROUND(AVERAGE(M866:M877)/10^6,0),Assumption!$B$2:$E$3,2,TRUE)*MAX((AVERAGE(M866:M877)-250*10^6),0)</f>
        <v>8759613043</v>
      </c>
      <c r="O878" s="46">
        <f t="shared" si="6"/>
        <v>1562983051889</v>
      </c>
      <c r="P878" s="46">
        <f>IF(A878=1,SA,MAX(0,SA-M877))</f>
        <v>0</v>
      </c>
      <c r="S878" s="5">
        <v>0.0</v>
      </c>
      <c r="T878" s="5">
        <v>0.0</v>
      </c>
      <c r="U878" s="5">
        <v>0.0</v>
      </c>
      <c r="V878" s="48">
        <v>1.0</v>
      </c>
    </row>
    <row r="879" ht="15.75" customHeight="1">
      <c r="A879" s="5">
        <v>877.0</v>
      </c>
      <c r="B879" s="5">
        <v>74.0</v>
      </c>
      <c r="C879" s="5">
        <f t="shared" si="1"/>
        <v>1</v>
      </c>
      <c r="D879" s="5">
        <f>'Thông tin khách hàng'!$B$4+B879-1</f>
        <v>74</v>
      </c>
      <c r="E879" s="46">
        <f t="shared" si="2"/>
        <v>1562983051889</v>
      </c>
      <c r="F879" s="5">
        <f>TP*VLOOKUP('Thông tin khách hàng'!$E$10,$X$2:$Z$5,3,FALSE)*OFFSET($S879,0,VLOOKUP('Thông tin khách hàng'!$E$10,$X$2:$Z$5,2,FALSE))</f>
        <v>15000000</v>
      </c>
      <c r="G879" s="5">
        <f>EP*VLOOKUP('Thông tin khách hàng'!$E$10,$X$2:$Z$5,3,FALSE)*OFFSET($S879,0,VLOOKUP('Thông tin khách hàng'!$E$10,$X$2:$Z$5,2,FALSE))</f>
        <v>15000000</v>
      </c>
      <c r="H879" s="5">
        <f>F879*HLOOKUP(B879,Assumption!$A$10:$G$12,2,TRUE)+G879*HLOOKUP(B879,Assumption!$A$10:$G$12,3,TRUE)</f>
        <v>750000</v>
      </c>
      <c r="I879" s="5">
        <f t="shared" si="3"/>
        <v>29250000</v>
      </c>
      <c r="J879" s="47">
        <f>VLOOKUP(D879,Assumption!$O$3:$Q$103,IF('Thông tin khách hàng'!$B$3="Nam",2,3),FALSE)/12*P879</f>
        <v>0</v>
      </c>
      <c r="K879" s="5">
        <v>20000.0</v>
      </c>
      <c r="L879" s="46">
        <f t="shared" si="4"/>
        <v>6367905512</v>
      </c>
      <c r="M879" s="46">
        <f t="shared" si="5"/>
        <v>1569380187401</v>
      </c>
      <c r="N879" s="47">
        <f>HLOOKUP(ROUND(AVERAGE(M867:M878)/10^6,0),Assumption!$B$2:$E$3,2,TRUE)*MAX((AVERAGE(M867:M878)-250*10^6),0)</f>
        <v>8844914028</v>
      </c>
      <c r="O879" s="46">
        <f t="shared" si="6"/>
        <v>1578225101429</v>
      </c>
      <c r="P879" s="46">
        <f>IF(A879=1,SA,MAX(0,SA-M878))</f>
        <v>0</v>
      </c>
      <c r="S879" s="5">
        <v>1.0</v>
      </c>
      <c r="T879" s="5">
        <v>1.0</v>
      </c>
      <c r="U879" s="5">
        <v>1.0</v>
      </c>
      <c r="V879" s="48">
        <v>1.0</v>
      </c>
    </row>
    <row r="880" ht="15.75" customHeight="1">
      <c r="A880" s="5">
        <v>878.0</v>
      </c>
      <c r="B880" s="5">
        <v>74.0</v>
      </c>
      <c r="C880" s="5">
        <f t="shared" si="1"/>
        <v>2</v>
      </c>
      <c r="D880" s="5">
        <f>'Thông tin khách hàng'!$B$4+B880-1</f>
        <v>74</v>
      </c>
      <c r="E880" s="46">
        <f t="shared" si="2"/>
        <v>1578225101429</v>
      </c>
      <c r="F880" s="5">
        <f>TP*VLOOKUP('Thông tin khách hàng'!$E$10,$X$2:$Z$5,3,FALSE)*OFFSET($S880,0,VLOOKUP('Thông tin khách hàng'!$E$10,$X$2:$Z$5,2,FALSE))</f>
        <v>0</v>
      </c>
      <c r="G880" s="5">
        <f>EP*VLOOKUP('Thông tin khách hàng'!$E$10,$X$2:$Z$5,3,FALSE)*OFFSET($S880,0,VLOOKUP('Thông tin khách hàng'!$E$10,$X$2:$Z$5,2,FALSE))</f>
        <v>0</v>
      </c>
      <c r="H880" s="5">
        <f>F880*HLOOKUP(B880,Assumption!$A$10:$G$12,2,TRUE)+G880*HLOOKUP(B880,Assumption!$A$10:$G$12,3,TRUE)</f>
        <v>0</v>
      </c>
      <c r="I880" s="5">
        <f t="shared" si="3"/>
        <v>0</v>
      </c>
      <c r="J880" s="47">
        <f>VLOOKUP(D880,Assumption!$O$3:$Q$103,IF('Thông tin khách hàng'!$B$3="Nam",2,3),FALSE)/12*P880</f>
        <v>0</v>
      </c>
      <c r="K880" s="5">
        <v>20000.0</v>
      </c>
      <c r="L880" s="46">
        <f t="shared" si="4"/>
        <v>6429884340</v>
      </c>
      <c r="M880" s="46">
        <f t="shared" si="5"/>
        <v>1584654965769</v>
      </c>
      <c r="N880" s="47">
        <f>HLOOKUP(ROUND(AVERAGE(M868:M879)/10^6,0),Assumption!$B$2:$E$3,2,TRUE)*MAX((AVERAGE(M868:M879)-250*10^6),0)</f>
        <v>8931045341</v>
      </c>
      <c r="O880" s="46">
        <f t="shared" si="6"/>
        <v>1593586011110</v>
      </c>
      <c r="P880" s="46">
        <f>IF(A880=1,SA,MAX(0,SA-M879))</f>
        <v>0</v>
      </c>
      <c r="S880" s="5">
        <v>0.0</v>
      </c>
      <c r="T880" s="5">
        <v>0.0</v>
      </c>
      <c r="U880" s="5">
        <v>0.0</v>
      </c>
      <c r="V880" s="48">
        <v>1.0</v>
      </c>
    </row>
    <row r="881" ht="15.75" customHeight="1">
      <c r="A881" s="5">
        <v>879.0</v>
      </c>
      <c r="B881" s="5">
        <v>74.0</v>
      </c>
      <c r="C881" s="5">
        <f t="shared" si="1"/>
        <v>3</v>
      </c>
      <c r="D881" s="5">
        <f>'Thông tin khách hàng'!$B$4+B881-1</f>
        <v>74</v>
      </c>
      <c r="E881" s="46">
        <f t="shared" si="2"/>
        <v>1593586011110</v>
      </c>
      <c r="F881" s="5">
        <f>TP*VLOOKUP('Thông tin khách hàng'!$E$10,$X$2:$Z$5,3,FALSE)*OFFSET($S881,0,VLOOKUP('Thông tin khách hàng'!$E$10,$X$2:$Z$5,2,FALSE))</f>
        <v>0</v>
      </c>
      <c r="G881" s="5">
        <f>EP*VLOOKUP('Thông tin khách hàng'!$E$10,$X$2:$Z$5,3,FALSE)*OFFSET($S881,0,VLOOKUP('Thông tin khách hàng'!$E$10,$X$2:$Z$5,2,FALSE))</f>
        <v>0</v>
      </c>
      <c r="H881" s="5">
        <f>F881*HLOOKUP(B881,Assumption!$A$10:$G$12,2,TRUE)+G881*HLOOKUP(B881,Assumption!$A$10:$G$12,3,TRUE)</f>
        <v>0</v>
      </c>
      <c r="I881" s="5">
        <f t="shared" si="3"/>
        <v>0</v>
      </c>
      <c r="J881" s="47">
        <f>VLOOKUP(D881,Assumption!$O$3:$Q$103,IF('Thông tin khách hàng'!$B$3="Nam",2,3),FALSE)/12*P881</f>
        <v>0</v>
      </c>
      <c r="K881" s="5">
        <v>20000.0</v>
      </c>
      <c r="L881" s="46">
        <f t="shared" si="4"/>
        <v>6492466588</v>
      </c>
      <c r="M881" s="46">
        <f t="shared" si="5"/>
        <v>1600078457698</v>
      </c>
      <c r="N881" s="47">
        <f>HLOOKUP(ROUND(AVERAGE(M869:M880)/10^6,0),Assumption!$B$2:$E$3,2,TRUE)*MAX((AVERAGE(M869:M880)-250*10^6),0)</f>
        <v>9018015064</v>
      </c>
      <c r="O881" s="46">
        <f t="shared" si="6"/>
        <v>1609096472761</v>
      </c>
      <c r="P881" s="46">
        <f>IF(A881=1,SA,MAX(0,SA-M880))</f>
        <v>0</v>
      </c>
      <c r="S881" s="5">
        <v>0.0</v>
      </c>
      <c r="T881" s="5">
        <v>0.0</v>
      </c>
      <c r="U881" s="5">
        <v>0.0</v>
      </c>
      <c r="V881" s="48">
        <v>1.0</v>
      </c>
    </row>
    <row r="882" ht="15.75" customHeight="1">
      <c r="A882" s="5">
        <v>880.0</v>
      </c>
      <c r="B882" s="5">
        <v>74.0</v>
      </c>
      <c r="C882" s="5">
        <f t="shared" si="1"/>
        <v>4</v>
      </c>
      <c r="D882" s="5">
        <f>'Thông tin khách hàng'!$B$4+B882-1</f>
        <v>74</v>
      </c>
      <c r="E882" s="46">
        <f t="shared" si="2"/>
        <v>1609096472761</v>
      </c>
      <c r="F882" s="5">
        <f>TP*VLOOKUP('Thông tin khách hàng'!$E$10,$X$2:$Z$5,3,FALSE)*OFFSET($S882,0,VLOOKUP('Thông tin khách hàng'!$E$10,$X$2:$Z$5,2,FALSE))</f>
        <v>0</v>
      </c>
      <c r="G882" s="5">
        <f>EP*VLOOKUP('Thông tin khách hàng'!$E$10,$X$2:$Z$5,3,FALSE)*OFFSET($S882,0,VLOOKUP('Thông tin khách hàng'!$E$10,$X$2:$Z$5,2,FALSE))</f>
        <v>0</v>
      </c>
      <c r="H882" s="5">
        <f>F882*HLOOKUP(B882,Assumption!$A$10:$G$12,2,TRUE)+G882*HLOOKUP(B882,Assumption!$A$10:$G$12,3,TRUE)</f>
        <v>0</v>
      </c>
      <c r="I882" s="5">
        <f t="shared" si="3"/>
        <v>0</v>
      </c>
      <c r="J882" s="47">
        <f>VLOOKUP(D882,Assumption!$O$3:$Q$103,IF('Thông tin khách hàng'!$B$3="Nam",2,3),FALSE)/12*P882</f>
        <v>0</v>
      </c>
      <c r="K882" s="5">
        <v>20000.0</v>
      </c>
      <c r="L882" s="46">
        <f t="shared" si="4"/>
        <v>6555658128</v>
      </c>
      <c r="M882" s="46">
        <f t="shared" si="5"/>
        <v>1615652110889</v>
      </c>
      <c r="N882" s="47">
        <f>HLOOKUP(ROUND(AVERAGE(M870:M881)/10^6,0),Assumption!$B$2:$E$3,2,TRUE)*MAX((AVERAGE(M870:M881)-250*10^6),0)</f>
        <v>9105831358</v>
      </c>
      <c r="O882" s="46">
        <f t="shared" si="6"/>
        <v>1624757942248</v>
      </c>
      <c r="P882" s="46">
        <f>IF(A882=1,SA,MAX(0,SA-M881))</f>
        <v>0</v>
      </c>
      <c r="S882" s="5">
        <v>0.0</v>
      </c>
      <c r="T882" s="5">
        <v>0.0</v>
      </c>
      <c r="U882" s="5">
        <v>1.0</v>
      </c>
      <c r="V882" s="48">
        <v>1.0</v>
      </c>
    </row>
    <row r="883" ht="15.75" customHeight="1">
      <c r="A883" s="5">
        <v>881.0</v>
      </c>
      <c r="B883" s="5">
        <v>74.0</v>
      </c>
      <c r="C883" s="5">
        <f t="shared" si="1"/>
        <v>5</v>
      </c>
      <c r="D883" s="5">
        <f>'Thông tin khách hàng'!$B$4+B883-1</f>
        <v>74</v>
      </c>
      <c r="E883" s="46">
        <f t="shared" si="2"/>
        <v>1624757942248</v>
      </c>
      <c r="F883" s="5">
        <f>TP*VLOOKUP('Thông tin khách hàng'!$E$10,$X$2:$Z$5,3,FALSE)*OFFSET($S883,0,VLOOKUP('Thông tin khách hàng'!$E$10,$X$2:$Z$5,2,FALSE))</f>
        <v>0</v>
      </c>
      <c r="G883" s="5">
        <f>EP*VLOOKUP('Thông tin khách hàng'!$E$10,$X$2:$Z$5,3,FALSE)*OFFSET($S883,0,VLOOKUP('Thông tin khách hàng'!$E$10,$X$2:$Z$5,2,FALSE))</f>
        <v>0</v>
      </c>
      <c r="H883" s="5">
        <f>F883*HLOOKUP(B883,Assumption!$A$10:$G$12,2,TRUE)+G883*HLOOKUP(B883,Assumption!$A$10:$G$12,3,TRUE)</f>
        <v>0</v>
      </c>
      <c r="I883" s="5">
        <f t="shared" si="3"/>
        <v>0</v>
      </c>
      <c r="J883" s="47">
        <f>VLOOKUP(D883,Assumption!$O$3:$Q$103,IF('Thông tin khách hàng'!$B$3="Nam",2,3),FALSE)/12*P883</f>
        <v>0</v>
      </c>
      <c r="K883" s="5">
        <v>20000.0</v>
      </c>
      <c r="L883" s="46">
        <f t="shared" si="4"/>
        <v>6619464894</v>
      </c>
      <c r="M883" s="46">
        <f t="shared" si="5"/>
        <v>1631377387142</v>
      </c>
      <c r="N883" s="47">
        <f>HLOOKUP(ROUND(AVERAGE(M871:M882)/10^6,0),Assumption!$B$2:$E$3,2,TRUE)*MAX((AVERAGE(M871:M882)-250*10^6),0)</f>
        <v>9194502465</v>
      </c>
      <c r="O883" s="46">
        <f t="shared" si="6"/>
        <v>1640571889607</v>
      </c>
      <c r="P883" s="46">
        <f>IF(A883=1,SA,MAX(0,SA-M882))</f>
        <v>0</v>
      </c>
      <c r="S883" s="5">
        <v>0.0</v>
      </c>
      <c r="T883" s="5">
        <v>0.0</v>
      </c>
      <c r="U883" s="5">
        <v>0.0</v>
      </c>
      <c r="V883" s="48">
        <v>1.0</v>
      </c>
    </row>
    <row r="884" ht="15.75" customHeight="1">
      <c r="A884" s="5">
        <v>882.0</v>
      </c>
      <c r="B884" s="5">
        <v>74.0</v>
      </c>
      <c r="C884" s="5">
        <f t="shared" si="1"/>
        <v>6</v>
      </c>
      <c r="D884" s="5">
        <f>'Thông tin khách hàng'!$B$4+B884-1</f>
        <v>74</v>
      </c>
      <c r="E884" s="46">
        <f t="shared" si="2"/>
        <v>1640571889607</v>
      </c>
      <c r="F884" s="5">
        <f>TP*VLOOKUP('Thông tin khách hàng'!$E$10,$X$2:$Z$5,3,FALSE)*OFFSET($S884,0,VLOOKUP('Thông tin khách hàng'!$E$10,$X$2:$Z$5,2,FALSE))</f>
        <v>0</v>
      </c>
      <c r="G884" s="5">
        <f>EP*VLOOKUP('Thông tin khách hàng'!$E$10,$X$2:$Z$5,3,FALSE)*OFFSET($S884,0,VLOOKUP('Thông tin khách hàng'!$E$10,$X$2:$Z$5,2,FALSE))</f>
        <v>0</v>
      </c>
      <c r="H884" s="5">
        <f>F884*HLOOKUP(B884,Assumption!$A$10:$G$12,2,TRUE)+G884*HLOOKUP(B884,Assumption!$A$10:$G$12,3,TRUE)</f>
        <v>0</v>
      </c>
      <c r="I884" s="5">
        <f t="shared" si="3"/>
        <v>0</v>
      </c>
      <c r="J884" s="47">
        <f>VLOOKUP(D884,Assumption!$O$3:$Q$103,IF('Thông tin khách hàng'!$B$3="Nam",2,3),FALSE)/12*P884</f>
        <v>0</v>
      </c>
      <c r="K884" s="5">
        <v>20000.0</v>
      </c>
      <c r="L884" s="46">
        <f t="shared" si="4"/>
        <v>6683892873</v>
      </c>
      <c r="M884" s="46">
        <f t="shared" si="5"/>
        <v>1647255762480</v>
      </c>
      <c r="N884" s="47">
        <f>HLOOKUP(ROUND(AVERAGE(M872:M883)/10^6,0),Assumption!$B$2:$E$3,2,TRUE)*MAX((AVERAGE(M872:M883)-250*10^6),0)</f>
        <v>9284036705</v>
      </c>
      <c r="O884" s="46">
        <f t="shared" si="6"/>
        <v>1656539799185</v>
      </c>
      <c r="P884" s="46">
        <f>IF(A884=1,SA,MAX(0,SA-M883))</f>
        <v>0</v>
      </c>
      <c r="S884" s="5">
        <v>0.0</v>
      </c>
      <c r="T884" s="5">
        <v>0.0</v>
      </c>
      <c r="U884" s="5">
        <v>0.0</v>
      </c>
      <c r="V884" s="48">
        <v>1.0</v>
      </c>
    </row>
    <row r="885" ht="15.75" customHeight="1">
      <c r="A885" s="5">
        <v>883.0</v>
      </c>
      <c r="B885" s="5">
        <v>74.0</v>
      </c>
      <c r="C885" s="5">
        <f t="shared" si="1"/>
        <v>7</v>
      </c>
      <c r="D885" s="5">
        <f>'Thông tin khách hàng'!$B$4+B885-1</f>
        <v>74</v>
      </c>
      <c r="E885" s="46">
        <f t="shared" si="2"/>
        <v>1656539799185</v>
      </c>
      <c r="F885" s="5">
        <f>TP*VLOOKUP('Thông tin khách hàng'!$E$10,$X$2:$Z$5,3,FALSE)*OFFSET($S885,0,VLOOKUP('Thông tin khách hàng'!$E$10,$X$2:$Z$5,2,FALSE))</f>
        <v>15000000</v>
      </c>
      <c r="G885" s="5">
        <f>EP*VLOOKUP('Thông tin khách hàng'!$E$10,$X$2:$Z$5,3,FALSE)*OFFSET($S885,0,VLOOKUP('Thông tin khách hàng'!$E$10,$X$2:$Z$5,2,FALSE))</f>
        <v>15000000</v>
      </c>
      <c r="H885" s="5">
        <f>F885*HLOOKUP(B885,Assumption!$A$10:$G$12,2,TRUE)+G885*HLOOKUP(B885,Assumption!$A$10:$G$12,3,TRUE)</f>
        <v>750000</v>
      </c>
      <c r="I885" s="5">
        <f t="shared" si="3"/>
        <v>29250000</v>
      </c>
      <c r="J885" s="47">
        <f>VLOOKUP(D885,Assumption!$O$3:$Q$103,IF('Thông tin khách hàng'!$B$3="Nam",2,3),FALSE)/12*P885</f>
        <v>0</v>
      </c>
      <c r="K885" s="5">
        <v>20000.0</v>
      </c>
      <c r="L885" s="46">
        <f t="shared" si="4"/>
        <v>6749067281</v>
      </c>
      <c r="M885" s="46">
        <f t="shared" si="5"/>
        <v>1663318096466</v>
      </c>
      <c r="N885" s="47">
        <f>HLOOKUP(ROUND(AVERAGE(M873:M884)/10^6,0),Assumption!$B$2:$E$3,2,TRUE)*MAX((AVERAGE(M873:M884)-250*10^6),0)</f>
        <v>9374442479</v>
      </c>
      <c r="O885" s="46">
        <f t="shared" si="6"/>
        <v>1672692538945</v>
      </c>
      <c r="P885" s="46">
        <f>IF(A885=1,SA,MAX(0,SA-M884))</f>
        <v>0</v>
      </c>
      <c r="S885" s="5">
        <v>0.0</v>
      </c>
      <c r="T885" s="5">
        <v>1.0</v>
      </c>
      <c r="U885" s="5">
        <v>1.0</v>
      </c>
      <c r="V885" s="48">
        <v>1.0</v>
      </c>
    </row>
    <row r="886" ht="15.75" customHeight="1">
      <c r="A886" s="5">
        <v>884.0</v>
      </c>
      <c r="B886" s="5">
        <v>74.0</v>
      </c>
      <c r="C886" s="5">
        <f t="shared" si="1"/>
        <v>8</v>
      </c>
      <c r="D886" s="5">
        <f>'Thông tin khách hàng'!$B$4+B886-1</f>
        <v>74</v>
      </c>
      <c r="E886" s="46">
        <f t="shared" si="2"/>
        <v>1672692538945</v>
      </c>
      <c r="F886" s="5">
        <f>TP*VLOOKUP('Thông tin khách hàng'!$E$10,$X$2:$Z$5,3,FALSE)*OFFSET($S886,0,VLOOKUP('Thông tin khách hàng'!$E$10,$X$2:$Z$5,2,FALSE))</f>
        <v>0</v>
      </c>
      <c r="G886" s="5">
        <f>EP*VLOOKUP('Thông tin khách hàng'!$E$10,$X$2:$Z$5,3,FALSE)*OFFSET($S886,0,VLOOKUP('Thông tin khách hàng'!$E$10,$X$2:$Z$5,2,FALSE))</f>
        <v>0</v>
      </c>
      <c r="H886" s="5">
        <f>F886*HLOOKUP(B886,Assumption!$A$10:$G$12,2,TRUE)+G886*HLOOKUP(B886,Assumption!$A$10:$G$12,3,TRUE)</f>
        <v>0</v>
      </c>
      <c r="I886" s="5">
        <f t="shared" si="3"/>
        <v>0</v>
      </c>
      <c r="J886" s="47">
        <f>VLOOKUP(D886,Assumption!$O$3:$Q$103,IF('Thông tin khách hàng'!$B$3="Nam",2,3),FALSE)/12*P886</f>
        <v>0</v>
      </c>
      <c r="K886" s="5">
        <v>20000.0</v>
      </c>
      <c r="L886" s="46">
        <f t="shared" si="4"/>
        <v>6814756374</v>
      </c>
      <c r="M886" s="46">
        <f t="shared" si="5"/>
        <v>1679507275319</v>
      </c>
      <c r="N886" s="47">
        <f>HLOOKUP(ROUND(AVERAGE(M874:M885)/10^6,0),Assumption!$B$2:$E$3,2,TRUE)*MAX((AVERAGE(M874:M885)-250*10^6),0)</f>
        <v>9465728272</v>
      </c>
      <c r="O886" s="46">
        <f t="shared" si="6"/>
        <v>1688973003591</v>
      </c>
      <c r="P886" s="46">
        <f>IF(A886=1,SA,MAX(0,SA-M885))</f>
        <v>0</v>
      </c>
      <c r="S886" s="5">
        <v>0.0</v>
      </c>
      <c r="T886" s="5">
        <v>0.0</v>
      </c>
      <c r="U886" s="5">
        <v>0.0</v>
      </c>
      <c r="V886" s="48">
        <v>1.0</v>
      </c>
    </row>
    <row r="887" ht="15.75" customHeight="1">
      <c r="A887" s="5">
        <v>885.0</v>
      </c>
      <c r="B887" s="5">
        <v>74.0</v>
      </c>
      <c r="C887" s="5">
        <f t="shared" si="1"/>
        <v>9</v>
      </c>
      <c r="D887" s="5">
        <f>'Thông tin khách hàng'!$B$4+B887-1</f>
        <v>74</v>
      </c>
      <c r="E887" s="46">
        <f t="shared" si="2"/>
        <v>1688973003591</v>
      </c>
      <c r="F887" s="5">
        <f>TP*VLOOKUP('Thông tin khách hàng'!$E$10,$X$2:$Z$5,3,FALSE)*OFFSET($S887,0,VLOOKUP('Thông tin khách hàng'!$E$10,$X$2:$Z$5,2,FALSE))</f>
        <v>0</v>
      </c>
      <c r="G887" s="5">
        <f>EP*VLOOKUP('Thông tin khách hàng'!$E$10,$X$2:$Z$5,3,FALSE)*OFFSET($S887,0,VLOOKUP('Thông tin khách hàng'!$E$10,$X$2:$Z$5,2,FALSE))</f>
        <v>0</v>
      </c>
      <c r="H887" s="5">
        <f>F887*HLOOKUP(B887,Assumption!$A$10:$G$12,2,TRUE)+G887*HLOOKUP(B887,Assumption!$A$10:$G$12,3,TRUE)</f>
        <v>0</v>
      </c>
      <c r="I887" s="5">
        <f t="shared" si="3"/>
        <v>0</v>
      </c>
      <c r="J887" s="47">
        <f>VLOOKUP(D887,Assumption!$O$3:$Q$103,IF('Thông tin khách hàng'!$B$3="Nam",2,3),FALSE)/12*P887</f>
        <v>0</v>
      </c>
      <c r="K887" s="5">
        <v>20000.0</v>
      </c>
      <c r="L887" s="46">
        <f t="shared" si="4"/>
        <v>6881085002</v>
      </c>
      <c r="M887" s="46">
        <f t="shared" si="5"/>
        <v>1695854068593</v>
      </c>
      <c r="N887" s="47">
        <f>HLOOKUP(ROUND(AVERAGE(M875:M886)/10^6,0),Assumption!$B$2:$E$3,2,TRUE)*MAX((AVERAGE(M875:M886)-250*10^6),0)</f>
        <v>9557902649</v>
      </c>
      <c r="O887" s="46">
        <f t="shared" si="6"/>
        <v>1705411971242</v>
      </c>
      <c r="P887" s="46">
        <f>IF(A887=1,SA,MAX(0,SA-M886))</f>
        <v>0</v>
      </c>
      <c r="S887" s="5">
        <v>0.0</v>
      </c>
      <c r="T887" s="5">
        <v>0.0</v>
      </c>
      <c r="U887" s="5">
        <v>0.0</v>
      </c>
      <c r="V887" s="48">
        <v>1.0</v>
      </c>
    </row>
    <row r="888" ht="15.75" customHeight="1">
      <c r="A888" s="5">
        <v>886.0</v>
      </c>
      <c r="B888" s="5">
        <v>74.0</v>
      </c>
      <c r="C888" s="5">
        <f t="shared" si="1"/>
        <v>10</v>
      </c>
      <c r="D888" s="5">
        <f>'Thông tin khách hàng'!$B$4+B888-1</f>
        <v>74</v>
      </c>
      <c r="E888" s="46">
        <f t="shared" si="2"/>
        <v>1705411971242</v>
      </c>
      <c r="F888" s="5">
        <f>TP*VLOOKUP('Thông tin khách hàng'!$E$10,$X$2:$Z$5,3,FALSE)*OFFSET($S888,0,VLOOKUP('Thông tin khách hàng'!$E$10,$X$2:$Z$5,2,FALSE))</f>
        <v>0</v>
      </c>
      <c r="G888" s="5">
        <f>EP*VLOOKUP('Thông tin khách hàng'!$E$10,$X$2:$Z$5,3,FALSE)*OFFSET($S888,0,VLOOKUP('Thông tin khách hàng'!$E$10,$X$2:$Z$5,2,FALSE))</f>
        <v>0</v>
      </c>
      <c r="H888" s="5">
        <f>F888*HLOOKUP(B888,Assumption!$A$10:$G$12,2,TRUE)+G888*HLOOKUP(B888,Assumption!$A$10:$G$12,3,TRUE)</f>
        <v>0</v>
      </c>
      <c r="I888" s="5">
        <f t="shared" si="3"/>
        <v>0</v>
      </c>
      <c r="J888" s="47">
        <f>VLOOKUP(D888,Assumption!$O$3:$Q$103,IF('Thông tin khách hàng'!$B$3="Nam",2,3),FALSE)/12*P888</f>
        <v>0</v>
      </c>
      <c r="K888" s="5">
        <v>20000.0</v>
      </c>
      <c r="L888" s="46">
        <f t="shared" si="4"/>
        <v>6948059391</v>
      </c>
      <c r="M888" s="46">
        <f t="shared" si="5"/>
        <v>1712360010633</v>
      </c>
      <c r="N888" s="47">
        <f>HLOOKUP(ROUND(AVERAGE(M876:M887)/10^6,0),Assumption!$B$2:$E$3,2,TRUE)*MAX((AVERAGE(M876:M887)-250*10^6),0)</f>
        <v>9650974261</v>
      </c>
      <c r="O888" s="46">
        <f t="shared" si="6"/>
        <v>1722010984894</v>
      </c>
      <c r="P888" s="46">
        <f>IF(A888=1,SA,MAX(0,SA-M887))</f>
        <v>0</v>
      </c>
      <c r="S888" s="5">
        <v>0.0</v>
      </c>
      <c r="T888" s="5">
        <v>0.0</v>
      </c>
      <c r="U888" s="5">
        <v>1.0</v>
      </c>
      <c r="V888" s="48">
        <v>1.0</v>
      </c>
    </row>
    <row r="889" ht="15.75" customHeight="1">
      <c r="A889" s="5">
        <v>887.0</v>
      </c>
      <c r="B889" s="5">
        <v>74.0</v>
      </c>
      <c r="C889" s="5">
        <f t="shared" si="1"/>
        <v>11</v>
      </c>
      <c r="D889" s="5">
        <f>'Thông tin khách hàng'!$B$4+B889-1</f>
        <v>74</v>
      </c>
      <c r="E889" s="46">
        <f t="shared" si="2"/>
        <v>1722010984894</v>
      </c>
      <c r="F889" s="5">
        <f>TP*VLOOKUP('Thông tin khách hàng'!$E$10,$X$2:$Z$5,3,FALSE)*OFFSET($S889,0,VLOOKUP('Thông tin khách hàng'!$E$10,$X$2:$Z$5,2,FALSE))</f>
        <v>0</v>
      </c>
      <c r="G889" s="5">
        <f>EP*VLOOKUP('Thông tin khách hàng'!$E$10,$X$2:$Z$5,3,FALSE)*OFFSET($S889,0,VLOOKUP('Thông tin khách hàng'!$E$10,$X$2:$Z$5,2,FALSE))</f>
        <v>0</v>
      </c>
      <c r="H889" s="5">
        <f>F889*HLOOKUP(B889,Assumption!$A$10:$G$12,2,TRUE)+G889*HLOOKUP(B889,Assumption!$A$10:$G$12,3,TRUE)</f>
        <v>0</v>
      </c>
      <c r="I889" s="5">
        <f t="shared" si="3"/>
        <v>0</v>
      </c>
      <c r="J889" s="47">
        <f>VLOOKUP(D889,Assumption!$O$3:$Q$103,IF('Thông tin khách hàng'!$B$3="Nam",2,3),FALSE)/12*P889</f>
        <v>0</v>
      </c>
      <c r="K889" s="5">
        <v>20000.0</v>
      </c>
      <c r="L889" s="46">
        <f t="shared" si="4"/>
        <v>7015685828</v>
      </c>
      <c r="M889" s="46">
        <f t="shared" si="5"/>
        <v>1729026650722</v>
      </c>
      <c r="N889" s="47">
        <f>HLOOKUP(ROUND(AVERAGE(M877:M888)/10^6,0),Assumption!$B$2:$E$3,2,TRUE)*MAX((AVERAGE(M877:M888)-250*10^6),0)</f>
        <v>9744951840</v>
      </c>
      <c r="O889" s="46">
        <f t="shared" si="6"/>
        <v>1738771602562</v>
      </c>
      <c r="P889" s="46">
        <f>IF(A889=1,SA,MAX(0,SA-M888))</f>
        <v>0</v>
      </c>
      <c r="S889" s="5">
        <v>0.0</v>
      </c>
      <c r="T889" s="5">
        <v>0.0</v>
      </c>
      <c r="U889" s="5">
        <v>0.0</v>
      </c>
      <c r="V889" s="48">
        <v>1.0</v>
      </c>
    </row>
    <row r="890" ht="15.75" customHeight="1">
      <c r="A890" s="5">
        <v>888.0</v>
      </c>
      <c r="B890" s="5">
        <v>74.0</v>
      </c>
      <c r="C890" s="5">
        <f t="shared" si="1"/>
        <v>12</v>
      </c>
      <c r="D890" s="5">
        <f>'Thông tin khách hàng'!$B$4+B890-1</f>
        <v>74</v>
      </c>
      <c r="E890" s="46">
        <f t="shared" si="2"/>
        <v>1738771602562</v>
      </c>
      <c r="F890" s="5">
        <f>TP*VLOOKUP('Thông tin khách hàng'!$E$10,$X$2:$Z$5,3,FALSE)*OFFSET($S890,0,VLOOKUP('Thông tin khách hàng'!$E$10,$X$2:$Z$5,2,FALSE))</f>
        <v>0</v>
      </c>
      <c r="G890" s="5">
        <f>EP*VLOOKUP('Thông tin khách hàng'!$E$10,$X$2:$Z$5,3,FALSE)*OFFSET($S890,0,VLOOKUP('Thông tin khách hàng'!$E$10,$X$2:$Z$5,2,FALSE))</f>
        <v>0</v>
      </c>
      <c r="H890" s="5">
        <f>F890*HLOOKUP(B890,Assumption!$A$10:$G$12,2,TRUE)+G890*HLOOKUP(B890,Assumption!$A$10:$G$12,3,TRUE)</f>
        <v>0</v>
      </c>
      <c r="I890" s="5">
        <f t="shared" si="3"/>
        <v>0</v>
      </c>
      <c r="J890" s="47">
        <f>VLOOKUP(D890,Assumption!$O$3:$Q$103,IF('Thông tin khách hàng'!$B$3="Nam",2,3),FALSE)/12*P890</f>
        <v>0</v>
      </c>
      <c r="K890" s="5">
        <v>20000.0</v>
      </c>
      <c r="L890" s="46">
        <f t="shared" si="4"/>
        <v>7083970659</v>
      </c>
      <c r="M890" s="46">
        <f t="shared" si="5"/>
        <v>1745855553221</v>
      </c>
      <c r="N890" s="47">
        <f>HLOOKUP(ROUND(AVERAGE(M878:M889)/10^6,0),Assumption!$B$2:$E$3,2,TRUE)*MAX((AVERAGE(M878:M889)-250*10^6),0)</f>
        <v>9839844206</v>
      </c>
      <c r="O890" s="46">
        <f t="shared" si="6"/>
        <v>1755695397427</v>
      </c>
      <c r="P890" s="46">
        <f>IF(A890=1,SA,MAX(0,SA-M889))</f>
        <v>0</v>
      </c>
      <c r="S890" s="5">
        <v>0.0</v>
      </c>
      <c r="T890" s="5">
        <v>0.0</v>
      </c>
      <c r="U890" s="5">
        <v>0.0</v>
      </c>
      <c r="V890" s="48">
        <v>1.0</v>
      </c>
    </row>
    <row r="891" ht="15.75" customHeight="1">
      <c r="A891" s="5">
        <v>889.0</v>
      </c>
      <c r="B891" s="5">
        <v>75.0</v>
      </c>
      <c r="C891" s="5">
        <f t="shared" si="1"/>
        <v>1</v>
      </c>
      <c r="D891" s="5">
        <f>'Thông tin khách hàng'!$B$4+B891-1</f>
        <v>75</v>
      </c>
      <c r="E891" s="46">
        <f t="shared" si="2"/>
        <v>1755695397427</v>
      </c>
      <c r="F891" s="5">
        <f>TP*VLOOKUP('Thông tin khách hàng'!$E$10,$X$2:$Z$5,3,FALSE)*OFFSET($S891,0,VLOOKUP('Thông tin khách hàng'!$E$10,$X$2:$Z$5,2,FALSE))</f>
        <v>15000000</v>
      </c>
      <c r="G891" s="5">
        <f>EP*VLOOKUP('Thông tin khách hàng'!$E$10,$X$2:$Z$5,3,FALSE)*OFFSET($S891,0,VLOOKUP('Thông tin khách hàng'!$E$10,$X$2:$Z$5,2,FALSE))</f>
        <v>15000000</v>
      </c>
      <c r="H891" s="5">
        <f>F891*HLOOKUP(B891,Assumption!$A$10:$G$12,2,TRUE)+G891*HLOOKUP(B891,Assumption!$A$10:$G$12,3,TRUE)</f>
        <v>750000</v>
      </c>
      <c r="I891" s="5">
        <f t="shared" si="3"/>
        <v>29250000</v>
      </c>
      <c r="J891" s="47">
        <f>VLOOKUP(D891,Assumption!$O$3:$Q$103,IF('Thông tin khách hàng'!$B$3="Nam",2,3),FALSE)/12*P891</f>
        <v>0</v>
      </c>
      <c r="K891" s="5">
        <v>20000.0</v>
      </c>
      <c r="L891" s="46">
        <f t="shared" si="4"/>
        <v>7153039462</v>
      </c>
      <c r="M891" s="46">
        <f t="shared" si="5"/>
        <v>1762877666889</v>
      </c>
      <c r="N891" s="47">
        <f>HLOOKUP(ROUND(AVERAGE(M879:M890)/10^6,0),Assumption!$B$2:$E$3,2,TRUE)*MAX((AVERAGE(M879:M890)-250*10^6),0)</f>
        <v>9935660263</v>
      </c>
      <c r="O891" s="46">
        <f t="shared" si="6"/>
        <v>1772813327152</v>
      </c>
      <c r="P891" s="46">
        <f>IF(A891=1,SA,MAX(0,SA-M890))</f>
        <v>0</v>
      </c>
      <c r="S891" s="5">
        <v>1.0</v>
      </c>
      <c r="T891" s="5">
        <v>1.0</v>
      </c>
      <c r="U891" s="5">
        <v>1.0</v>
      </c>
      <c r="V891" s="48">
        <v>1.0</v>
      </c>
    </row>
    <row r="892" ht="15.75" customHeight="1">
      <c r="A892" s="5">
        <v>890.0</v>
      </c>
      <c r="B892" s="5">
        <v>75.0</v>
      </c>
      <c r="C892" s="5">
        <f t="shared" si="1"/>
        <v>2</v>
      </c>
      <c r="D892" s="5">
        <f>'Thông tin khách hàng'!$B$4+B892-1</f>
        <v>75</v>
      </c>
      <c r="E892" s="46">
        <f t="shared" si="2"/>
        <v>1772813327152</v>
      </c>
      <c r="F892" s="5">
        <f>TP*VLOOKUP('Thông tin khách hàng'!$E$10,$X$2:$Z$5,3,FALSE)*OFFSET($S892,0,VLOOKUP('Thông tin khách hàng'!$E$10,$X$2:$Z$5,2,FALSE))</f>
        <v>0</v>
      </c>
      <c r="G892" s="5">
        <f>EP*VLOOKUP('Thông tin khách hàng'!$E$10,$X$2:$Z$5,3,FALSE)*OFFSET($S892,0,VLOOKUP('Thông tin khách hàng'!$E$10,$X$2:$Z$5,2,FALSE))</f>
        <v>0</v>
      </c>
      <c r="H892" s="5">
        <f>F892*HLOOKUP(B892,Assumption!$A$10:$G$12,2,TRUE)+G892*HLOOKUP(B892,Assumption!$A$10:$G$12,3,TRUE)</f>
        <v>0</v>
      </c>
      <c r="I892" s="5">
        <f t="shared" si="3"/>
        <v>0</v>
      </c>
      <c r="J892" s="47">
        <f>VLOOKUP(D892,Assumption!$O$3:$Q$103,IF('Thông tin khách hàng'!$B$3="Nam",2,3),FALSE)/12*P892</f>
        <v>0</v>
      </c>
      <c r="K892" s="5">
        <v>20000.0</v>
      </c>
      <c r="L892" s="46">
        <f t="shared" si="4"/>
        <v>7222660859</v>
      </c>
      <c r="M892" s="46">
        <f t="shared" si="5"/>
        <v>1780035968011</v>
      </c>
      <c r="N892" s="47">
        <f>HLOOKUP(ROUND(AVERAGE(M880:M891)/10^6,0),Assumption!$B$2:$E$3,2,TRUE)*MAX((AVERAGE(M880:M891)-250*10^6),0)</f>
        <v>10032409003</v>
      </c>
      <c r="O892" s="46">
        <f t="shared" si="6"/>
        <v>1790068377014</v>
      </c>
      <c r="P892" s="46">
        <f>IF(A892=1,SA,MAX(0,SA-M891))</f>
        <v>0</v>
      </c>
      <c r="S892" s="5">
        <v>0.0</v>
      </c>
      <c r="T892" s="5">
        <v>0.0</v>
      </c>
      <c r="U892" s="5">
        <v>0.0</v>
      </c>
      <c r="V892" s="48">
        <v>1.0</v>
      </c>
    </row>
    <row r="893" ht="15.75" customHeight="1">
      <c r="A893" s="5">
        <v>891.0</v>
      </c>
      <c r="B893" s="5">
        <v>75.0</v>
      </c>
      <c r="C893" s="5">
        <f t="shared" si="1"/>
        <v>3</v>
      </c>
      <c r="D893" s="5">
        <f>'Thông tin khách hàng'!$B$4+B893-1</f>
        <v>75</v>
      </c>
      <c r="E893" s="46">
        <f t="shared" si="2"/>
        <v>1790068377014</v>
      </c>
      <c r="F893" s="5">
        <f>TP*VLOOKUP('Thông tin khách hàng'!$E$10,$X$2:$Z$5,3,FALSE)*OFFSET($S893,0,VLOOKUP('Thông tin khách hàng'!$E$10,$X$2:$Z$5,2,FALSE))</f>
        <v>0</v>
      </c>
      <c r="G893" s="5">
        <f>EP*VLOOKUP('Thông tin khách hàng'!$E$10,$X$2:$Z$5,3,FALSE)*OFFSET($S893,0,VLOOKUP('Thông tin khách hàng'!$E$10,$X$2:$Z$5,2,FALSE))</f>
        <v>0</v>
      </c>
      <c r="H893" s="5">
        <f>F893*HLOOKUP(B893,Assumption!$A$10:$G$12,2,TRUE)+G893*HLOOKUP(B893,Assumption!$A$10:$G$12,3,TRUE)</f>
        <v>0</v>
      </c>
      <c r="I893" s="5">
        <f t="shared" si="3"/>
        <v>0</v>
      </c>
      <c r="J893" s="47">
        <f>VLOOKUP(D893,Assumption!$O$3:$Q$103,IF('Thông tin khách hàng'!$B$3="Nam",2,3),FALSE)/12*P893</f>
        <v>0</v>
      </c>
      <c r="K893" s="5">
        <v>20000.0</v>
      </c>
      <c r="L893" s="46">
        <f t="shared" si="4"/>
        <v>7292960068</v>
      </c>
      <c r="M893" s="46">
        <f t="shared" si="5"/>
        <v>1797361317082</v>
      </c>
      <c r="N893" s="47">
        <f>HLOOKUP(ROUND(AVERAGE(M881:M892)/10^6,0),Assumption!$B$2:$E$3,2,TRUE)*MAX((AVERAGE(M881:M892)-250*10^6),0)</f>
        <v>10130099504</v>
      </c>
      <c r="O893" s="46">
        <f t="shared" si="6"/>
        <v>1807491416586</v>
      </c>
      <c r="P893" s="46">
        <f>IF(A893=1,SA,MAX(0,SA-M892))</f>
        <v>0</v>
      </c>
      <c r="S893" s="5">
        <v>0.0</v>
      </c>
      <c r="T893" s="5">
        <v>0.0</v>
      </c>
      <c r="U893" s="5">
        <v>0.0</v>
      </c>
      <c r="V893" s="48">
        <v>1.0</v>
      </c>
    </row>
    <row r="894" ht="15.75" customHeight="1">
      <c r="A894" s="5">
        <v>892.0</v>
      </c>
      <c r="B894" s="5">
        <v>75.0</v>
      </c>
      <c r="C894" s="5">
        <f t="shared" si="1"/>
        <v>4</v>
      </c>
      <c r="D894" s="5">
        <f>'Thông tin khách hàng'!$B$4+B894-1</f>
        <v>75</v>
      </c>
      <c r="E894" s="46">
        <f t="shared" si="2"/>
        <v>1807491416586</v>
      </c>
      <c r="F894" s="5">
        <f>TP*VLOOKUP('Thông tin khách hàng'!$E$10,$X$2:$Z$5,3,FALSE)*OFFSET($S894,0,VLOOKUP('Thông tin khách hàng'!$E$10,$X$2:$Z$5,2,FALSE))</f>
        <v>0</v>
      </c>
      <c r="G894" s="5">
        <f>EP*VLOOKUP('Thông tin khách hàng'!$E$10,$X$2:$Z$5,3,FALSE)*OFFSET($S894,0,VLOOKUP('Thông tin khách hàng'!$E$10,$X$2:$Z$5,2,FALSE))</f>
        <v>0</v>
      </c>
      <c r="H894" s="5">
        <f>F894*HLOOKUP(B894,Assumption!$A$10:$G$12,2,TRUE)+G894*HLOOKUP(B894,Assumption!$A$10:$G$12,3,TRUE)</f>
        <v>0</v>
      </c>
      <c r="I894" s="5">
        <f t="shared" si="3"/>
        <v>0</v>
      </c>
      <c r="J894" s="47">
        <f>VLOOKUP(D894,Assumption!$O$3:$Q$103,IF('Thông tin khách hàng'!$B$3="Nam",2,3),FALSE)/12*P894</f>
        <v>0</v>
      </c>
      <c r="K894" s="5">
        <v>20000.0</v>
      </c>
      <c r="L894" s="46">
        <f t="shared" si="4"/>
        <v>7363943688</v>
      </c>
      <c r="M894" s="46">
        <f t="shared" si="5"/>
        <v>1814855340274</v>
      </c>
      <c r="N894" s="47">
        <f>HLOOKUP(ROUND(AVERAGE(M882:M893)/10^6,0),Assumption!$B$2:$E$3,2,TRUE)*MAX((AVERAGE(M882:M893)-250*10^6),0)</f>
        <v>10228740934</v>
      </c>
      <c r="O894" s="46">
        <f t="shared" si="6"/>
        <v>1825084081208</v>
      </c>
      <c r="P894" s="46">
        <f>IF(A894=1,SA,MAX(0,SA-M893))</f>
        <v>0</v>
      </c>
      <c r="S894" s="5">
        <v>0.0</v>
      </c>
      <c r="T894" s="5">
        <v>0.0</v>
      </c>
      <c r="U894" s="5">
        <v>1.0</v>
      </c>
      <c r="V894" s="48">
        <v>1.0</v>
      </c>
    </row>
    <row r="895" ht="15.75" customHeight="1">
      <c r="A895" s="5">
        <v>893.0</v>
      </c>
      <c r="B895" s="5">
        <v>75.0</v>
      </c>
      <c r="C895" s="5">
        <f t="shared" si="1"/>
        <v>5</v>
      </c>
      <c r="D895" s="5">
        <f>'Thông tin khách hàng'!$B$4+B895-1</f>
        <v>75</v>
      </c>
      <c r="E895" s="46">
        <f t="shared" si="2"/>
        <v>1825084081208</v>
      </c>
      <c r="F895" s="5">
        <f>TP*VLOOKUP('Thông tin khách hàng'!$E$10,$X$2:$Z$5,3,FALSE)*OFFSET($S895,0,VLOOKUP('Thông tin khách hàng'!$E$10,$X$2:$Z$5,2,FALSE))</f>
        <v>0</v>
      </c>
      <c r="G895" s="5">
        <f>EP*VLOOKUP('Thông tin khách hàng'!$E$10,$X$2:$Z$5,3,FALSE)*OFFSET($S895,0,VLOOKUP('Thông tin khách hàng'!$E$10,$X$2:$Z$5,2,FALSE))</f>
        <v>0</v>
      </c>
      <c r="H895" s="5">
        <f>F895*HLOOKUP(B895,Assumption!$A$10:$G$12,2,TRUE)+G895*HLOOKUP(B895,Assumption!$A$10:$G$12,3,TRUE)</f>
        <v>0</v>
      </c>
      <c r="I895" s="5">
        <f t="shared" si="3"/>
        <v>0</v>
      </c>
      <c r="J895" s="47">
        <f>VLOOKUP(D895,Assumption!$O$3:$Q$103,IF('Thông tin khách hàng'!$B$3="Nam",2,3),FALSE)/12*P895</f>
        <v>0</v>
      </c>
      <c r="K895" s="5">
        <v>20000.0</v>
      </c>
      <c r="L895" s="46">
        <f t="shared" si="4"/>
        <v>7435618381</v>
      </c>
      <c r="M895" s="46">
        <f t="shared" si="5"/>
        <v>1832519679589</v>
      </c>
      <c r="N895" s="47">
        <f>HLOOKUP(ROUND(AVERAGE(M883:M894)/10^6,0),Assumption!$B$2:$E$3,2,TRUE)*MAX((AVERAGE(M883:M894)-250*10^6),0)</f>
        <v>10328342548</v>
      </c>
      <c r="O895" s="46">
        <f t="shared" si="6"/>
        <v>1842848022137</v>
      </c>
      <c r="P895" s="46">
        <f>IF(A895=1,SA,MAX(0,SA-M894))</f>
        <v>0</v>
      </c>
      <c r="S895" s="5">
        <v>0.0</v>
      </c>
      <c r="T895" s="5">
        <v>0.0</v>
      </c>
      <c r="U895" s="5">
        <v>0.0</v>
      </c>
      <c r="V895" s="48">
        <v>1.0</v>
      </c>
    </row>
    <row r="896" ht="15.75" customHeight="1">
      <c r="A896" s="5">
        <v>894.0</v>
      </c>
      <c r="B896" s="5">
        <v>75.0</v>
      </c>
      <c r="C896" s="5">
        <f t="shared" si="1"/>
        <v>6</v>
      </c>
      <c r="D896" s="5">
        <f>'Thông tin khách hàng'!$B$4+B896-1</f>
        <v>75</v>
      </c>
      <c r="E896" s="46">
        <f t="shared" si="2"/>
        <v>1842848022137</v>
      </c>
      <c r="F896" s="5">
        <f>TP*VLOOKUP('Thông tin khách hàng'!$E$10,$X$2:$Z$5,3,FALSE)*OFFSET($S896,0,VLOOKUP('Thông tin khách hàng'!$E$10,$X$2:$Z$5,2,FALSE))</f>
        <v>0</v>
      </c>
      <c r="G896" s="5">
        <f>EP*VLOOKUP('Thông tin khách hàng'!$E$10,$X$2:$Z$5,3,FALSE)*OFFSET($S896,0,VLOOKUP('Thông tin khách hàng'!$E$10,$X$2:$Z$5,2,FALSE))</f>
        <v>0</v>
      </c>
      <c r="H896" s="5">
        <f>F896*HLOOKUP(B896,Assumption!$A$10:$G$12,2,TRUE)+G896*HLOOKUP(B896,Assumption!$A$10:$G$12,3,TRUE)</f>
        <v>0</v>
      </c>
      <c r="I896" s="5">
        <f t="shared" si="3"/>
        <v>0</v>
      </c>
      <c r="J896" s="47">
        <f>VLOOKUP(D896,Assumption!$O$3:$Q$103,IF('Thông tin khách hàng'!$B$3="Nam",2,3),FALSE)/12*P896</f>
        <v>0</v>
      </c>
      <c r="K896" s="5">
        <v>20000.0</v>
      </c>
      <c r="L896" s="46">
        <f t="shared" si="4"/>
        <v>7507990875</v>
      </c>
      <c r="M896" s="46">
        <f t="shared" si="5"/>
        <v>1850355993012</v>
      </c>
      <c r="N896" s="47">
        <f>HLOOKUP(ROUND(AVERAGE(M884:M895)/10^6,0),Assumption!$B$2:$E$3,2,TRUE)*MAX((AVERAGE(M884:M895)-250*10^6),0)</f>
        <v>10428913695</v>
      </c>
      <c r="O896" s="46">
        <f t="shared" si="6"/>
        <v>1860784906707</v>
      </c>
      <c r="P896" s="46">
        <f>IF(A896=1,SA,MAX(0,SA-M895))</f>
        <v>0</v>
      </c>
      <c r="S896" s="5">
        <v>0.0</v>
      </c>
      <c r="T896" s="5">
        <v>0.0</v>
      </c>
      <c r="U896" s="5">
        <v>0.0</v>
      </c>
      <c r="V896" s="48">
        <v>1.0</v>
      </c>
    </row>
    <row r="897" ht="15.75" customHeight="1">
      <c r="A897" s="5">
        <v>895.0</v>
      </c>
      <c r="B897" s="5">
        <v>75.0</v>
      </c>
      <c r="C897" s="5">
        <f t="shared" si="1"/>
        <v>7</v>
      </c>
      <c r="D897" s="5">
        <f>'Thông tin khách hàng'!$B$4+B897-1</f>
        <v>75</v>
      </c>
      <c r="E897" s="46">
        <f t="shared" si="2"/>
        <v>1860784906707</v>
      </c>
      <c r="F897" s="5">
        <f>TP*VLOOKUP('Thông tin khách hàng'!$E$10,$X$2:$Z$5,3,FALSE)*OFFSET($S897,0,VLOOKUP('Thông tin khách hàng'!$E$10,$X$2:$Z$5,2,FALSE))</f>
        <v>15000000</v>
      </c>
      <c r="G897" s="5">
        <f>EP*VLOOKUP('Thông tin khách hàng'!$E$10,$X$2:$Z$5,3,FALSE)*OFFSET($S897,0,VLOOKUP('Thông tin khách hàng'!$E$10,$X$2:$Z$5,2,FALSE))</f>
        <v>15000000</v>
      </c>
      <c r="H897" s="5">
        <f>F897*HLOOKUP(B897,Assumption!$A$10:$G$12,2,TRUE)+G897*HLOOKUP(B897,Assumption!$A$10:$G$12,3,TRUE)</f>
        <v>750000</v>
      </c>
      <c r="I897" s="5">
        <f t="shared" si="3"/>
        <v>29250000</v>
      </c>
      <c r="J897" s="47">
        <f>VLOOKUP(D897,Assumption!$O$3:$Q$103,IF('Thông tin khách hàng'!$B$3="Nam",2,3),FALSE)/12*P897</f>
        <v>0</v>
      </c>
      <c r="K897" s="5">
        <v>20000.0</v>
      </c>
      <c r="L897" s="46">
        <f t="shared" si="4"/>
        <v>7581187131</v>
      </c>
      <c r="M897" s="46">
        <f t="shared" si="5"/>
        <v>1868395323838</v>
      </c>
      <c r="N897" s="47">
        <f>HLOOKUP(ROUND(AVERAGE(M885:M896)/10^6,0),Assumption!$B$2:$E$3,2,TRUE)*MAX((AVERAGE(M885:M896)-250*10^6),0)</f>
        <v>10530463810</v>
      </c>
      <c r="O897" s="46">
        <f t="shared" si="6"/>
        <v>1878925787648</v>
      </c>
      <c r="P897" s="46">
        <f>IF(A897=1,SA,MAX(0,SA-M896))</f>
        <v>0</v>
      </c>
      <c r="S897" s="5">
        <v>0.0</v>
      </c>
      <c r="T897" s="5">
        <v>1.0</v>
      </c>
      <c r="U897" s="5">
        <v>1.0</v>
      </c>
      <c r="V897" s="48">
        <v>1.0</v>
      </c>
    </row>
    <row r="898" ht="15.75" customHeight="1">
      <c r="A898" s="5">
        <v>896.0</v>
      </c>
      <c r="B898" s="5">
        <v>75.0</v>
      </c>
      <c r="C898" s="5">
        <f t="shared" si="1"/>
        <v>8</v>
      </c>
      <c r="D898" s="5">
        <f>'Thông tin khách hàng'!$B$4+B898-1</f>
        <v>75</v>
      </c>
      <c r="E898" s="46">
        <f t="shared" si="2"/>
        <v>1878925787648</v>
      </c>
      <c r="F898" s="5">
        <f>TP*VLOOKUP('Thông tin khách hàng'!$E$10,$X$2:$Z$5,3,FALSE)*OFFSET($S898,0,VLOOKUP('Thông tin khách hàng'!$E$10,$X$2:$Z$5,2,FALSE))</f>
        <v>0</v>
      </c>
      <c r="G898" s="5">
        <f>EP*VLOOKUP('Thông tin khách hàng'!$E$10,$X$2:$Z$5,3,FALSE)*OFFSET($S898,0,VLOOKUP('Thông tin khách hàng'!$E$10,$X$2:$Z$5,2,FALSE))</f>
        <v>0</v>
      </c>
      <c r="H898" s="5">
        <f>F898*HLOOKUP(B898,Assumption!$A$10:$G$12,2,TRUE)+G898*HLOOKUP(B898,Assumption!$A$10:$G$12,3,TRUE)</f>
        <v>0</v>
      </c>
      <c r="I898" s="5">
        <f t="shared" si="3"/>
        <v>0</v>
      </c>
      <c r="J898" s="47">
        <f>VLOOKUP(D898,Assumption!$O$3:$Q$103,IF('Thông tin khách hàng'!$B$3="Nam",2,3),FALSE)/12*P898</f>
        <v>0</v>
      </c>
      <c r="K898" s="5">
        <v>20000.0</v>
      </c>
      <c r="L898" s="46">
        <f t="shared" si="4"/>
        <v>7654976158</v>
      </c>
      <c r="M898" s="46">
        <f t="shared" si="5"/>
        <v>1886580743806</v>
      </c>
      <c r="N898" s="47">
        <f>HLOOKUP(ROUND(AVERAGE(M886:M897)/10^6,0),Assumption!$B$2:$E$3,2,TRUE)*MAX((AVERAGE(M886:M897)-250*10^6),0)</f>
        <v>10633002424</v>
      </c>
      <c r="O898" s="46">
        <f t="shared" si="6"/>
        <v>1897213746229</v>
      </c>
      <c r="P898" s="46">
        <f>IF(A898=1,SA,MAX(0,SA-M897))</f>
        <v>0</v>
      </c>
      <c r="S898" s="5">
        <v>0.0</v>
      </c>
      <c r="T898" s="5">
        <v>0.0</v>
      </c>
      <c r="U898" s="5">
        <v>0.0</v>
      </c>
      <c r="V898" s="48">
        <v>1.0</v>
      </c>
    </row>
    <row r="899" ht="15.75" customHeight="1">
      <c r="A899" s="5">
        <v>897.0</v>
      </c>
      <c r="B899" s="5">
        <v>75.0</v>
      </c>
      <c r="C899" s="5">
        <f t="shared" si="1"/>
        <v>9</v>
      </c>
      <c r="D899" s="5">
        <f>'Thông tin khách hàng'!$B$4+B899-1</f>
        <v>75</v>
      </c>
      <c r="E899" s="46">
        <f t="shared" si="2"/>
        <v>1897213746229</v>
      </c>
      <c r="F899" s="5">
        <f>TP*VLOOKUP('Thông tin khách hàng'!$E$10,$X$2:$Z$5,3,FALSE)*OFFSET($S899,0,VLOOKUP('Thông tin khách hàng'!$E$10,$X$2:$Z$5,2,FALSE))</f>
        <v>0</v>
      </c>
      <c r="G899" s="5">
        <f>EP*VLOOKUP('Thông tin khách hàng'!$E$10,$X$2:$Z$5,3,FALSE)*OFFSET($S899,0,VLOOKUP('Thông tin khách hàng'!$E$10,$X$2:$Z$5,2,FALSE))</f>
        <v>0</v>
      </c>
      <c r="H899" s="5">
        <f>F899*HLOOKUP(B899,Assumption!$A$10:$G$12,2,TRUE)+G899*HLOOKUP(B899,Assumption!$A$10:$G$12,3,TRUE)</f>
        <v>0</v>
      </c>
      <c r="I899" s="5">
        <f t="shared" si="3"/>
        <v>0</v>
      </c>
      <c r="J899" s="47">
        <f>VLOOKUP(D899,Assumption!$O$3:$Q$103,IF('Thông tin khách hàng'!$B$3="Nam",2,3),FALSE)/12*P899</f>
        <v>0</v>
      </c>
      <c r="K899" s="5">
        <v>20000.0</v>
      </c>
      <c r="L899" s="46">
        <f t="shared" si="4"/>
        <v>7729483565</v>
      </c>
      <c r="M899" s="46">
        <f t="shared" si="5"/>
        <v>1904943209794</v>
      </c>
      <c r="N899" s="47">
        <f>HLOOKUP(ROUND(AVERAGE(M887:M898)/10^6,0),Assumption!$B$2:$E$3,2,TRUE)*MAX((AVERAGE(M887:M898)-250*10^6),0)</f>
        <v>10736539158</v>
      </c>
      <c r="O899" s="46">
        <f t="shared" si="6"/>
        <v>1915679748952</v>
      </c>
      <c r="P899" s="46">
        <f>IF(A899=1,SA,MAX(0,SA-M898))</f>
        <v>0</v>
      </c>
      <c r="S899" s="5">
        <v>0.0</v>
      </c>
      <c r="T899" s="5">
        <v>0.0</v>
      </c>
      <c r="U899" s="5">
        <v>0.0</v>
      </c>
      <c r="V899" s="48">
        <v>1.0</v>
      </c>
    </row>
    <row r="900" ht="15.75" customHeight="1">
      <c r="A900" s="5">
        <v>898.0</v>
      </c>
      <c r="B900" s="5">
        <v>75.0</v>
      </c>
      <c r="C900" s="5">
        <f t="shared" si="1"/>
        <v>10</v>
      </c>
      <c r="D900" s="5">
        <f>'Thông tin khách hàng'!$B$4+B900-1</f>
        <v>75</v>
      </c>
      <c r="E900" s="46">
        <f t="shared" si="2"/>
        <v>1915679748952</v>
      </c>
      <c r="F900" s="5">
        <f>TP*VLOOKUP('Thông tin khách hàng'!$E$10,$X$2:$Z$5,3,FALSE)*OFFSET($S900,0,VLOOKUP('Thông tin khách hàng'!$E$10,$X$2:$Z$5,2,FALSE))</f>
        <v>0</v>
      </c>
      <c r="G900" s="5">
        <f>EP*VLOOKUP('Thông tin khách hàng'!$E$10,$X$2:$Z$5,3,FALSE)*OFFSET($S900,0,VLOOKUP('Thông tin khách hàng'!$E$10,$X$2:$Z$5,2,FALSE))</f>
        <v>0</v>
      </c>
      <c r="H900" s="5">
        <f>F900*HLOOKUP(B900,Assumption!$A$10:$G$12,2,TRUE)+G900*HLOOKUP(B900,Assumption!$A$10:$G$12,3,TRUE)</f>
        <v>0</v>
      </c>
      <c r="I900" s="5">
        <f t="shared" si="3"/>
        <v>0</v>
      </c>
      <c r="J900" s="47">
        <f>VLOOKUP(D900,Assumption!$O$3:$Q$103,IF('Thông tin khách hàng'!$B$3="Nam",2,3),FALSE)/12*P900</f>
        <v>0</v>
      </c>
      <c r="K900" s="5">
        <v>20000.0</v>
      </c>
      <c r="L900" s="46">
        <f t="shared" si="4"/>
        <v>7804716346</v>
      </c>
      <c r="M900" s="46">
        <f t="shared" si="5"/>
        <v>1923484445298</v>
      </c>
      <c r="N900" s="47">
        <f>HLOOKUP(ROUND(AVERAGE(M888:M899)/10^6,0),Assumption!$B$2:$E$3,2,TRUE)*MAX((AVERAGE(M888:M899)-250*10^6),0)</f>
        <v>10841083728</v>
      </c>
      <c r="O900" s="46">
        <f t="shared" si="6"/>
        <v>1934325529027</v>
      </c>
      <c r="P900" s="46">
        <f>IF(A900=1,SA,MAX(0,SA-M899))</f>
        <v>0</v>
      </c>
      <c r="S900" s="5">
        <v>0.0</v>
      </c>
      <c r="T900" s="5">
        <v>0.0</v>
      </c>
      <c r="U900" s="5">
        <v>1.0</v>
      </c>
      <c r="V900" s="48">
        <v>1.0</v>
      </c>
    </row>
    <row r="901" ht="15.75" customHeight="1">
      <c r="A901" s="5">
        <v>899.0</v>
      </c>
      <c r="B901" s="5">
        <v>75.0</v>
      </c>
      <c r="C901" s="5">
        <f t="shared" si="1"/>
        <v>11</v>
      </c>
      <c r="D901" s="5">
        <f>'Thông tin khách hàng'!$B$4+B901-1</f>
        <v>75</v>
      </c>
      <c r="E901" s="46">
        <f t="shared" si="2"/>
        <v>1934325529027</v>
      </c>
      <c r="F901" s="5">
        <f>TP*VLOOKUP('Thông tin khách hàng'!$E$10,$X$2:$Z$5,3,FALSE)*OFFSET($S901,0,VLOOKUP('Thông tin khách hàng'!$E$10,$X$2:$Z$5,2,FALSE))</f>
        <v>0</v>
      </c>
      <c r="G901" s="5">
        <f>EP*VLOOKUP('Thông tin khách hàng'!$E$10,$X$2:$Z$5,3,FALSE)*OFFSET($S901,0,VLOOKUP('Thông tin khách hàng'!$E$10,$X$2:$Z$5,2,FALSE))</f>
        <v>0</v>
      </c>
      <c r="H901" s="5">
        <f>F901*HLOOKUP(B901,Assumption!$A$10:$G$12,2,TRUE)+G901*HLOOKUP(B901,Assumption!$A$10:$G$12,3,TRUE)</f>
        <v>0</v>
      </c>
      <c r="I901" s="5">
        <f t="shared" si="3"/>
        <v>0</v>
      </c>
      <c r="J901" s="47">
        <f>VLOOKUP(D901,Assumption!$O$3:$Q$103,IF('Thông tin khách hàng'!$B$3="Nam",2,3),FALSE)/12*P901</f>
        <v>0</v>
      </c>
      <c r="K901" s="5">
        <v>20000.0</v>
      </c>
      <c r="L901" s="46">
        <f t="shared" si="4"/>
        <v>7880681562</v>
      </c>
      <c r="M901" s="46">
        <f t="shared" si="5"/>
        <v>1942206190589</v>
      </c>
      <c r="N901" s="47">
        <f>HLOOKUP(ROUND(AVERAGE(M889:M900)/10^6,0),Assumption!$B$2:$E$3,2,TRUE)*MAX((AVERAGE(M889:M900)-250*10^6),0)</f>
        <v>10946645946</v>
      </c>
      <c r="O901" s="46">
        <f t="shared" si="6"/>
        <v>1953152836534</v>
      </c>
      <c r="P901" s="46">
        <f>IF(A901=1,SA,MAX(0,SA-M900))</f>
        <v>0</v>
      </c>
      <c r="S901" s="5">
        <v>0.0</v>
      </c>
      <c r="T901" s="5">
        <v>0.0</v>
      </c>
      <c r="U901" s="5">
        <v>0.0</v>
      </c>
      <c r="V901" s="48">
        <v>1.0</v>
      </c>
    </row>
    <row r="902" ht="15.75" customHeight="1">
      <c r="A902" s="5">
        <v>900.0</v>
      </c>
      <c r="B902" s="5">
        <v>75.0</v>
      </c>
      <c r="C902" s="5">
        <f t="shared" si="1"/>
        <v>12</v>
      </c>
      <c r="D902" s="5">
        <f>'Thông tin khách hàng'!$B$4+B902-1</f>
        <v>75</v>
      </c>
      <c r="E902" s="46">
        <f t="shared" si="2"/>
        <v>1953152836534</v>
      </c>
      <c r="F902" s="5">
        <f>TP*VLOOKUP('Thông tin khách hàng'!$E$10,$X$2:$Z$5,3,FALSE)*OFFSET($S902,0,VLOOKUP('Thông tin khách hàng'!$E$10,$X$2:$Z$5,2,FALSE))</f>
        <v>0</v>
      </c>
      <c r="G902" s="5">
        <f>EP*VLOOKUP('Thông tin khách hàng'!$E$10,$X$2:$Z$5,3,FALSE)*OFFSET($S902,0,VLOOKUP('Thông tin khách hàng'!$E$10,$X$2:$Z$5,2,FALSE))</f>
        <v>0</v>
      </c>
      <c r="H902" s="5">
        <f>F902*HLOOKUP(B902,Assumption!$A$10:$G$12,2,TRUE)+G902*HLOOKUP(B902,Assumption!$A$10:$G$12,3,TRUE)</f>
        <v>0</v>
      </c>
      <c r="I902" s="5">
        <f t="shared" si="3"/>
        <v>0</v>
      </c>
      <c r="J902" s="47">
        <f>VLOOKUP(D902,Assumption!$O$3:$Q$103,IF('Thông tin khách hàng'!$B$3="Nam",2,3),FALSE)/12*P902</f>
        <v>0</v>
      </c>
      <c r="K902" s="5">
        <v>20000.0</v>
      </c>
      <c r="L902" s="46">
        <f t="shared" si="4"/>
        <v>7957386343</v>
      </c>
      <c r="M902" s="46">
        <f t="shared" si="5"/>
        <v>1961110202877</v>
      </c>
      <c r="N902" s="47">
        <f>HLOOKUP(ROUND(AVERAGE(M890:M901)/10^6,0),Assumption!$B$2:$E$3,2,TRUE)*MAX((AVERAGE(M890:M901)-250*10^6),0)</f>
        <v>11053235716</v>
      </c>
      <c r="O902" s="46">
        <f t="shared" si="6"/>
        <v>1972163438593</v>
      </c>
      <c r="P902" s="46">
        <f>IF(A902=1,SA,MAX(0,SA-M901))</f>
        <v>0</v>
      </c>
      <c r="S902" s="5">
        <v>0.0</v>
      </c>
      <c r="T902" s="5">
        <v>0.0</v>
      </c>
      <c r="U902" s="5">
        <v>0.0</v>
      </c>
      <c r="V902" s="48">
        <v>1.0</v>
      </c>
    </row>
    <row r="903" ht="15.75" customHeight="1">
      <c r="A903" s="5">
        <v>901.0</v>
      </c>
      <c r="B903" s="5">
        <v>76.0</v>
      </c>
      <c r="C903" s="5">
        <f t="shared" si="1"/>
        <v>1</v>
      </c>
      <c r="D903" s="5">
        <f>'Thông tin khách hàng'!$B$4+B903-1</f>
        <v>76</v>
      </c>
      <c r="E903" s="46">
        <f t="shared" si="2"/>
        <v>1972163438593</v>
      </c>
      <c r="F903" s="5">
        <f>TP*VLOOKUP('Thông tin khách hàng'!$E$10,$X$2:$Z$5,3,FALSE)*OFFSET($S903,0,VLOOKUP('Thông tin khách hàng'!$E$10,$X$2:$Z$5,2,FALSE))</f>
        <v>15000000</v>
      </c>
      <c r="G903" s="5">
        <f>EP*VLOOKUP('Thông tin khách hàng'!$E$10,$X$2:$Z$5,3,FALSE)*OFFSET($S903,0,VLOOKUP('Thông tin khách hàng'!$E$10,$X$2:$Z$5,2,FALSE))</f>
        <v>15000000</v>
      </c>
      <c r="H903" s="5">
        <f>F903*HLOOKUP(B903,Assumption!$A$10:$G$12,2,TRUE)+G903*HLOOKUP(B903,Assumption!$A$10:$G$12,3,TRUE)</f>
        <v>750000</v>
      </c>
      <c r="I903" s="5">
        <f t="shared" si="3"/>
        <v>29250000</v>
      </c>
      <c r="J903" s="47">
        <f>VLOOKUP(D903,Assumption!$O$3:$Q$103,IF('Thông tin khách hàng'!$B$3="Nam",2,3),FALSE)/12*P903</f>
        <v>0</v>
      </c>
      <c r="K903" s="5">
        <v>20000.0</v>
      </c>
      <c r="L903" s="46">
        <f t="shared" si="4"/>
        <v>8034957057</v>
      </c>
      <c r="M903" s="46">
        <f t="shared" si="5"/>
        <v>1980227625650</v>
      </c>
      <c r="N903" s="47">
        <f>HLOOKUP(ROUND(AVERAGE(M891:M902)/10^6,0),Assumption!$B$2:$E$3,2,TRUE)*MAX((AVERAGE(M891:M902)-250*10^6),0)</f>
        <v>11160863041</v>
      </c>
      <c r="O903" s="46">
        <f t="shared" si="6"/>
        <v>1991388488691</v>
      </c>
      <c r="P903" s="46">
        <f>IF(A903=1,SA,MAX(0,SA-M902))</f>
        <v>0</v>
      </c>
      <c r="S903" s="5">
        <v>1.0</v>
      </c>
      <c r="T903" s="5">
        <v>1.0</v>
      </c>
      <c r="U903" s="5">
        <v>1.0</v>
      </c>
      <c r="V903" s="48">
        <v>1.0</v>
      </c>
    </row>
    <row r="904" ht="15.75" customHeight="1">
      <c r="A904" s="5">
        <v>902.0</v>
      </c>
      <c r="B904" s="5">
        <v>76.0</v>
      </c>
      <c r="C904" s="5">
        <f t="shared" si="1"/>
        <v>2</v>
      </c>
      <c r="D904" s="5">
        <f>'Thông tin khách hàng'!$B$4+B904-1</f>
        <v>76</v>
      </c>
      <c r="E904" s="46">
        <f t="shared" si="2"/>
        <v>1991388488691</v>
      </c>
      <c r="F904" s="5">
        <f>TP*VLOOKUP('Thông tin khách hàng'!$E$10,$X$2:$Z$5,3,FALSE)*OFFSET($S904,0,VLOOKUP('Thông tin khách hàng'!$E$10,$X$2:$Z$5,2,FALSE))</f>
        <v>0</v>
      </c>
      <c r="G904" s="5">
        <f>EP*VLOOKUP('Thông tin khách hàng'!$E$10,$X$2:$Z$5,3,FALSE)*OFFSET($S904,0,VLOOKUP('Thông tin khách hàng'!$E$10,$X$2:$Z$5,2,FALSE))</f>
        <v>0</v>
      </c>
      <c r="H904" s="5">
        <f>F904*HLOOKUP(B904,Assumption!$A$10:$G$12,2,TRUE)+G904*HLOOKUP(B904,Assumption!$A$10:$G$12,3,TRUE)</f>
        <v>0</v>
      </c>
      <c r="I904" s="5">
        <f t="shared" si="3"/>
        <v>0</v>
      </c>
      <c r="J904" s="47">
        <f>VLOOKUP(D904,Assumption!$O$3:$Q$103,IF('Thông tin khách hàng'!$B$3="Nam",2,3),FALSE)/12*P904</f>
        <v>0</v>
      </c>
      <c r="K904" s="5">
        <v>20000.0</v>
      </c>
      <c r="L904" s="46">
        <f t="shared" si="4"/>
        <v>8113163123</v>
      </c>
      <c r="M904" s="46">
        <f t="shared" si="5"/>
        <v>1999501631814</v>
      </c>
      <c r="N904" s="47">
        <f>HLOOKUP(ROUND(AVERAGE(M892:M903)/10^6,0),Assumption!$B$2:$E$3,2,TRUE)*MAX((AVERAGE(M892:M903)-250*10^6),0)</f>
        <v>11269538020</v>
      </c>
      <c r="O904" s="46">
        <f t="shared" si="6"/>
        <v>2010771169833</v>
      </c>
      <c r="P904" s="46">
        <f>IF(A904=1,SA,MAX(0,SA-M903))</f>
        <v>0</v>
      </c>
      <c r="S904" s="5">
        <v>0.0</v>
      </c>
      <c r="T904" s="5">
        <v>0.0</v>
      </c>
      <c r="U904" s="5">
        <v>0.0</v>
      </c>
      <c r="V904" s="48">
        <v>1.0</v>
      </c>
    </row>
    <row r="905" ht="15.75" customHeight="1">
      <c r="A905" s="5">
        <v>903.0</v>
      </c>
      <c r="B905" s="5">
        <v>76.0</v>
      </c>
      <c r="C905" s="5">
        <f t="shared" si="1"/>
        <v>3</v>
      </c>
      <c r="D905" s="5">
        <f>'Thông tin khách hàng'!$B$4+B905-1</f>
        <v>76</v>
      </c>
      <c r="E905" s="46">
        <f t="shared" si="2"/>
        <v>2010771169833</v>
      </c>
      <c r="F905" s="5">
        <f>TP*VLOOKUP('Thông tin khách hàng'!$E$10,$X$2:$Z$5,3,FALSE)*OFFSET($S905,0,VLOOKUP('Thông tin khách hàng'!$E$10,$X$2:$Z$5,2,FALSE))</f>
        <v>0</v>
      </c>
      <c r="G905" s="5">
        <f>EP*VLOOKUP('Thông tin khách hàng'!$E$10,$X$2:$Z$5,3,FALSE)*OFFSET($S905,0,VLOOKUP('Thông tin khách hàng'!$E$10,$X$2:$Z$5,2,FALSE))</f>
        <v>0</v>
      </c>
      <c r="H905" s="5">
        <f>F905*HLOOKUP(B905,Assumption!$A$10:$G$12,2,TRUE)+G905*HLOOKUP(B905,Assumption!$A$10:$G$12,3,TRUE)</f>
        <v>0</v>
      </c>
      <c r="I905" s="5">
        <f t="shared" si="3"/>
        <v>0</v>
      </c>
      <c r="J905" s="47">
        <f>VLOOKUP(D905,Assumption!$O$3:$Q$103,IF('Thông tin khách hàng'!$B$3="Nam",2,3),FALSE)/12*P905</f>
        <v>0</v>
      </c>
      <c r="K905" s="5">
        <v>20000.0</v>
      </c>
      <c r="L905" s="46">
        <f t="shared" si="4"/>
        <v>8192130565</v>
      </c>
      <c r="M905" s="46">
        <f t="shared" si="5"/>
        <v>2018963280398</v>
      </c>
      <c r="N905" s="47">
        <f>HLOOKUP(ROUND(AVERAGE(M893:M904)/10^6,0),Assumption!$B$2:$E$3,2,TRUE)*MAX((AVERAGE(M893:M904)-250*10^6),0)</f>
        <v>11379270852</v>
      </c>
      <c r="O905" s="46">
        <f t="shared" si="6"/>
        <v>2030342551250</v>
      </c>
      <c r="P905" s="46">
        <f>IF(A905=1,SA,MAX(0,SA-M904))</f>
        <v>0</v>
      </c>
      <c r="S905" s="5">
        <v>0.0</v>
      </c>
      <c r="T905" s="5">
        <v>0.0</v>
      </c>
      <c r="U905" s="5">
        <v>0.0</v>
      </c>
      <c r="V905" s="48">
        <v>1.0</v>
      </c>
    </row>
    <row r="906" ht="15.75" customHeight="1">
      <c r="A906" s="5">
        <v>904.0</v>
      </c>
      <c r="B906" s="5">
        <v>76.0</v>
      </c>
      <c r="C906" s="5">
        <f t="shared" si="1"/>
        <v>4</v>
      </c>
      <c r="D906" s="5">
        <f>'Thông tin khách hàng'!$B$4+B906-1</f>
        <v>76</v>
      </c>
      <c r="E906" s="46">
        <f t="shared" si="2"/>
        <v>2030342551250</v>
      </c>
      <c r="F906" s="5">
        <f>TP*VLOOKUP('Thông tin khách hàng'!$E$10,$X$2:$Z$5,3,FALSE)*OFFSET($S906,0,VLOOKUP('Thông tin khách hàng'!$E$10,$X$2:$Z$5,2,FALSE))</f>
        <v>0</v>
      </c>
      <c r="G906" s="5">
        <f>EP*VLOOKUP('Thông tin khách hàng'!$E$10,$X$2:$Z$5,3,FALSE)*OFFSET($S906,0,VLOOKUP('Thông tin khách hàng'!$E$10,$X$2:$Z$5,2,FALSE))</f>
        <v>0</v>
      </c>
      <c r="H906" s="5">
        <f>F906*HLOOKUP(B906,Assumption!$A$10:$G$12,2,TRUE)+G906*HLOOKUP(B906,Assumption!$A$10:$G$12,3,TRUE)</f>
        <v>0</v>
      </c>
      <c r="I906" s="5">
        <f t="shared" si="3"/>
        <v>0</v>
      </c>
      <c r="J906" s="47">
        <f>VLOOKUP(D906,Assumption!$O$3:$Q$103,IF('Thông tin khách hàng'!$B$3="Nam",2,3),FALSE)/12*P906</f>
        <v>0</v>
      </c>
      <c r="K906" s="5">
        <v>20000.0</v>
      </c>
      <c r="L906" s="46">
        <f t="shared" si="4"/>
        <v>8271866796</v>
      </c>
      <c r="M906" s="46">
        <f t="shared" si="5"/>
        <v>2038614398046</v>
      </c>
      <c r="N906" s="47">
        <f>HLOOKUP(ROUND(AVERAGE(M894:M905)/10^6,0),Assumption!$B$2:$E$3,2,TRUE)*MAX((AVERAGE(M894:M905)-250*10^6),0)</f>
        <v>11490071833</v>
      </c>
      <c r="O906" s="46">
        <f t="shared" si="6"/>
        <v>2050104469880</v>
      </c>
      <c r="P906" s="46">
        <f>IF(A906=1,SA,MAX(0,SA-M905))</f>
        <v>0</v>
      </c>
      <c r="S906" s="5">
        <v>0.0</v>
      </c>
      <c r="T906" s="5">
        <v>0.0</v>
      </c>
      <c r="U906" s="5">
        <v>1.0</v>
      </c>
      <c r="V906" s="48">
        <v>1.0</v>
      </c>
    </row>
    <row r="907" ht="15.75" customHeight="1">
      <c r="A907" s="5">
        <v>905.0</v>
      </c>
      <c r="B907" s="5">
        <v>76.0</v>
      </c>
      <c r="C907" s="5">
        <f t="shared" si="1"/>
        <v>5</v>
      </c>
      <c r="D907" s="5">
        <f>'Thông tin khách hàng'!$B$4+B907-1</f>
        <v>76</v>
      </c>
      <c r="E907" s="46">
        <f t="shared" si="2"/>
        <v>2050104469880</v>
      </c>
      <c r="F907" s="5">
        <f>TP*VLOOKUP('Thông tin khách hàng'!$E$10,$X$2:$Z$5,3,FALSE)*OFFSET($S907,0,VLOOKUP('Thông tin khách hàng'!$E$10,$X$2:$Z$5,2,FALSE))</f>
        <v>0</v>
      </c>
      <c r="G907" s="5">
        <f>EP*VLOOKUP('Thông tin khách hàng'!$E$10,$X$2:$Z$5,3,FALSE)*OFFSET($S907,0,VLOOKUP('Thông tin khách hàng'!$E$10,$X$2:$Z$5,2,FALSE))</f>
        <v>0</v>
      </c>
      <c r="H907" s="5">
        <f>F907*HLOOKUP(B907,Assumption!$A$10:$G$12,2,TRUE)+G907*HLOOKUP(B907,Assumption!$A$10:$G$12,3,TRUE)</f>
        <v>0</v>
      </c>
      <c r="I907" s="5">
        <f t="shared" si="3"/>
        <v>0</v>
      </c>
      <c r="J907" s="47">
        <f>VLOOKUP(D907,Assumption!$O$3:$Q$103,IF('Thông tin khách hàng'!$B$3="Nam",2,3),FALSE)/12*P907</f>
        <v>0</v>
      </c>
      <c r="K907" s="5">
        <v>20000.0</v>
      </c>
      <c r="L907" s="46">
        <f t="shared" si="4"/>
        <v>8352379298</v>
      </c>
      <c r="M907" s="46">
        <f t="shared" si="5"/>
        <v>2058456829178</v>
      </c>
      <c r="N907" s="47">
        <f>HLOOKUP(ROUND(AVERAGE(M895:M906)/10^6,0),Assumption!$B$2:$E$3,2,TRUE)*MAX((AVERAGE(M895:M906)-250*10^6),0)</f>
        <v>11601951362</v>
      </c>
      <c r="O907" s="46">
        <f t="shared" si="6"/>
        <v>2070058780540</v>
      </c>
      <c r="P907" s="46">
        <f>IF(A907=1,SA,MAX(0,SA-M906))</f>
        <v>0</v>
      </c>
      <c r="S907" s="5">
        <v>0.0</v>
      </c>
      <c r="T907" s="5">
        <v>0.0</v>
      </c>
      <c r="U907" s="5">
        <v>0.0</v>
      </c>
      <c r="V907" s="48">
        <v>1.0</v>
      </c>
    </row>
    <row r="908" ht="15.75" customHeight="1">
      <c r="A908" s="5">
        <v>906.0</v>
      </c>
      <c r="B908" s="5">
        <v>76.0</v>
      </c>
      <c r="C908" s="5">
        <f t="shared" si="1"/>
        <v>6</v>
      </c>
      <c r="D908" s="5">
        <f>'Thông tin khách hàng'!$B$4+B908-1</f>
        <v>76</v>
      </c>
      <c r="E908" s="46">
        <f t="shared" si="2"/>
        <v>2070058780540</v>
      </c>
      <c r="F908" s="5">
        <f>TP*VLOOKUP('Thông tin khách hàng'!$E$10,$X$2:$Z$5,3,FALSE)*OFFSET($S908,0,VLOOKUP('Thông tin khách hàng'!$E$10,$X$2:$Z$5,2,FALSE))</f>
        <v>0</v>
      </c>
      <c r="G908" s="5">
        <f>EP*VLOOKUP('Thông tin khách hàng'!$E$10,$X$2:$Z$5,3,FALSE)*OFFSET($S908,0,VLOOKUP('Thông tin khách hàng'!$E$10,$X$2:$Z$5,2,FALSE))</f>
        <v>0</v>
      </c>
      <c r="H908" s="5">
        <f>F908*HLOOKUP(B908,Assumption!$A$10:$G$12,2,TRUE)+G908*HLOOKUP(B908,Assumption!$A$10:$G$12,3,TRUE)</f>
        <v>0</v>
      </c>
      <c r="I908" s="5">
        <f t="shared" si="3"/>
        <v>0</v>
      </c>
      <c r="J908" s="47">
        <f>VLOOKUP(D908,Assumption!$O$3:$Q$103,IF('Thông tin khách hàng'!$B$3="Nam",2,3),FALSE)/12*P908</f>
        <v>0</v>
      </c>
      <c r="K908" s="5">
        <v>20000.0</v>
      </c>
      <c r="L908" s="46">
        <f t="shared" si="4"/>
        <v>8433675630</v>
      </c>
      <c r="M908" s="46">
        <f t="shared" si="5"/>
        <v>2078492436170</v>
      </c>
      <c r="N908" s="47">
        <f>HLOOKUP(ROUND(AVERAGE(M896:M907)/10^6,0),Assumption!$B$2:$E$3,2,TRUE)*MAX((AVERAGE(M896:M907)-250*10^6),0)</f>
        <v>11714919937</v>
      </c>
      <c r="O908" s="46">
        <f t="shared" si="6"/>
        <v>2090207356107</v>
      </c>
      <c r="P908" s="46">
        <f>IF(A908=1,SA,MAX(0,SA-M907))</f>
        <v>0</v>
      </c>
      <c r="S908" s="5">
        <v>0.0</v>
      </c>
      <c r="T908" s="5">
        <v>0.0</v>
      </c>
      <c r="U908" s="5">
        <v>0.0</v>
      </c>
      <c r="V908" s="48">
        <v>1.0</v>
      </c>
    </row>
    <row r="909" ht="15.75" customHeight="1">
      <c r="A909" s="5">
        <v>907.0</v>
      </c>
      <c r="B909" s="5">
        <v>76.0</v>
      </c>
      <c r="C909" s="5">
        <f t="shared" si="1"/>
        <v>7</v>
      </c>
      <c r="D909" s="5">
        <f>'Thông tin khách hàng'!$B$4+B909-1</f>
        <v>76</v>
      </c>
      <c r="E909" s="46">
        <f t="shared" si="2"/>
        <v>2090207356107</v>
      </c>
      <c r="F909" s="5">
        <f>TP*VLOOKUP('Thông tin khách hàng'!$E$10,$X$2:$Z$5,3,FALSE)*OFFSET($S909,0,VLOOKUP('Thông tin khách hàng'!$E$10,$X$2:$Z$5,2,FALSE))</f>
        <v>15000000</v>
      </c>
      <c r="G909" s="5">
        <f>EP*VLOOKUP('Thông tin khách hàng'!$E$10,$X$2:$Z$5,3,FALSE)*OFFSET($S909,0,VLOOKUP('Thông tin khách hàng'!$E$10,$X$2:$Z$5,2,FALSE))</f>
        <v>15000000</v>
      </c>
      <c r="H909" s="5">
        <f>F909*HLOOKUP(B909,Assumption!$A$10:$G$12,2,TRUE)+G909*HLOOKUP(B909,Assumption!$A$10:$G$12,3,TRUE)</f>
        <v>750000</v>
      </c>
      <c r="I909" s="5">
        <f t="shared" si="3"/>
        <v>29250000</v>
      </c>
      <c r="J909" s="47">
        <f>VLOOKUP(D909,Assumption!$O$3:$Q$103,IF('Thông tin khách hàng'!$B$3="Nam",2,3),FALSE)/12*P909</f>
        <v>0</v>
      </c>
      <c r="K909" s="5">
        <v>20000.0</v>
      </c>
      <c r="L909" s="46">
        <f t="shared" si="4"/>
        <v>8515882589</v>
      </c>
      <c r="M909" s="46">
        <f t="shared" si="5"/>
        <v>2098752468696</v>
      </c>
      <c r="N909" s="47">
        <f>HLOOKUP(ROUND(AVERAGE(M897:M908)/10^6,0),Assumption!$B$2:$E$3,2,TRUE)*MAX((AVERAGE(M897:M908)-250*10^6),0)</f>
        <v>11828988159</v>
      </c>
      <c r="O909" s="46">
        <f t="shared" si="6"/>
        <v>2110581456855</v>
      </c>
      <c r="P909" s="46">
        <f>IF(A909=1,SA,MAX(0,SA-M908))</f>
        <v>0</v>
      </c>
      <c r="S909" s="5">
        <v>0.0</v>
      </c>
      <c r="T909" s="5">
        <v>1.0</v>
      </c>
      <c r="U909" s="5">
        <v>1.0</v>
      </c>
      <c r="V909" s="48">
        <v>1.0</v>
      </c>
    </row>
    <row r="910" ht="15.75" customHeight="1">
      <c r="A910" s="5">
        <v>908.0</v>
      </c>
      <c r="B910" s="5">
        <v>76.0</v>
      </c>
      <c r="C910" s="5">
        <f t="shared" si="1"/>
        <v>8</v>
      </c>
      <c r="D910" s="5">
        <f>'Thông tin khách hàng'!$B$4+B910-1</f>
        <v>76</v>
      </c>
      <c r="E910" s="46">
        <f t="shared" si="2"/>
        <v>2110581456855</v>
      </c>
      <c r="F910" s="5">
        <f>TP*VLOOKUP('Thông tin khách hàng'!$E$10,$X$2:$Z$5,3,FALSE)*OFFSET($S910,0,VLOOKUP('Thông tin khách hàng'!$E$10,$X$2:$Z$5,2,FALSE))</f>
        <v>0</v>
      </c>
      <c r="G910" s="5">
        <f>EP*VLOOKUP('Thông tin khách hàng'!$E$10,$X$2:$Z$5,3,FALSE)*OFFSET($S910,0,VLOOKUP('Thông tin khách hàng'!$E$10,$X$2:$Z$5,2,FALSE))</f>
        <v>0</v>
      </c>
      <c r="H910" s="5">
        <f>F910*HLOOKUP(B910,Assumption!$A$10:$G$12,2,TRUE)+G910*HLOOKUP(B910,Assumption!$A$10:$G$12,3,TRUE)</f>
        <v>0</v>
      </c>
      <c r="I910" s="5">
        <f t="shared" si="3"/>
        <v>0</v>
      </c>
      <c r="J910" s="47">
        <f>VLOOKUP(D910,Assumption!$O$3:$Q$103,IF('Thông tin khách hàng'!$B$3="Nam",2,3),FALSE)/12*P910</f>
        <v>0</v>
      </c>
      <c r="K910" s="5">
        <v>20000.0</v>
      </c>
      <c r="L910" s="46">
        <f t="shared" si="4"/>
        <v>8598770029</v>
      </c>
      <c r="M910" s="46">
        <f t="shared" si="5"/>
        <v>2119180206884</v>
      </c>
      <c r="N910" s="47">
        <f>HLOOKUP(ROUND(AVERAGE(M898:M909)/10^6,0),Assumption!$B$2:$E$3,2,TRUE)*MAX((AVERAGE(M898:M909)-250*10^6),0)</f>
        <v>11944166731</v>
      </c>
      <c r="O910" s="46">
        <f t="shared" si="6"/>
        <v>2131124373615</v>
      </c>
      <c r="P910" s="46">
        <f>IF(A910=1,SA,MAX(0,SA-M909))</f>
        <v>0</v>
      </c>
      <c r="S910" s="5">
        <v>0.0</v>
      </c>
      <c r="T910" s="5">
        <v>0.0</v>
      </c>
      <c r="U910" s="5">
        <v>0.0</v>
      </c>
      <c r="V910" s="48">
        <v>1.0</v>
      </c>
    </row>
    <row r="911" ht="15.75" customHeight="1">
      <c r="A911" s="5">
        <v>909.0</v>
      </c>
      <c r="B911" s="5">
        <v>76.0</v>
      </c>
      <c r="C911" s="5">
        <f t="shared" si="1"/>
        <v>9</v>
      </c>
      <c r="D911" s="5">
        <f>'Thông tin khách hàng'!$B$4+B911-1</f>
        <v>76</v>
      </c>
      <c r="E911" s="46">
        <f t="shared" si="2"/>
        <v>2131124373615</v>
      </c>
      <c r="F911" s="5">
        <f>TP*VLOOKUP('Thông tin khách hàng'!$E$10,$X$2:$Z$5,3,FALSE)*OFFSET($S911,0,VLOOKUP('Thông tin khách hàng'!$E$10,$X$2:$Z$5,2,FALSE))</f>
        <v>0</v>
      </c>
      <c r="G911" s="5">
        <f>EP*VLOOKUP('Thông tin khách hàng'!$E$10,$X$2:$Z$5,3,FALSE)*OFFSET($S911,0,VLOOKUP('Thông tin khách hàng'!$E$10,$X$2:$Z$5,2,FALSE))</f>
        <v>0</v>
      </c>
      <c r="H911" s="5">
        <f>F911*HLOOKUP(B911,Assumption!$A$10:$G$12,2,TRUE)+G911*HLOOKUP(B911,Assumption!$A$10:$G$12,3,TRUE)</f>
        <v>0</v>
      </c>
      <c r="I911" s="5">
        <f t="shared" si="3"/>
        <v>0</v>
      </c>
      <c r="J911" s="47">
        <f>VLOOKUP(D911,Assumption!$O$3:$Q$103,IF('Thông tin khách hàng'!$B$3="Nam",2,3),FALSE)/12*P911</f>
        <v>0</v>
      </c>
      <c r="K911" s="5">
        <v>20000.0</v>
      </c>
      <c r="L911" s="46">
        <f t="shared" si="4"/>
        <v>8682464415</v>
      </c>
      <c r="M911" s="46">
        <f t="shared" si="5"/>
        <v>2139806818030</v>
      </c>
      <c r="N911" s="47">
        <f>HLOOKUP(ROUND(AVERAGE(M899:M910)/10^6,0),Assumption!$B$2:$E$3,2,TRUE)*MAX((AVERAGE(M899:M910)-250*10^6),0)</f>
        <v>12060466463</v>
      </c>
      <c r="O911" s="46">
        <f t="shared" si="6"/>
        <v>2151867284493</v>
      </c>
      <c r="P911" s="46">
        <f>IF(A911=1,SA,MAX(0,SA-M910))</f>
        <v>0</v>
      </c>
      <c r="S911" s="5">
        <v>0.0</v>
      </c>
      <c r="T911" s="5">
        <v>0.0</v>
      </c>
      <c r="U911" s="5">
        <v>0.0</v>
      </c>
      <c r="V911" s="48">
        <v>1.0</v>
      </c>
    </row>
    <row r="912" ht="15.75" customHeight="1">
      <c r="A912" s="5">
        <v>910.0</v>
      </c>
      <c r="B912" s="5">
        <v>76.0</v>
      </c>
      <c r="C912" s="5">
        <f t="shared" si="1"/>
        <v>10</v>
      </c>
      <c r="D912" s="5">
        <f>'Thông tin khách hàng'!$B$4+B912-1</f>
        <v>76</v>
      </c>
      <c r="E912" s="46">
        <f t="shared" si="2"/>
        <v>2151867284493</v>
      </c>
      <c r="F912" s="5">
        <f>TP*VLOOKUP('Thông tin khách hàng'!$E$10,$X$2:$Z$5,3,FALSE)*OFFSET($S912,0,VLOOKUP('Thông tin khách hàng'!$E$10,$X$2:$Z$5,2,FALSE))</f>
        <v>0</v>
      </c>
      <c r="G912" s="5">
        <f>EP*VLOOKUP('Thông tin khách hàng'!$E$10,$X$2:$Z$5,3,FALSE)*OFFSET($S912,0,VLOOKUP('Thông tin khách hàng'!$E$10,$X$2:$Z$5,2,FALSE))</f>
        <v>0</v>
      </c>
      <c r="H912" s="5">
        <f>F912*HLOOKUP(B912,Assumption!$A$10:$G$12,2,TRUE)+G912*HLOOKUP(B912,Assumption!$A$10:$G$12,3,TRUE)</f>
        <v>0</v>
      </c>
      <c r="I912" s="5">
        <f t="shared" si="3"/>
        <v>0</v>
      </c>
      <c r="J912" s="47">
        <f>VLOOKUP(D912,Assumption!$O$3:$Q$103,IF('Thông tin khách hàng'!$B$3="Nam",2,3),FALSE)/12*P912</f>
        <v>0</v>
      </c>
      <c r="K912" s="5">
        <v>20000.0</v>
      </c>
      <c r="L912" s="46">
        <f t="shared" si="4"/>
        <v>8766973602</v>
      </c>
      <c r="M912" s="46">
        <f t="shared" si="5"/>
        <v>2160634238095</v>
      </c>
      <c r="N912" s="47">
        <f>HLOOKUP(ROUND(AVERAGE(M900:M911)/10^6,0),Assumption!$B$2:$E$3,2,TRUE)*MAX((AVERAGE(M900:M911)-250*10^6),0)</f>
        <v>12177898267</v>
      </c>
      <c r="O912" s="46">
        <f t="shared" si="6"/>
        <v>2172812136362</v>
      </c>
      <c r="P912" s="46">
        <f>IF(A912=1,SA,MAX(0,SA-M911))</f>
        <v>0</v>
      </c>
      <c r="S912" s="5">
        <v>0.0</v>
      </c>
      <c r="T912" s="5">
        <v>0.0</v>
      </c>
      <c r="U912" s="5">
        <v>1.0</v>
      </c>
      <c r="V912" s="48">
        <v>1.0</v>
      </c>
    </row>
    <row r="913" ht="15.75" customHeight="1">
      <c r="A913" s="5">
        <v>911.0</v>
      </c>
      <c r="B913" s="5">
        <v>76.0</v>
      </c>
      <c r="C913" s="5">
        <f t="shared" si="1"/>
        <v>11</v>
      </c>
      <c r="D913" s="5">
        <f>'Thông tin khách hàng'!$B$4+B913-1</f>
        <v>76</v>
      </c>
      <c r="E913" s="46">
        <f t="shared" si="2"/>
        <v>2172812136362</v>
      </c>
      <c r="F913" s="5">
        <f>TP*VLOOKUP('Thông tin khách hàng'!$E$10,$X$2:$Z$5,3,FALSE)*OFFSET($S913,0,VLOOKUP('Thông tin khách hàng'!$E$10,$X$2:$Z$5,2,FALSE))</f>
        <v>0</v>
      </c>
      <c r="G913" s="5">
        <f>EP*VLOOKUP('Thông tin khách hàng'!$E$10,$X$2:$Z$5,3,FALSE)*OFFSET($S913,0,VLOOKUP('Thông tin khách hàng'!$E$10,$X$2:$Z$5,2,FALSE))</f>
        <v>0</v>
      </c>
      <c r="H913" s="5">
        <f>F913*HLOOKUP(B913,Assumption!$A$10:$G$12,2,TRUE)+G913*HLOOKUP(B913,Assumption!$A$10:$G$12,3,TRUE)</f>
        <v>0</v>
      </c>
      <c r="I913" s="5">
        <f t="shared" si="3"/>
        <v>0</v>
      </c>
      <c r="J913" s="47">
        <f>VLOOKUP(D913,Assumption!$O$3:$Q$103,IF('Thông tin khách hàng'!$B$3="Nam",2,3),FALSE)/12*P913</f>
        <v>0</v>
      </c>
      <c r="K913" s="5">
        <v>20000.0</v>
      </c>
      <c r="L913" s="46">
        <f t="shared" si="4"/>
        <v>8852305521</v>
      </c>
      <c r="M913" s="46">
        <f t="shared" si="5"/>
        <v>2181664421883</v>
      </c>
      <c r="N913" s="47">
        <f>HLOOKUP(ROUND(AVERAGE(M901:M912)/10^6,0),Assumption!$B$2:$E$3,2,TRUE)*MAX((AVERAGE(M901:M912)-250*10^6),0)</f>
        <v>12296473163</v>
      </c>
      <c r="O913" s="46">
        <f t="shared" si="6"/>
        <v>2193960895046</v>
      </c>
      <c r="P913" s="46">
        <f>IF(A913=1,SA,MAX(0,SA-M912))</f>
        <v>0</v>
      </c>
      <c r="S913" s="5">
        <v>0.0</v>
      </c>
      <c r="T913" s="5">
        <v>0.0</v>
      </c>
      <c r="U913" s="5">
        <v>0.0</v>
      </c>
      <c r="V913" s="48">
        <v>1.0</v>
      </c>
    </row>
    <row r="914" ht="15.75" customHeight="1">
      <c r="A914" s="5">
        <v>912.0</v>
      </c>
      <c r="B914" s="5">
        <v>76.0</v>
      </c>
      <c r="C914" s="5">
        <f t="shared" si="1"/>
        <v>12</v>
      </c>
      <c r="D914" s="5">
        <f>'Thông tin khách hàng'!$B$4+B914-1</f>
        <v>76</v>
      </c>
      <c r="E914" s="46">
        <f t="shared" si="2"/>
        <v>2193960895046</v>
      </c>
      <c r="F914" s="5">
        <f>TP*VLOOKUP('Thông tin khách hàng'!$E$10,$X$2:$Z$5,3,FALSE)*OFFSET($S914,0,VLOOKUP('Thông tin khách hàng'!$E$10,$X$2:$Z$5,2,FALSE))</f>
        <v>0</v>
      </c>
      <c r="G914" s="5">
        <f>EP*VLOOKUP('Thông tin khách hàng'!$E$10,$X$2:$Z$5,3,FALSE)*OFFSET($S914,0,VLOOKUP('Thông tin khách hàng'!$E$10,$X$2:$Z$5,2,FALSE))</f>
        <v>0</v>
      </c>
      <c r="H914" s="5">
        <f>F914*HLOOKUP(B914,Assumption!$A$10:$G$12,2,TRUE)+G914*HLOOKUP(B914,Assumption!$A$10:$G$12,3,TRUE)</f>
        <v>0</v>
      </c>
      <c r="I914" s="5">
        <f t="shared" si="3"/>
        <v>0</v>
      </c>
      <c r="J914" s="47">
        <f>VLOOKUP(D914,Assumption!$O$3:$Q$103,IF('Thông tin khách hàng'!$B$3="Nam",2,3),FALSE)/12*P914</f>
        <v>0</v>
      </c>
      <c r="K914" s="5">
        <v>20000.0</v>
      </c>
      <c r="L914" s="46">
        <f t="shared" si="4"/>
        <v>8938468181</v>
      </c>
      <c r="M914" s="46">
        <f t="shared" si="5"/>
        <v>2202899343227</v>
      </c>
      <c r="N914" s="47">
        <f>HLOOKUP(ROUND(AVERAGE(M902:M913)/10^6,0),Assumption!$B$2:$E$3,2,TRUE)*MAX((AVERAGE(M902:M913)-250*10^6),0)</f>
        <v>12416202279</v>
      </c>
      <c r="O914" s="46">
        <f t="shared" si="6"/>
        <v>2215315545506</v>
      </c>
      <c r="P914" s="46">
        <f>IF(A914=1,SA,MAX(0,SA-M913))</f>
        <v>0</v>
      </c>
      <c r="S914" s="5">
        <v>0.0</v>
      </c>
      <c r="T914" s="5">
        <v>0.0</v>
      </c>
      <c r="U914" s="5">
        <v>0.0</v>
      </c>
      <c r="V914" s="48">
        <v>1.0</v>
      </c>
    </row>
    <row r="915" ht="15.75" customHeight="1">
      <c r="A915" s="5">
        <v>913.0</v>
      </c>
      <c r="B915" s="5">
        <v>77.0</v>
      </c>
      <c r="C915" s="5">
        <f t="shared" si="1"/>
        <v>1</v>
      </c>
      <c r="D915" s="5">
        <f>'Thông tin khách hàng'!$B$4+B915-1</f>
        <v>77</v>
      </c>
      <c r="E915" s="46">
        <f t="shared" si="2"/>
        <v>2215315545506</v>
      </c>
      <c r="F915" s="5">
        <f>TP*VLOOKUP('Thông tin khách hàng'!$E$10,$X$2:$Z$5,3,FALSE)*OFFSET($S915,0,VLOOKUP('Thông tin khách hàng'!$E$10,$X$2:$Z$5,2,FALSE))</f>
        <v>15000000</v>
      </c>
      <c r="G915" s="5">
        <f>EP*VLOOKUP('Thông tin khách hàng'!$E$10,$X$2:$Z$5,3,FALSE)*OFFSET($S915,0,VLOOKUP('Thông tin khách hàng'!$E$10,$X$2:$Z$5,2,FALSE))</f>
        <v>15000000</v>
      </c>
      <c r="H915" s="5">
        <f>F915*HLOOKUP(B915,Assumption!$A$10:$G$12,2,TRUE)+G915*HLOOKUP(B915,Assumption!$A$10:$G$12,3,TRUE)</f>
        <v>750000</v>
      </c>
      <c r="I915" s="5">
        <f t="shared" si="3"/>
        <v>29250000</v>
      </c>
      <c r="J915" s="47">
        <f>VLOOKUP(D915,Assumption!$O$3:$Q$103,IF('Thông tin khách hàng'!$B$3="Nam",2,3),FALSE)/12*P915</f>
        <v>0</v>
      </c>
      <c r="K915" s="5">
        <v>20000.0</v>
      </c>
      <c r="L915" s="46">
        <f t="shared" si="4"/>
        <v>9025588839</v>
      </c>
      <c r="M915" s="46">
        <f t="shared" si="5"/>
        <v>2224370364345</v>
      </c>
      <c r="N915" s="47">
        <f>HLOOKUP(ROUND(AVERAGE(M903:M914)/10^6,0),Assumption!$B$2:$E$3,2,TRUE)*MAX((AVERAGE(M903:M914)-250*10^6),0)</f>
        <v>12537096849</v>
      </c>
      <c r="O915" s="46">
        <f t="shared" si="6"/>
        <v>2236907461194</v>
      </c>
      <c r="P915" s="46">
        <f>IF(A915=1,SA,MAX(0,SA-M914))</f>
        <v>0</v>
      </c>
      <c r="S915" s="5">
        <v>1.0</v>
      </c>
      <c r="T915" s="5">
        <v>1.0</v>
      </c>
      <c r="U915" s="5">
        <v>1.0</v>
      </c>
      <c r="V915" s="48">
        <v>1.0</v>
      </c>
    </row>
    <row r="916" ht="15.75" customHeight="1">
      <c r="A916" s="5">
        <v>914.0</v>
      </c>
      <c r="B916" s="5">
        <v>77.0</v>
      </c>
      <c r="C916" s="5">
        <f t="shared" si="1"/>
        <v>2</v>
      </c>
      <c r="D916" s="5">
        <f>'Thông tin khách hàng'!$B$4+B916-1</f>
        <v>77</v>
      </c>
      <c r="E916" s="46">
        <f t="shared" si="2"/>
        <v>2236907461194</v>
      </c>
      <c r="F916" s="5">
        <f>TP*VLOOKUP('Thông tin khách hàng'!$E$10,$X$2:$Z$5,3,FALSE)*OFFSET($S916,0,VLOOKUP('Thông tin khách hàng'!$E$10,$X$2:$Z$5,2,FALSE))</f>
        <v>0</v>
      </c>
      <c r="G916" s="5">
        <f>EP*VLOOKUP('Thông tin khách hàng'!$E$10,$X$2:$Z$5,3,FALSE)*OFFSET($S916,0,VLOOKUP('Thông tin khách hàng'!$E$10,$X$2:$Z$5,2,FALSE))</f>
        <v>0</v>
      </c>
      <c r="H916" s="5">
        <f>F916*HLOOKUP(B916,Assumption!$A$10:$G$12,2,TRUE)+G916*HLOOKUP(B916,Assumption!$A$10:$G$12,3,TRUE)</f>
        <v>0</v>
      </c>
      <c r="I916" s="5">
        <f t="shared" si="3"/>
        <v>0</v>
      </c>
      <c r="J916" s="47">
        <f>VLOOKUP(D916,Assumption!$O$3:$Q$103,IF('Thông tin khách hàng'!$B$3="Nam",2,3),FALSE)/12*P916</f>
        <v>0</v>
      </c>
      <c r="K916" s="5">
        <v>20000.0</v>
      </c>
      <c r="L916" s="46">
        <f t="shared" si="4"/>
        <v>9113437808</v>
      </c>
      <c r="M916" s="46">
        <f t="shared" si="5"/>
        <v>2246020879002</v>
      </c>
      <c r="N916" s="47">
        <f>HLOOKUP(ROUND(AVERAGE(M904:M915)/10^6,0),Assumption!$B$2:$E$3,2,TRUE)*MAX((AVERAGE(M904:M915)-250*10^6),0)</f>
        <v>12659168218</v>
      </c>
      <c r="O916" s="46">
        <f t="shared" si="6"/>
        <v>2258680047220</v>
      </c>
      <c r="P916" s="46">
        <f>IF(A916=1,SA,MAX(0,SA-M915))</f>
        <v>0</v>
      </c>
      <c r="S916" s="5">
        <v>0.0</v>
      </c>
      <c r="T916" s="5">
        <v>0.0</v>
      </c>
      <c r="U916" s="5">
        <v>0.0</v>
      </c>
      <c r="V916" s="48">
        <v>1.0</v>
      </c>
    </row>
    <row r="917" ht="15.75" customHeight="1">
      <c r="A917" s="5">
        <v>915.0</v>
      </c>
      <c r="B917" s="5">
        <v>77.0</v>
      </c>
      <c r="C917" s="5">
        <f t="shared" si="1"/>
        <v>3</v>
      </c>
      <c r="D917" s="5">
        <f>'Thông tin khách hàng'!$B$4+B917-1</f>
        <v>77</v>
      </c>
      <c r="E917" s="46">
        <f t="shared" si="2"/>
        <v>2258680047220</v>
      </c>
      <c r="F917" s="5">
        <f>TP*VLOOKUP('Thông tin khách hàng'!$E$10,$X$2:$Z$5,3,FALSE)*OFFSET($S917,0,VLOOKUP('Thông tin khách hàng'!$E$10,$X$2:$Z$5,2,FALSE))</f>
        <v>0</v>
      </c>
      <c r="G917" s="5">
        <f>EP*VLOOKUP('Thông tin khách hàng'!$E$10,$X$2:$Z$5,3,FALSE)*OFFSET($S917,0,VLOOKUP('Thông tin khách hàng'!$E$10,$X$2:$Z$5,2,FALSE))</f>
        <v>0</v>
      </c>
      <c r="H917" s="5">
        <f>F917*HLOOKUP(B917,Assumption!$A$10:$G$12,2,TRUE)+G917*HLOOKUP(B917,Assumption!$A$10:$G$12,3,TRUE)</f>
        <v>0</v>
      </c>
      <c r="I917" s="5">
        <f t="shared" si="3"/>
        <v>0</v>
      </c>
      <c r="J917" s="47">
        <f>VLOOKUP(D917,Assumption!$O$3:$Q$103,IF('Thông tin khách hàng'!$B$3="Nam",2,3),FALSE)/12*P917</f>
        <v>0</v>
      </c>
      <c r="K917" s="5">
        <v>20000.0</v>
      </c>
      <c r="L917" s="46">
        <f t="shared" si="4"/>
        <v>9202142019</v>
      </c>
      <c r="M917" s="46">
        <f t="shared" si="5"/>
        <v>2267882169239</v>
      </c>
      <c r="N917" s="47">
        <f>HLOOKUP(ROUND(AVERAGE(M905:M916)/10^6,0),Assumption!$B$2:$E$3,2,TRUE)*MAX((AVERAGE(M905:M916)-250*10^6),0)</f>
        <v>12782427842</v>
      </c>
      <c r="O917" s="46">
        <f t="shared" si="6"/>
        <v>2280664597081</v>
      </c>
      <c r="P917" s="46">
        <f>IF(A917=1,SA,MAX(0,SA-M916))</f>
        <v>0</v>
      </c>
      <c r="S917" s="5">
        <v>0.0</v>
      </c>
      <c r="T917" s="5">
        <v>0.0</v>
      </c>
      <c r="U917" s="5">
        <v>0.0</v>
      </c>
      <c r="V917" s="48">
        <v>1.0</v>
      </c>
    </row>
    <row r="918" ht="15.75" customHeight="1">
      <c r="A918" s="5">
        <v>916.0</v>
      </c>
      <c r="B918" s="5">
        <v>77.0</v>
      </c>
      <c r="C918" s="5">
        <f t="shared" si="1"/>
        <v>4</v>
      </c>
      <c r="D918" s="5">
        <f>'Thông tin khách hàng'!$B$4+B918-1</f>
        <v>77</v>
      </c>
      <c r="E918" s="46">
        <f t="shared" si="2"/>
        <v>2280664597081</v>
      </c>
      <c r="F918" s="5">
        <f>TP*VLOOKUP('Thông tin khách hàng'!$E$10,$X$2:$Z$5,3,FALSE)*OFFSET($S918,0,VLOOKUP('Thông tin khách hàng'!$E$10,$X$2:$Z$5,2,FALSE))</f>
        <v>0</v>
      </c>
      <c r="G918" s="5">
        <f>EP*VLOOKUP('Thông tin khách hàng'!$E$10,$X$2:$Z$5,3,FALSE)*OFFSET($S918,0,VLOOKUP('Thông tin khách hàng'!$E$10,$X$2:$Z$5,2,FALSE))</f>
        <v>0</v>
      </c>
      <c r="H918" s="5">
        <f>F918*HLOOKUP(B918,Assumption!$A$10:$G$12,2,TRUE)+G918*HLOOKUP(B918,Assumption!$A$10:$G$12,3,TRUE)</f>
        <v>0</v>
      </c>
      <c r="I918" s="5">
        <f t="shared" si="3"/>
        <v>0</v>
      </c>
      <c r="J918" s="47">
        <f>VLOOKUP(D918,Assumption!$O$3:$Q$103,IF('Thông tin khách hàng'!$B$3="Nam",2,3),FALSE)/12*P918</f>
        <v>0</v>
      </c>
      <c r="K918" s="5">
        <v>20000.0</v>
      </c>
      <c r="L918" s="46">
        <f t="shared" si="4"/>
        <v>9291709796</v>
      </c>
      <c r="M918" s="46">
        <f t="shared" si="5"/>
        <v>2289956286877</v>
      </c>
      <c r="N918" s="47">
        <f>HLOOKUP(ROUND(AVERAGE(M906:M917)/10^6,0),Assumption!$B$2:$E$3,2,TRUE)*MAX((AVERAGE(M906:M917)-250*10^6),0)</f>
        <v>12906887286</v>
      </c>
      <c r="O918" s="46">
        <f t="shared" si="6"/>
        <v>2302863174163</v>
      </c>
      <c r="P918" s="46">
        <f>IF(A918=1,SA,MAX(0,SA-M917))</f>
        <v>0</v>
      </c>
      <c r="S918" s="5">
        <v>0.0</v>
      </c>
      <c r="T918" s="5">
        <v>0.0</v>
      </c>
      <c r="U918" s="5">
        <v>1.0</v>
      </c>
      <c r="V918" s="48">
        <v>1.0</v>
      </c>
    </row>
    <row r="919" ht="15.75" customHeight="1">
      <c r="A919" s="5">
        <v>917.0</v>
      </c>
      <c r="B919" s="5">
        <v>77.0</v>
      </c>
      <c r="C919" s="5">
        <f t="shared" si="1"/>
        <v>5</v>
      </c>
      <c r="D919" s="5">
        <f>'Thông tin khách hàng'!$B$4+B919-1</f>
        <v>77</v>
      </c>
      <c r="E919" s="46">
        <f t="shared" si="2"/>
        <v>2302863174163</v>
      </c>
      <c r="F919" s="5">
        <f>TP*VLOOKUP('Thông tin khách hàng'!$E$10,$X$2:$Z$5,3,FALSE)*OFFSET($S919,0,VLOOKUP('Thông tin khách hàng'!$E$10,$X$2:$Z$5,2,FALSE))</f>
        <v>0</v>
      </c>
      <c r="G919" s="5">
        <f>EP*VLOOKUP('Thông tin khách hàng'!$E$10,$X$2:$Z$5,3,FALSE)*OFFSET($S919,0,VLOOKUP('Thông tin khách hàng'!$E$10,$X$2:$Z$5,2,FALSE))</f>
        <v>0</v>
      </c>
      <c r="H919" s="5">
        <f>F919*HLOOKUP(B919,Assumption!$A$10:$G$12,2,TRUE)+G919*HLOOKUP(B919,Assumption!$A$10:$G$12,3,TRUE)</f>
        <v>0</v>
      </c>
      <c r="I919" s="5">
        <f t="shared" si="3"/>
        <v>0</v>
      </c>
      <c r="J919" s="47">
        <f>VLOOKUP(D919,Assumption!$O$3:$Q$103,IF('Thông tin khách hàng'!$B$3="Nam",2,3),FALSE)/12*P919</f>
        <v>0</v>
      </c>
      <c r="K919" s="5">
        <v>20000.0</v>
      </c>
      <c r="L919" s="46">
        <f t="shared" si="4"/>
        <v>9382149547</v>
      </c>
      <c r="M919" s="46">
        <f t="shared" si="5"/>
        <v>2312245303710</v>
      </c>
      <c r="N919" s="47">
        <f>HLOOKUP(ROUND(AVERAGE(M907:M918)/10^6,0),Assumption!$B$2:$E$3,2,TRUE)*MAX((AVERAGE(M907:M918)-250*10^6),0)</f>
        <v>13032558231</v>
      </c>
      <c r="O919" s="46">
        <f t="shared" si="6"/>
        <v>2325277861941</v>
      </c>
      <c r="P919" s="46">
        <f>IF(A919=1,SA,MAX(0,SA-M918))</f>
        <v>0</v>
      </c>
      <c r="S919" s="5">
        <v>0.0</v>
      </c>
      <c r="T919" s="5">
        <v>0.0</v>
      </c>
      <c r="U919" s="5">
        <v>0.0</v>
      </c>
      <c r="V919" s="48">
        <v>1.0</v>
      </c>
    </row>
    <row r="920" ht="15.75" customHeight="1">
      <c r="A920" s="5">
        <v>918.0</v>
      </c>
      <c r="B920" s="5">
        <v>77.0</v>
      </c>
      <c r="C920" s="5">
        <f t="shared" si="1"/>
        <v>6</v>
      </c>
      <c r="D920" s="5">
        <f>'Thông tin khách hàng'!$B$4+B920-1</f>
        <v>77</v>
      </c>
      <c r="E920" s="46">
        <f t="shared" si="2"/>
        <v>2325277861941</v>
      </c>
      <c r="F920" s="5">
        <f>TP*VLOOKUP('Thông tin khách hàng'!$E$10,$X$2:$Z$5,3,FALSE)*OFFSET($S920,0,VLOOKUP('Thông tin khách hàng'!$E$10,$X$2:$Z$5,2,FALSE))</f>
        <v>0</v>
      </c>
      <c r="G920" s="5">
        <f>EP*VLOOKUP('Thông tin khách hàng'!$E$10,$X$2:$Z$5,3,FALSE)*OFFSET($S920,0,VLOOKUP('Thông tin khách hàng'!$E$10,$X$2:$Z$5,2,FALSE))</f>
        <v>0</v>
      </c>
      <c r="H920" s="5">
        <f>F920*HLOOKUP(B920,Assumption!$A$10:$G$12,2,TRUE)+G920*HLOOKUP(B920,Assumption!$A$10:$G$12,3,TRUE)</f>
        <v>0</v>
      </c>
      <c r="I920" s="5">
        <f t="shared" si="3"/>
        <v>0</v>
      </c>
      <c r="J920" s="47">
        <f>VLOOKUP(D920,Assumption!$O$3:$Q$103,IF('Thông tin khách hàng'!$B$3="Nam",2,3),FALSE)/12*P920</f>
        <v>0</v>
      </c>
      <c r="K920" s="5">
        <v>20000.0</v>
      </c>
      <c r="L920" s="46">
        <f t="shared" si="4"/>
        <v>9473469759</v>
      </c>
      <c r="M920" s="46">
        <f t="shared" si="5"/>
        <v>2334751311700</v>
      </c>
      <c r="N920" s="47">
        <f>HLOOKUP(ROUND(AVERAGE(M908:M919)/10^6,0),Assumption!$B$2:$E$3,2,TRUE)*MAX((AVERAGE(M908:M919)-250*10^6),0)</f>
        <v>13159452468</v>
      </c>
      <c r="O920" s="46">
        <f t="shared" si="6"/>
        <v>2347910764168</v>
      </c>
      <c r="P920" s="46">
        <f>IF(A920=1,SA,MAX(0,SA-M919))</f>
        <v>0</v>
      </c>
      <c r="S920" s="5">
        <v>0.0</v>
      </c>
      <c r="T920" s="5">
        <v>0.0</v>
      </c>
      <c r="U920" s="5">
        <v>0.0</v>
      </c>
      <c r="V920" s="48">
        <v>1.0</v>
      </c>
    </row>
    <row r="921" ht="15.75" customHeight="1">
      <c r="A921" s="5">
        <v>919.0</v>
      </c>
      <c r="B921" s="5">
        <v>77.0</v>
      </c>
      <c r="C921" s="5">
        <f t="shared" si="1"/>
        <v>7</v>
      </c>
      <c r="D921" s="5">
        <f>'Thông tin khách hàng'!$B$4+B921-1</f>
        <v>77</v>
      </c>
      <c r="E921" s="46">
        <f t="shared" si="2"/>
        <v>2347910764168</v>
      </c>
      <c r="F921" s="5">
        <f>TP*VLOOKUP('Thông tin khách hàng'!$E$10,$X$2:$Z$5,3,FALSE)*OFFSET($S921,0,VLOOKUP('Thông tin khách hàng'!$E$10,$X$2:$Z$5,2,FALSE))</f>
        <v>15000000</v>
      </c>
      <c r="G921" s="5">
        <f>EP*VLOOKUP('Thông tin khách hàng'!$E$10,$X$2:$Z$5,3,FALSE)*OFFSET($S921,0,VLOOKUP('Thông tin khách hàng'!$E$10,$X$2:$Z$5,2,FALSE))</f>
        <v>15000000</v>
      </c>
      <c r="H921" s="5">
        <f>F921*HLOOKUP(B921,Assumption!$A$10:$G$12,2,TRUE)+G921*HLOOKUP(B921,Assumption!$A$10:$G$12,3,TRUE)</f>
        <v>750000</v>
      </c>
      <c r="I921" s="5">
        <f t="shared" si="3"/>
        <v>29250000</v>
      </c>
      <c r="J921" s="47">
        <f>VLOOKUP(D921,Assumption!$O$3:$Q$103,IF('Thông tin khách hàng'!$B$3="Nam",2,3),FALSE)/12*P921</f>
        <v>0</v>
      </c>
      <c r="K921" s="5">
        <v>20000.0</v>
      </c>
      <c r="L921" s="46">
        <f t="shared" si="4"/>
        <v>9565798173</v>
      </c>
      <c r="M921" s="46">
        <f t="shared" si="5"/>
        <v>2357505792341</v>
      </c>
      <c r="N921" s="47">
        <f>HLOOKUP(ROUND(AVERAGE(M909:M920)/10^6,0),Assumption!$B$2:$E$3,2,TRUE)*MAX((AVERAGE(M909:M920)-250*10^6),0)</f>
        <v>13287581906</v>
      </c>
      <c r="O921" s="46">
        <f t="shared" si="6"/>
        <v>2370793374247</v>
      </c>
      <c r="P921" s="46">
        <f>IF(A921=1,SA,MAX(0,SA-M920))</f>
        <v>0</v>
      </c>
      <c r="S921" s="5">
        <v>0.0</v>
      </c>
      <c r="T921" s="5">
        <v>1.0</v>
      </c>
      <c r="U921" s="5">
        <v>1.0</v>
      </c>
      <c r="V921" s="48">
        <v>1.0</v>
      </c>
    </row>
    <row r="922" ht="15.75" customHeight="1">
      <c r="A922" s="5">
        <v>920.0</v>
      </c>
      <c r="B922" s="5">
        <v>77.0</v>
      </c>
      <c r="C922" s="5">
        <f t="shared" si="1"/>
        <v>8</v>
      </c>
      <c r="D922" s="5">
        <f>'Thông tin khách hàng'!$B$4+B922-1</f>
        <v>77</v>
      </c>
      <c r="E922" s="46">
        <f t="shared" si="2"/>
        <v>2370793374247</v>
      </c>
      <c r="F922" s="5">
        <f>TP*VLOOKUP('Thông tin khách hàng'!$E$10,$X$2:$Z$5,3,FALSE)*OFFSET($S922,0,VLOOKUP('Thông tin khách hàng'!$E$10,$X$2:$Z$5,2,FALSE))</f>
        <v>0</v>
      </c>
      <c r="G922" s="5">
        <f>EP*VLOOKUP('Thông tin khách hàng'!$E$10,$X$2:$Z$5,3,FALSE)*OFFSET($S922,0,VLOOKUP('Thông tin khách hàng'!$E$10,$X$2:$Z$5,2,FALSE))</f>
        <v>0</v>
      </c>
      <c r="H922" s="5">
        <f>F922*HLOOKUP(B922,Assumption!$A$10:$G$12,2,TRUE)+G922*HLOOKUP(B922,Assumption!$A$10:$G$12,3,TRUE)</f>
        <v>0</v>
      </c>
      <c r="I922" s="5">
        <f t="shared" si="3"/>
        <v>0</v>
      </c>
      <c r="J922" s="47">
        <f>VLOOKUP(D922,Assumption!$O$3:$Q$103,IF('Thông tin khách hàng'!$B$3="Nam",2,3),FALSE)/12*P922</f>
        <v>0</v>
      </c>
      <c r="K922" s="5">
        <v>20000.0</v>
      </c>
      <c r="L922" s="46">
        <f t="shared" si="4"/>
        <v>9658905591</v>
      </c>
      <c r="M922" s="46">
        <f t="shared" si="5"/>
        <v>2380452259838</v>
      </c>
      <c r="N922" s="47">
        <f>HLOOKUP(ROUND(AVERAGE(M910:M921)/10^6,0),Assumption!$B$2:$E$3,2,TRUE)*MAX((AVERAGE(M910:M921)-250*10^6),0)</f>
        <v>13416958568</v>
      </c>
      <c r="O922" s="46">
        <f t="shared" si="6"/>
        <v>2393869218406</v>
      </c>
      <c r="P922" s="46">
        <f>IF(A922=1,SA,MAX(0,SA-M921))</f>
        <v>0</v>
      </c>
      <c r="S922" s="5">
        <v>0.0</v>
      </c>
      <c r="T922" s="5">
        <v>0.0</v>
      </c>
      <c r="U922" s="5">
        <v>0.0</v>
      </c>
      <c r="V922" s="48">
        <v>1.0</v>
      </c>
    </row>
    <row r="923" ht="15.75" customHeight="1">
      <c r="A923" s="5">
        <v>921.0</v>
      </c>
      <c r="B923" s="5">
        <v>77.0</v>
      </c>
      <c r="C923" s="5">
        <f t="shared" si="1"/>
        <v>9</v>
      </c>
      <c r="D923" s="5">
        <f>'Thông tin khách hàng'!$B$4+B923-1</f>
        <v>77</v>
      </c>
      <c r="E923" s="46">
        <f t="shared" si="2"/>
        <v>2393869218406</v>
      </c>
      <c r="F923" s="5">
        <f>TP*VLOOKUP('Thông tin khách hàng'!$E$10,$X$2:$Z$5,3,FALSE)*OFFSET($S923,0,VLOOKUP('Thông tin khách hàng'!$E$10,$X$2:$Z$5,2,FALSE))</f>
        <v>0</v>
      </c>
      <c r="G923" s="5">
        <f>EP*VLOOKUP('Thông tin khách hàng'!$E$10,$X$2:$Z$5,3,FALSE)*OFFSET($S923,0,VLOOKUP('Thông tin khách hàng'!$E$10,$X$2:$Z$5,2,FALSE))</f>
        <v>0</v>
      </c>
      <c r="H923" s="5">
        <f>F923*HLOOKUP(B923,Assumption!$A$10:$G$12,2,TRUE)+G923*HLOOKUP(B923,Assumption!$A$10:$G$12,3,TRUE)</f>
        <v>0</v>
      </c>
      <c r="I923" s="5">
        <f t="shared" si="3"/>
        <v>0</v>
      </c>
      <c r="J923" s="47">
        <f>VLOOKUP(D923,Assumption!$O$3:$Q$103,IF('Thông tin khách hàng'!$B$3="Nam",2,3),FALSE)/12*P923</f>
        <v>0</v>
      </c>
      <c r="K923" s="5">
        <v>20000.0</v>
      </c>
      <c r="L923" s="46">
        <f t="shared" si="4"/>
        <v>9752919436</v>
      </c>
      <c r="M923" s="46">
        <f t="shared" si="5"/>
        <v>2403622117842</v>
      </c>
      <c r="N923" s="47">
        <f>HLOOKUP(ROUND(AVERAGE(M911:M922)/10^6,0),Assumption!$B$2:$E$3,2,TRUE)*MAX((AVERAGE(M911:M922)-250*10^6),0)</f>
        <v>13547594594</v>
      </c>
      <c r="O923" s="46">
        <f t="shared" si="6"/>
        <v>2417169712436</v>
      </c>
      <c r="P923" s="46">
        <f>IF(A923=1,SA,MAX(0,SA-M922))</f>
        <v>0</v>
      </c>
      <c r="S923" s="5">
        <v>0.0</v>
      </c>
      <c r="T923" s="5">
        <v>0.0</v>
      </c>
      <c r="U923" s="5">
        <v>0.0</v>
      </c>
      <c r="V923" s="48">
        <v>1.0</v>
      </c>
    </row>
    <row r="924" ht="15.75" customHeight="1">
      <c r="A924" s="5">
        <v>922.0</v>
      </c>
      <c r="B924" s="5">
        <v>77.0</v>
      </c>
      <c r="C924" s="5">
        <f t="shared" si="1"/>
        <v>10</v>
      </c>
      <c r="D924" s="5">
        <f>'Thông tin khách hàng'!$B$4+B924-1</f>
        <v>77</v>
      </c>
      <c r="E924" s="46">
        <f t="shared" si="2"/>
        <v>2417169712436</v>
      </c>
      <c r="F924" s="5">
        <f>TP*VLOOKUP('Thông tin khách hàng'!$E$10,$X$2:$Z$5,3,FALSE)*OFFSET($S924,0,VLOOKUP('Thông tin khách hàng'!$E$10,$X$2:$Z$5,2,FALSE))</f>
        <v>0</v>
      </c>
      <c r="G924" s="5">
        <f>EP*VLOOKUP('Thông tin khách hàng'!$E$10,$X$2:$Z$5,3,FALSE)*OFFSET($S924,0,VLOOKUP('Thông tin khách hàng'!$E$10,$X$2:$Z$5,2,FALSE))</f>
        <v>0</v>
      </c>
      <c r="H924" s="5">
        <f>F924*HLOOKUP(B924,Assumption!$A$10:$G$12,2,TRUE)+G924*HLOOKUP(B924,Assumption!$A$10:$G$12,3,TRUE)</f>
        <v>0</v>
      </c>
      <c r="I924" s="5">
        <f t="shared" si="3"/>
        <v>0</v>
      </c>
      <c r="J924" s="47">
        <f>VLOOKUP(D924,Assumption!$O$3:$Q$103,IF('Thông tin khách hàng'!$B$3="Nam",2,3),FALSE)/12*P924</f>
        <v>0</v>
      </c>
      <c r="K924" s="5">
        <v>20000.0</v>
      </c>
      <c r="L924" s="46">
        <f t="shared" si="4"/>
        <v>9847848533</v>
      </c>
      <c r="M924" s="46">
        <f t="shared" si="5"/>
        <v>2427017540969</v>
      </c>
      <c r="N924" s="47">
        <f>HLOOKUP(ROUND(AVERAGE(M912:M923)/10^6,0),Assumption!$B$2:$E$3,2,TRUE)*MAX((AVERAGE(M912:M923)-250*10^6),0)</f>
        <v>13679502244</v>
      </c>
      <c r="O924" s="46">
        <f t="shared" si="6"/>
        <v>2440697043213</v>
      </c>
      <c r="P924" s="46">
        <f>IF(A924=1,SA,MAX(0,SA-M923))</f>
        <v>0</v>
      </c>
      <c r="S924" s="5">
        <v>0.0</v>
      </c>
      <c r="T924" s="5">
        <v>0.0</v>
      </c>
      <c r="U924" s="5">
        <v>1.0</v>
      </c>
      <c r="V924" s="48">
        <v>1.0</v>
      </c>
    </row>
    <row r="925" ht="15.75" customHeight="1">
      <c r="A925" s="5">
        <v>923.0</v>
      </c>
      <c r="B925" s="5">
        <v>77.0</v>
      </c>
      <c r="C925" s="5">
        <f t="shared" si="1"/>
        <v>11</v>
      </c>
      <c r="D925" s="5">
        <f>'Thông tin khách hàng'!$B$4+B925-1</f>
        <v>77</v>
      </c>
      <c r="E925" s="46">
        <f t="shared" si="2"/>
        <v>2440697043213</v>
      </c>
      <c r="F925" s="5">
        <f>TP*VLOOKUP('Thông tin khách hàng'!$E$10,$X$2:$Z$5,3,FALSE)*OFFSET($S925,0,VLOOKUP('Thông tin khách hàng'!$E$10,$X$2:$Z$5,2,FALSE))</f>
        <v>0</v>
      </c>
      <c r="G925" s="5">
        <f>EP*VLOOKUP('Thông tin khách hàng'!$E$10,$X$2:$Z$5,3,FALSE)*OFFSET($S925,0,VLOOKUP('Thông tin khách hàng'!$E$10,$X$2:$Z$5,2,FALSE))</f>
        <v>0</v>
      </c>
      <c r="H925" s="5">
        <f>F925*HLOOKUP(B925,Assumption!$A$10:$G$12,2,TRUE)+G925*HLOOKUP(B925,Assumption!$A$10:$G$12,3,TRUE)</f>
        <v>0</v>
      </c>
      <c r="I925" s="5">
        <f t="shared" si="3"/>
        <v>0</v>
      </c>
      <c r="J925" s="47">
        <f>VLOOKUP(D925,Assumption!$O$3:$Q$103,IF('Thông tin khách hàng'!$B$3="Nam",2,3),FALSE)/12*P925</f>
        <v>0</v>
      </c>
      <c r="K925" s="5">
        <v>20000.0</v>
      </c>
      <c r="L925" s="46">
        <f t="shared" si="4"/>
        <v>9943701791</v>
      </c>
      <c r="M925" s="46">
        <f t="shared" si="5"/>
        <v>2450640725004</v>
      </c>
      <c r="N925" s="47">
        <f>HLOOKUP(ROUND(AVERAGE(M913:M924)/10^6,0),Assumption!$B$2:$E$3,2,TRUE)*MAX((AVERAGE(M913:M924)-250*10^6),0)</f>
        <v>13812693895</v>
      </c>
      <c r="O925" s="46">
        <f t="shared" si="6"/>
        <v>2464453418900</v>
      </c>
      <c r="P925" s="46">
        <f>IF(A925=1,SA,MAX(0,SA-M924))</f>
        <v>0</v>
      </c>
      <c r="S925" s="5">
        <v>0.0</v>
      </c>
      <c r="T925" s="5">
        <v>0.0</v>
      </c>
      <c r="U925" s="5">
        <v>0.0</v>
      </c>
      <c r="V925" s="48">
        <v>1.0</v>
      </c>
    </row>
    <row r="926" ht="15.75" customHeight="1">
      <c r="A926" s="5">
        <v>924.0</v>
      </c>
      <c r="B926" s="5">
        <v>77.0</v>
      </c>
      <c r="C926" s="5">
        <f t="shared" si="1"/>
        <v>12</v>
      </c>
      <c r="D926" s="5">
        <f>'Thông tin khách hàng'!$B$4+B926-1</f>
        <v>77</v>
      </c>
      <c r="E926" s="46">
        <f t="shared" si="2"/>
        <v>2464453418900</v>
      </c>
      <c r="F926" s="5">
        <f>TP*VLOOKUP('Thông tin khách hàng'!$E$10,$X$2:$Z$5,3,FALSE)*OFFSET($S926,0,VLOOKUP('Thông tin khách hàng'!$E$10,$X$2:$Z$5,2,FALSE))</f>
        <v>0</v>
      </c>
      <c r="G926" s="5">
        <f>EP*VLOOKUP('Thông tin khách hàng'!$E$10,$X$2:$Z$5,3,FALSE)*OFFSET($S926,0,VLOOKUP('Thông tin khách hàng'!$E$10,$X$2:$Z$5,2,FALSE))</f>
        <v>0</v>
      </c>
      <c r="H926" s="5">
        <f>F926*HLOOKUP(B926,Assumption!$A$10:$G$12,2,TRUE)+G926*HLOOKUP(B926,Assumption!$A$10:$G$12,3,TRUE)</f>
        <v>0</v>
      </c>
      <c r="I926" s="5">
        <f t="shared" si="3"/>
        <v>0</v>
      </c>
      <c r="J926" s="47">
        <f>VLOOKUP(D926,Assumption!$O$3:$Q$103,IF('Thông tin khách hàng'!$B$3="Nam",2,3),FALSE)/12*P926</f>
        <v>0</v>
      </c>
      <c r="K926" s="5">
        <v>20000.0</v>
      </c>
      <c r="L926" s="46">
        <f t="shared" si="4"/>
        <v>10040488206</v>
      </c>
      <c r="M926" s="46">
        <f t="shared" si="5"/>
        <v>2474493887106</v>
      </c>
      <c r="N926" s="47">
        <f>HLOOKUP(ROUND(AVERAGE(M914:M925)/10^6,0),Assumption!$B$2:$E$3,2,TRUE)*MAX((AVERAGE(M914:M925)-250*10^6),0)</f>
        <v>13947182047</v>
      </c>
      <c r="O926" s="46">
        <f t="shared" si="6"/>
        <v>2488441069153</v>
      </c>
      <c r="P926" s="46">
        <f>IF(A926=1,SA,MAX(0,SA-M925))</f>
        <v>0</v>
      </c>
      <c r="S926" s="5">
        <v>0.0</v>
      </c>
      <c r="T926" s="5">
        <v>0.0</v>
      </c>
      <c r="U926" s="5">
        <v>0.0</v>
      </c>
      <c r="V926" s="48">
        <v>1.0</v>
      </c>
    </row>
    <row r="927" ht="15.75" customHeight="1">
      <c r="A927" s="5">
        <v>925.0</v>
      </c>
      <c r="B927" s="5">
        <v>78.0</v>
      </c>
      <c r="C927" s="5">
        <f t="shared" si="1"/>
        <v>1</v>
      </c>
      <c r="D927" s="5">
        <f>'Thông tin khách hàng'!$B$4+B927-1</f>
        <v>78</v>
      </c>
      <c r="E927" s="46">
        <f t="shared" si="2"/>
        <v>2488441069153</v>
      </c>
      <c r="F927" s="5">
        <f>TP*VLOOKUP('Thông tin khách hàng'!$E$10,$X$2:$Z$5,3,FALSE)*OFFSET($S927,0,VLOOKUP('Thông tin khách hàng'!$E$10,$X$2:$Z$5,2,FALSE))</f>
        <v>15000000</v>
      </c>
      <c r="G927" s="5">
        <f>EP*VLOOKUP('Thông tin khách hàng'!$E$10,$X$2:$Z$5,3,FALSE)*OFFSET($S927,0,VLOOKUP('Thông tin khách hàng'!$E$10,$X$2:$Z$5,2,FALSE))</f>
        <v>15000000</v>
      </c>
      <c r="H927" s="5">
        <f>F927*HLOOKUP(B927,Assumption!$A$10:$G$12,2,TRUE)+G927*HLOOKUP(B927,Assumption!$A$10:$G$12,3,TRUE)</f>
        <v>750000</v>
      </c>
      <c r="I927" s="5">
        <f t="shared" si="3"/>
        <v>29250000</v>
      </c>
      <c r="J927" s="47">
        <f>VLOOKUP(D927,Assumption!$O$3:$Q$103,IF('Thông tin khách hàng'!$B$3="Nam",2,3),FALSE)/12*P927</f>
        <v>0</v>
      </c>
      <c r="K927" s="5">
        <v>20000.0</v>
      </c>
      <c r="L927" s="46">
        <f t="shared" si="4"/>
        <v>10138336031</v>
      </c>
      <c r="M927" s="46">
        <f t="shared" si="5"/>
        <v>2498608635184</v>
      </c>
      <c r="N927" s="47">
        <f>HLOOKUP(ROUND(AVERAGE(M915:M926)/10^6,0),Assumption!$B$2:$E$3,2,TRUE)*MAX((AVERAGE(M915:M926)-250*10^6),0)</f>
        <v>14082979319</v>
      </c>
      <c r="O927" s="46">
        <f t="shared" si="6"/>
        <v>2512691614503</v>
      </c>
      <c r="P927" s="46">
        <f>IF(A927=1,SA,MAX(0,SA-M926))</f>
        <v>0</v>
      </c>
      <c r="S927" s="5">
        <v>1.0</v>
      </c>
      <c r="T927" s="5">
        <v>1.0</v>
      </c>
      <c r="U927" s="5">
        <v>1.0</v>
      </c>
      <c r="V927" s="48">
        <v>1.0</v>
      </c>
    </row>
    <row r="928" ht="15.75" customHeight="1">
      <c r="A928" s="5">
        <v>926.0</v>
      </c>
      <c r="B928" s="5">
        <v>78.0</v>
      </c>
      <c r="C928" s="5">
        <f t="shared" si="1"/>
        <v>2</v>
      </c>
      <c r="D928" s="5">
        <f>'Thông tin khách hàng'!$B$4+B928-1</f>
        <v>78</v>
      </c>
      <c r="E928" s="46">
        <f t="shared" si="2"/>
        <v>2512691614503</v>
      </c>
      <c r="F928" s="5">
        <f>TP*VLOOKUP('Thông tin khách hàng'!$E$10,$X$2:$Z$5,3,FALSE)*OFFSET($S928,0,VLOOKUP('Thông tin khách hàng'!$E$10,$X$2:$Z$5,2,FALSE))</f>
        <v>0</v>
      </c>
      <c r="G928" s="5">
        <f>EP*VLOOKUP('Thông tin khách hàng'!$E$10,$X$2:$Z$5,3,FALSE)*OFFSET($S928,0,VLOOKUP('Thông tin khách hàng'!$E$10,$X$2:$Z$5,2,FALSE))</f>
        <v>0</v>
      </c>
      <c r="H928" s="5">
        <f>F928*HLOOKUP(B928,Assumption!$A$10:$G$12,2,TRUE)+G928*HLOOKUP(B928,Assumption!$A$10:$G$12,3,TRUE)</f>
        <v>0</v>
      </c>
      <c r="I928" s="5">
        <f t="shared" si="3"/>
        <v>0</v>
      </c>
      <c r="J928" s="47">
        <f>VLOOKUP(D928,Assumption!$O$3:$Q$103,IF('Thông tin khách hàng'!$B$3="Nam",2,3),FALSE)/12*P928</f>
        <v>0</v>
      </c>
      <c r="K928" s="5">
        <v>20000.0</v>
      </c>
      <c r="L928" s="46">
        <f t="shared" si="4"/>
        <v>10237016586</v>
      </c>
      <c r="M928" s="46">
        <f t="shared" si="5"/>
        <v>2522928611089</v>
      </c>
      <c r="N928" s="47">
        <f>HLOOKUP(ROUND(AVERAGE(M916:M927)/10^6,0),Assumption!$B$2:$E$3,2,TRUE)*MAX((AVERAGE(M916:M927)-250*10^6),0)</f>
        <v>14220098454</v>
      </c>
      <c r="O928" s="46">
        <f t="shared" si="6"/>
        <v>2537148709543</v>
      </c>
      <c r="P928" s="46">
        <f>IF(A928=1,SA,MAX(0,SA-M927))</f>
        <v>0</v>
      </c>
      <c r="S928" s="5">
        <v>0.0</v>
      </c>
      <c r="T928" s="5">
        <v>0.0</v>
      </c>
      <c r="U928" s="5">
        <v>0.0</v>
      </c>
      <c r="V928" s="48">
        <v>1.0</v>
      </c>
    </row>
    <row r="929" ht="15.75" customHeight="1">
      <c r="A929" s="5">
        <v>927.0</v>
      </c>
      <c r="B929" s="5">
        <v>78.0</v>
      </c>
      <c r="C929" s="5">
        <f t="shared" si="1"/>
        <v>3</v>
      </c>
      <c r="D929" s="5">
        <f>'Thông tin khách hàng'!$B$4+B929-1</f>
        <v>78</v>
      </c>
      <c r="E929" s="46">
        <f t="shared" si="2"/>
        <v>2537148709543</v>
      </c>
      <c r="F929" s="5">
        <f>TP*VLOOKUP('Thông tin khách hàng'!$E$10,$X$2:$Z$5,3,FALSE)*OFFSET($S929,0,VLOOKUP('Thông tin khách hàng'!$E$10,$X$2:$Z$5,2,FALSE))</f>
        <v>0</v>
      </c>
      <c r="G929" s="5">
        <f>EP*VLOOKUP('Thông tin khách hàng'!$E$10,$X$2:$Z$5,3,FALSE)*OFFSET($S929,0,VLOOKUP('Thông tin khách hàng'!$E$10,$X$2:$Z$5,2,FALSE))</f>
        <v>0</v>
      </c>
      <c r="H929" s="5">
        <f>F929*HLOOKUP(B929,Assumption!$A$10:$G$12,2,TRUE)+G929*HLOOKUP(B929,Assumption!$A$10:$G$12,3,TRUE)</f>
        <v>0</v>
      </c>
      <c r="I929" s="5">
        <f t="shared" si="3"/>
        <v>0</v>
      </c>
      <c r="J929" s="47">
        <f>VLOOKUP(D929,Assumption!$O$3:$Q$103,IF('Thông tin khách hàng'!$B$3="Nam",2,3),FALSE)/12*P929</f>
        <v>0</v>
      </c>
      <c r="K929" s="5">
        <v>20000.0</v>
      </c>
      <c r="L929" s="46">
        <f t="shared" si="4"/>
        <v>10336657819</v>
      </c>
      <c r="M929" s="46">
        <f t="shared" si="5"/>
        <v>2547485347362</v>
      </c>
      <c r="N929" s="47">
        <f>HLOOKUP(ROUND(AVERAGE(M917:M928)/10^6,0),Assumption!$B$2:$E$3,2,TRUE)*MAX((AVERAGE(M917:M928)-250*10^6),0)</f>
        <v>14358552320</v>
      </c>
      <c r="O929" s="46">
        <f t="shared" si="6"/>
        <v>2561843899682</v>
      </c>
      <c r="P929" s="46">
        <f>IF(A929=1,SA,MAX(0,SA-M928))</f>
        <v>0</v>
      </c>
      <c r="S929" s="5">
        <v>0.0</v>
      </c>
      <c r="T929" s="5">
        <v>0.0</v>
      </c>
      <c r="U929" s="5">
        <v>0.0</v>
      </c>
      <c r="V929" s="48">
        <v>1.0</v>
      </c>
    </row>
    <row r="930" ht="15.75" customHeight="1">
      <c r="A930" s="5">
        <v>928.0</v>
      </c>
      <c r="B930" s="5">
        <v>78.0</v>
      </c>
      <c r="C930" s="5">
        <f t="shared" si="1"/>
        <v>4</v>
      </c>
      <c r="D930" s="5">
        <f>'Thông tin khách hàng'!$B$4+B930-1</f>
        <v>78</v>
      </c>
      <c r="E930" s="46">
        <f t="shared" si="2"/>
        <v>2561843899682</v>
      </c>
      <c r="F930" s="5">
        <f>TP*VLOOKUP('Thông tin khách hàng'!$E$10,$X$2:$Z$5,3,FALSE)*OFFSET($S930,0,VLOOKUP('Thông tin khách hàng'!$E$10,$X$2:$Z$5,2,FALSE))</f>
        <v>0</v>
      </c>
      <c r="G930" s="5">
        <f>EP*VLOOKUP('Thông tin khách hàng'!$E$10,$X$2:$Z$5,3,FALSE)*OFFSET($S930,0,VLOOKUP('Thông tin khách hàng'!$E$10,$X$2:$Z$5,2,FALSE))</f>
        <v>0</v>
      </c>
      <c r="H930" s="5">
        <f>F930*HLOOKUP(B930,Assumption!$A$10:$G$12,2,TRUE)+G930*HLOOKUP(B930,Assumption!$A$10:$G$12,3,TRUE)</f>
        <v>0</v>
      </c>
      <c r="I930" s="5">
        <f t="shared" si="3"/>
        <v>0</v>
      </c>
      <c r="J930" s="47">
        <f>VLOOKUP(D930,Assumption!$O$3:$Q$103,IF('Thông tin khách hàng'!$B$3="Nam",2,3),FALSE)/12*P930</f>
        <v>0</v>
      </c>
      <c r="K930" s="5">
        <v>20000.0</v>
      </c>
      <c r="L930" s="46">
        <f t="shared" si="4"/>
        <v>10437269080</v>
      </c>
      <c r="M930" s="46">
        <f t="shared" si="5"/>
        <v>2572281148762</v>
      </c>
      <c r="N930" s="47">
        <f>HLOOKUP(ROUND(AVERAGE(M918:M929)/10^6,0),Assumption!$B$2:$E$3,2,TRUE)*MAX((AVERAGE(M918:M929)-250*10^6),0)</f>
        <v>14498353910</v>
      </c>
      <c r="O930" s="46">
        <f t="shared" si="6"/>
        <v>2586779502672</v>
      </c>
      <c r="P930" s="46">
        <f>IF(A930=1,SA,MAX(0,SA-M929))</f>
        <v>0</v>
      </c>
      <c r="S930" s="5">
        <v>0.0</v>
      </c>
      <c r="T930" s="5">
        <v>0.0</v>
      </c>
      <c r="U930" s="5">
        <v>1.0</v>
      </c>
      <c r="V930" s="48">
        <v>1.0</v>
      </c>
    </row>
    <row r="931" ht="15.75" customHeight="1">
      <c r="A931" s="5">
        <v>929.0</v>
      </c>
      <c r="B931" s="5">
        <v>78.0</v>
      </c>
      <c r="C931" s="5">
        <f t="shared" si="1"/>
        <v>5</v>
      </c>
      <c r="D931" s="5">
        <f>'Thông tin khách hàng'!$B$4+B931-1</f>
        <v>78</v>
      </c>
      <c r="E931" s="46">
        <f t="shared" si="2"/>
        <v>2586779502672</v>
      </c>
      <c r="F931" s="5">
        <f>TP*VLOOKUP('Thông tin khách hàng'!$E$10,$X$2:$Z$5,3,FALSE)*OFFSET($S931,0,VLOOKUP('Thông tin khách hàng'!$E$10,$X$2:$Z$5,2,FALSE))</f>
        <v>0</v>
      </c>
      <c r="G931" s="5">
        <f>EP*VLOOKUP('Thông tin khách hàng'!$E$10,$X$2:$Z$5,3,FALSE)*OFFSET($S931,0,VLOOKUP('Thông tin khách hàng'!$E$10,$X$2:$Z$5,2,FALSE))</f>
        <v>0</v>
      </c>
      <c r="H931" s="5">
        <f>F931*HLOOKUP(B931,Assumption!$A$10:$G$12,2,TRUE)+G931*HLOOKUP(B931,Assumption!$A$10:$G$12,3,TRUE)</f>
        <v>0</v>
      </c>
      <c r="I931" s="5">
        <f t="shared" si="3"/>
        <v>0</v>
      </c>
      <c r="J931" s="47">
        <f>VLOOKUP(D931,Assumption!$O$3:$Q$103,IF('Thông tin khách hàng'!$B$3="Nam",2,3),FALSE)/12*P931</f>
        <v>0</v>
      </c>
      <c r="K931" s="5">
        <v>20000.0</v>
      </c>
      <c r="L931" s="46">
        <f t="shared" si="4"/>
        <v>10538859813</v>
      </c>
      <c r="M931" s="46">
        <f t="shared" si="5"/>
        <v>2597318342485</v>
      </c>
      <c r="N931" s="47">
        <f>HLOOKUP(ROUND(AVERAGE(M919:M930)/10^6,0),Assumption!$B$2:$E$3,2,TRUE)*MAX((AVERAGE(M919:M930)-250*10^6),0)</f>
        <v>14639516340</v>
      </c>
      <c r="O931" s="46">
        <f t="shared" si="6"/>
        <v>2611957858825</v>
      </c>
      <c r="P931" s="46">
        <f>IF(A931=1,SA,MAX(0,SA-M930))</f>
        <v>0</v>
      </c>
      <c r="S931" s="5">
        <v>0.0</v>
      </c>
      <c r="T931" s="5">
        <v>0.0</v>
      </c>
      <c r="U931" s="5">
        <v>0.0</v>
      </c>
      <c r="V931" s="48">
        <v>1.0</v>
      </c>
    </row>
    <row r="932" ht="15.75" customHeight="1">
      <c r="A932" s="5">
        <v>930.0</v>
      </c>
      <c r="B932" s="5">
        <v>78.0</v>
      </c>
      <c r="C932" s="5">
        <f t="shared" si="1"/>
        <v>6</v>
      </c>
      <c r="D932" s="5">
        <f>'Thông tin khách hàng'!$B$4+B932-1</f>
        <v>78</v>
      </c>
      <c r="E932" s="46">
        <f t="shared" si="2"/>
        <v>2611957858825</v>
      </c>
      <c r="F932" s="5">
        <f>TP*VLOOKUP('Thông tin khách hàng'!$E$10,$X$2:$Z$5,3,FALSE)*OFFSET($S932,0,VLOOKUP('Thông tin khách hàng'!$E$10,$X$2:$Z$5,2,FALSE))</f>
        <v>0</v>
      </c>
      <c r="G932" s="5">
        <f>EP*VLOOKUP('Thông tin khách hàng'!$E$10,$X$2:$Z$5,3,FALSE)*OFFSET($S932,0,VLOOKUP('Thông tin khách hàng'!$E$10,$X$2:$Z$5,2,FALSE))</f>
        <v>0</v>
      </c>
      <c r="H932" s="5">
        <f>F932*HLOOKUP(B932,Assumption!$A$10:$G$12,2,TRUE)+G932*HLOOKUP(B932,Assumption!$A$10:$G$12,3,TRUE)</f>
        <v>0</v>
      </c>
      <c r="I932" s="5">
        <f t="shared" si="3"/>
        <v>0</v>
      </c>
      <c r="J932" s="47">
        <f>VLOOKUP(D932,Assumption!$O$3:$Q$103,IF('Thông tin khách hàng'!$B$3="Nam",2,3),FALSE)/12*P932</f>
        <v>0</v>
      </c>
      <c r="K932" s="5">
        <v>20000.0</v>
      </c>
      <c r="L932" s="46">
        <f t="shared" si="4"/>
        <v>10641439553</v>
      </c>
      <c r="M932" s="46">
        <f t="shared" si="5"/>
        <v>2622599278378</v>
      </c>
      <c r="N932" s="47">
        <f>HLOOKUP(ROUND(AVERAGE(M920:M931)/10^6,0),Assumption!$B$2:$E$3,2,TRUE)*MAX((AVERAGE(M920:M931)-250*10^6),0)</f>
        <v>14782052860</v>
      </c>
      <c r="O932" s="46">
        <f t="shared" si="6"/>
        <v>2637381331238</v>
      </c>
      <c r="P932" s="46">
        <f>IF(A932=1,SA,MAX(0,SA-M931))</f>
        <v>0</v>
      </c>
      <c r="S932" s="5">
        <v>0.0</v>
      </c>
      <c r="T932" s="5">
        <v>0.0</v>
      </c>
      <c r="U932" s="5">
        <v>0.0</v>
      </c>
      <c r="V932" s="48">
        <v>1.0</v>
      </c>
    </row>
    <row r="933" ht="15.75" customHeight="1">
      <c r="A933" s="5">
        <v>931.0</v>
      </c>
      <c r="B933" s="5">
        <v>78.0</v>
      </c>
      <c r="C933" s="5">
        <f t="shared" si="1"/>
        <v>7</v>
      </c>
      <c r="D933" s="5">
        <f>'Thông tin khách hàng'!$B$4+B933-1</f>
        <v>78</v>
      </c>
      <c r="E933" s="46">
        <f t="shared" si="2"/>
        <v>2637381331238</v>
      </c>
      <c r="F933" s="5">
        <f>TP*VLOOKUP('Thông tin khách hàng'!$E$10,$X$2:$Z$5,3,FALSE)*OFFSET($S933,0,VLOOKUP('Thông tin khách hàng'!$E$10,$X$2:$Z$5,2,FALSE))</f>
        <v>15000000</v>
      </c>
      <c r="G933" s="5">
        <f>EP*VLOOKUP('Thông tin khách hàng'!$E$10,$X$2:$Z$5,3,FALSE)*OFFSET($S933,0,VLOOKUP('Thông tin khách hàng'!$E$10,$X$2:$Z$5,2,FALSE))</f>
        <v>15000000</v>
      </c>
      <c r="H933" s="5">
        <f>F933*HLOOKUP(B933,Assumption!$A$10:$G$12,2,TRUE)+G933*HLOOKUP(B933,Assumption!$A$10:$G$12,3,TRUE)</f>
        <v>750000</v>
      </c>
      <c r="I933" s="5">
        <f t="shared" si="3"/>
        <v>29250000</v>
      </c>
      <c r="J933" s="47">
        <f>VLOOKUP(D933,Assumption!$O$3:$Q$103,IF('Thông tin khách hàng'!$B$3="Nam",2,3),FALSE)/12*P933</f>
        <v>0</v>
      </c>
      <c r="K933" s="5">
        <v>20000.0</v>
      </c>
      <c r="L933" s="46">
        <f t="shared" si="4"/>
        <v>10745137095</v>
      </c>
      <c r="M933" s="46">
        <f t="shared" si="5"/>
        <v>2648155698333</v>
      </c>
      <c r="N933" s="47">
        <f>HLOOKUP(ROUND(AVERAGE(M921:M932)/10^6,0),Assumption!$B$2:$E$3,2,TRUE)*MAX((AVERAGE(M921:M932)-250*10^6),0)</f>
        <v>14925976843</v>
      </c>
      <c r="O933" s="46">
        <f t="shared" si="6"/>
        <v>2663081675176</v>
      </c>
      <c r="P933" s="46">
        <f>IF(A933=1,SA,MAX(0,SA-M932))</f>
        <v>0</v>
      </c>
      <c r="S933" s="5">
        <v>0.0</v>
      </c>
      <c r="T933" s="5">
        <v>1.0</v>
      </c>
      <c r="U933" s="5">
        <v>1.0</v>
      </c>
      <c r="V933" s="48">
        <v>1.0</v>
      </c>
    </row>
    <row r="934" ht="15.75" customHeight="1">
      <c r="A934" s="5">
        <v>932.0</v>
      </c>
      <c r="B934" s="5">
        <v>78.0</v>
      </c>
      <c r="C934" s="5">
        <f t="shared" si="1"/>
        <v>8</v>
      </c>
      <c r="D934" s="5">
        <f>'Thông tin khách hàng'!$B$4+B934-1</f>
        <v>78</v>
      </c>
      <c r="E934" s="46">
        <f t="shared" si="2"/>
        <v>2663081675176</v>
      </c>
      <c r="F934" s="5">
        <f>TP*VLOOKUP('Thông tin khách hàng'!$E$10,$X$2:$Z$5,3,FALSE)*OFFSET($S934,0,VLOOKUP('Thông tin khách hàng'!$E$10,$X$2:$Z$5,2,FALSE))</f>
        <v>0</v>
      </c>
      <c r="G934" s="5">
        <f>EP*VLOOKUP('Thông tin khách hàng'!$E$10,$X$2:$Z$5,3,FALSE)*OFFSET($S934,0,VLOOKUP('Thông tin khách hàng'!$E$10,$X$2:$Z$5,2,FALSE))</f>
        <v>0</v>
      </c>
      <c r="H934" s="5">
        <f>F934*HLOOKUP(B934,Assumption!$A$10:$G$12,2,TRUE)+G934*HLOOKUP(B934,Assumption!$A$10:$G$12,3,TRUE)</f>
        <v>0</v>
      </c>
      <c r="I934" s="5">
        <f t="shared" si="3"/>
        <v>0</v>
      </c>
      <c r="J934" s="47">
        <f>VLOOKUP(D934,Assumption!$O$3:$Q$103,IF('Thông tin khách hàng'!$B$3="Nam",2,3),FALSE)/12*P934</f>
        <v>0</v>
      </c>
      <c r="K934" s="5">
        <v>20000.0</v>
      </c>
      <c r="L934" s="46">
        <f t="shared" si="4"/>
        <v>10849724309</v>
      </c>
      <c r="M934" s="46">
        <f t="shared" si="5"/>
        <v>2673931379485</v>
      </c>
      <c r="N934" s="47">
        <f>HLOOKUP(ROUND(AVERAGE(M922:M933)/10^6,0),Assumption!$B$2:$E$3,2,TRUE)*MAX((AVERAGE(M922:M933)-250*10^6),0)</f>
        <v>15071301796</v>
      </c>
      <c r="O934" s="46">
        <f t="shared" si="6"/>
        <v>2689002681282</v>
      </c>
      <c r="P934" s="46">
        <f>IF(A934=1,SA,MAX(0,SA-M933))</f>
        <v>0</v>
      </c>
      <c r="S934" s="5">
        <v>0.0</v>
      </c>
      <c r="T934" s="5">
        <v>0.0</v>
      </c>
      <c r="U934" s="5">
        <v>0.0</v>
      </c>
      <c r="V934" s="48">
        <v>1.0</v>
      </c>
    </row>
    <row r="935" ht="15.75" customHeight="1">
      <c r="A935" s="5">
        <v>933.0</v>
      </c>
      <c r="B935" s="5">
        <v>78.0</v>
      </c>
      <c r="C935" s="5">
        <f t="shared" si="1"/>
        <v>9</v>
      </c>
      <c r="D935" s="5">
        <f>'Thông tin khách hàng'!$B$4+B935-1</f>
        <v>78</v>
      </c>
      <c r="E935" s="46">
        <f t="shared" si="2"/>
        <v>2689002681282</v>
      </c>
      <c r="F935" s="5">
        <f>TP*VLOOKUP('Thông tin khách hàng'!$E$10,$X$2:$Z$5,3,FALSE)*OFFSET($S935,0,VLOOKUP('Thông tin khách hàng'!$E$10,$X$2:$Z$5,2,FALSE))</f>
        <v>0</v>
      </c>
      <c r="G935" s="5">
        <f>EP*VLOOKUP('Thông tin khách hàng'!$E$10,$X$2:$Z$5,3,FALSE)*OFFSET($S935,0,VLOOKUP('Thông tin khách hàng'!$E$10,$X$2:$Z$5,2,FALSE))</f>
        <v>0</v>
      </c>
      <c r="H935" s="5">
        <f>F935*HLOOKUP(B935,Assumption!$A$10:$G$12,2,TRUE)+G935*HLOOKUP(B935,Assumption!$A$10:$G$12,3,TRUE)</f>
        <v>0</v>
      </c>
      <c r="I935" s="5">
        <f t="shared" si="3"/>
        <v>0</v>
      </c>
      <c r="J935" s="47">
        <f>VLOOKUP(D935,Assumption!$O$3:$Q$103,IF('Thông tin khách hàng'!$B$3="Nam",2,3),FALSE)/12*P935</f>
        <v>0</v>
      </c>
      <c r="K935" s="5">
        <v>20000.0</v>
      </c>
      <c r="L935" s="46">
        <f t="shared" si="4"/>
        <v>10955329697</v>
      </c>
      <c r="M935" s="46">
        <f t="shared" si="5"/>
        <v>2699957990979</v>
      </c>
      <c r="N935" s="47">
        <f>HLOOKUP(ROUND(AVERAGE(M923:M934)/10^6,0),Assumption!$B$2:$E$3,2,TRUE)*MAX((AVERAGE(M923:M934)-250*10^6),0)</f>
        <v>15218041356</v>
      </c>
      <c r="O935" s="46">
        <f t="shared" si="6"/>
        <v>2715176032335</v>
      </c>
      <c r="P935" s="46">
        <f>IF(A935=1,SA,MAX(0,SA-M934))</f>
        <v>0</v>
      </c>
      <c r="S935" s="5">
        <v>0.0</v>
      </c>
      <c r="T935" s="5">
        <v>0.0</v>
      </c>
      <c r="U935" s="5">
        <v>0.0</v>
      </c>
      <c r="V935" s="48">
        <v>1.0</v>
      </c>
    </row>
    <row r="936" ht="15.75" customHeight="1">
      <c r="A936" s="5">
        <v>934.0</v>
      </c>
      <c r="B936" s="5">
        <v>78.0</v>
      </c>
      <c r="C936" s="5">
        <f t="shared" si="1"/>
        <v>10</v>
      </c>
      <c r="D936" s="5">
        <f>'Thông tin khách hàng'!$B$4+B936-1</f>
        <v>78</v>
      </c>
      <c r="E936" s="46">
        <f t="shared" si="2"/>
        <v>2715176032335</v>
      </c>
      <c r="F936" s="5">
        <f>TP*VLOOKUP('Thông tin khách hàng'!$E$10,$X$2:$Z$5,3,FALSE)*OFFSET($S936,0,VLOOKUP('Thông tin khách hàng'!$E$10,$X$2:$Z$5,2,FALSE))</f>
        <v>0</v>
      </c>
      <c r="G936" s="5">
        <f>EP*VLOOKUP('Thông tin khách hàng'!$E$10,$X$2:$Z$5,3,FALSE)*OFFSET($S936,0,VLOOKUP('Thông tin khách hàng'!$E$10,$X$2:$Z$5,2,FALSE))</f>
        <v>0</v>
      </c>
      <c r="H936" s="5">
        <f>F936*HLOOKUP(B936,Assumption!$A$10:$G$12,2,TRUE)+G936*HLOOKUP(B936,Assumption!$A$10:$G$12,3,TRUE)</f>
        <v>0</v>
      </c>
      <c r="I936" s="5">
        <f t="shared" si="3"/>
        <v>0</v>
      </c>
      <c r="J936" s="47">
        <f>VLOOKUP(D936,Assumption!$O$3:$Q$103,IF('Thông tin khách hàng'!$B$3="Nam",2,3),FALSE)/12*P936</f>
        <v>0</v>
      </c>
      <c r="K936" s="5">
        <v>20000.0</v>
      </c>
      <c r="L936" s="46">
        <f t="shared" si="4"/>
        <v>11061963169</v>
      </c>
      <c r="M936" s="46">
        <f t="shared" si="5"/>
        <v>2726237975504</v>
      </c>
      <c r="N936" s="47">
        <f>HLOOKUP(ROUND(AVERAGE(M924:M935)/10^6,0),Assumption!$B$2:$E$3,2,TRUE)*MAX((AVERAGE(M924:M935)-250*10^6),0)</f>
        <v>15366209293</v>
      </c>
      <c r="O936" s="46">
        <f t="shared" si="6"/>
        <v>2741604184796</v>
      </c>
      <c r="P936" s="46">
        <f>IF(A936=1,SA,MAX(0,SA-M935))</f>
        <v>0</v>
      </c>
      <c r="S936" s="5">
        <v>0.0</v>
      </c>
      <c r="T936" s="5">
        <v>0.0</v>
      </c>
      <c r="U936" s="5">
        <v>1.0</v>
      </c>
      <c r="V936" s="48">
        <v>1.0</v>
      </c>
    </row>
    <row r="937" ht="15.75" customHeight="1">
      <c r="A937" s="5">
        <v>935.0</v>
      </c>
      <c r="B937" s="5">
        <v>78.0</v>
      </c>
      <c r="C937" s="5">
        <f t="shared" si="1"/>
        <v>11</v>
      </c>
      <c r="D937" s="5">
        <f>'Thông tin khách hàng'!$B$4+B937-1</f>
        <v>78</v>
      </c>
      <c r="E937" s="46">
        <f t="shared" si="2"/>
        <v>2741604184796</v>
      </c>
      <c r="F937" s="5">
        <f>TP*VLOOKUP('Thông tin khách hàng'!$E$10,$X$2:$Z$5,3,FALSE)*OFFSET($S937,0,VLOOKUP('Thông tin khách hàng'!$E$10,$X$2:$Z$5,2,FALSE))</f>
        <v>0</v>
      </c>
      <c r="G937" s="5">
        <f>EP*VLOOKUP('Thông tin khách hàng'!$E$10,$X$2:$Z$5,3,FALSE)*OFFSET($S937,0,VLOOKUP('Thông tin khách hàng'!$E$10,$X$2:$Z$5,2,FALSE))</f>
        <v>0</v>
      </c>
      <c r="H937" s="5">
        <f>F937*HLOOKUP(B937,Assumption!$A$10:$G$12,2,TRUE)+G937*HLOOKUP(B937,Assumption!$A$10:$G$12,3,TRUE)</f>
        <v>0</v>
      </c>
      <c r="I937" s="5">
        <f t="shared" si="3"/>
        <v>0</v>
      </c>
      <c r="J937" s="47">
        <f>VLOOKUP(D937,Assumption!$O$3:$Q$103,IF('Thông tin khách hàng'!$B$3="Nam",2,3),FALSE)/12*P937</f>
        <v>0</v>
      </c>
      <c r="K937" s="5">
        <v>20000.0</v>
      </c>
      <c r="L937" s="46">
        <f t="shared" si="4"/>
        <v>11169634733</v>
      </c>
      <c r="M937" s="46">
        <f t="shared" si="5"/>
        <v>2752773799529</v>
      </c>
      <c r="N937" s="47">
        <f>HLOOKUP(ROUND(AVERAGE(M925:M936)/10^6,0),Assumption!$B$2:$E$3,2,TRUE)*MAX((AVERAGE(M925:M936)-250*10^6),0)</f>
        <v>15515819510</v>
      </c>
      <c r="O937" s="46">
        <f t="shared" si="6"/>
        <v>2768289619039</v>
      </c>
      <c r="P937" s="46">
        <f>IF(A937=1,SA,MAX(0,SA-M936))</f>
        <v>0</v>
      </c>
      <c r="S937" s="5">
        <v>0.0</v>
      </c>
      <c r="T937" s="5">
        <v>0.0</v>
      </c>
      <c r="U937" s="5">
        <v>0.0</v>
      </c>
      <c r="V937" s="48">
        <v>1.0</v>
      </c>
    </row>
    <row r="938" ht="15.75" customHeight="1">
      <c r="A938" s="5">
        <v>936.0</v>
      </c>
      <c r="B938" s="5">
        <v>78.0</v>
      </c>
      <c r="C938" s="5">
        <f t="shared" si="1"/>
        <v>12</v>
      </c>
      <c r="D938" s="5">
        <f>'Thông tin khách hàng'!$B$4+B938-1</f>
        <v>78</v>
      </c>
      <c r="E938" s="46">
        <f t="shared" si="2"/>
        <v>2768289619039</v>
      </c>
      <c r="F938" s="5">
        <f>TP*VLOOKUP('Thông tin khách hàng'!$E$10,$X$2:$Z$5,3,FALSE)*OFFSET($S938,0,VLOOKUP('Thông tin khách hàng'!$E$10,$X$2:$Z$5,2,FALSE))</f>
        <v>0</v>
      </c>
      <c r="G938" s="5">
        <f>EP*VLOOKUP('Thông tin khách hàng'!$E$10,$X$2:$Z$5,3,FALSE)*OFFSET($S938,0,VLOOKUP('Thông tin khách hàng'!$E$10,$X$2:$Z$5,2,FALSE))</f>
        <v>0</v>
      </c>
      <c r="H938" s="5">
        <f>F938*HLOOKUP(B938,Assumption!$A$10:$G$12,2,TRUE)+G938*HLOOKUP(B938,Assumption!$A$10:$G$12,3,TRUE)</f>
        <v>0</v>
      </c>
      <c r="I938" s="5">
        <f t="shared" si="3"/>
        <v>0</v>
      </c>
      <c r="J938" s="47">
        <f>VLOOKUP(D938,Assumption!$O$3:$Q$103,IF('Thông tin khách hàng'!$B$3="Nam",2,3),FALSE)/12*P938</f>
        <v>0</v>
      </c>
      <c r="K938" s="5">
        <v>20000.0</v>
      </c>
      <c r="L938" s="46">
        <f t="shared" si="4"/>
        <v>11278354495</v>
      </c>
      <c r="M938" s="46">
        <f t="shared" si="5"/>
        <v>2779567953534</v>
      </c>
      <c r="N938" s="47">
        <f>HLOOKUP(ROUND(AVERAGE(M926:M937)/10^6,0),Assumption!$B$2:$E$3,2,TRUE)*MAX((AVERAGE(M926:M937)-250*10^6),0)</f>
        <v>15666886047</v>
      </c>
      <c r="O938" s="46">
        <f t="shared" si="6"/>
        <v>2795234839581</v>
      </c>
      <c r="P938" s="46">
        <f>IF(A938=1,SA,MAX(0,SA-M937))</f>
        <v>0</v>
      </c>
      <c r="S938" s="5">
        <v>0.0</v>
      </c>
      <c r="T938" s="5">
        <v>0.0</v>
      </c>
      <c r="U938" s="5">
        <v>0.0</v>
      </c>
      <c r="V938" s="48">
        <v>1.0</v>
      </c>
    </row>
    <row r="939" ht="15.75" customHeight="1">
      <c r="A939" s="5">
        <v>937.0</v>
      </c>
      <c r="B939" s="5">
        <v>79.0</v>
      </c>
      <c r="C939" s="5">
        <f t="shared" si="1"/>
        <v>1</v>
      </c>
      <c r="D939" s="5">
        <f>'Thông tin khách hàng'!$B$4+B939-1</f>
        <v>79</v>
      </c>
      <c r="E939" s="46">
        <f t="shared" si="2"/>
        <v>2795234839581</v>
      </c>
      <c r="F939" s="5">
        <f>TP*VLOOKUP('Thông tin khách hàng'!$E$10,$X$2:$Z$5,3,FALSE)*OFFSET($S939,0,VLOOKUP('Thông tin khách hàng'!$E$10,$X$2:$Z$5,2,FALSE))</f>
        <v>15000000</v>
      </c>
      <c r="G939" s="5">
        <f>EP*VLOOKUP('Thông tin khách hàng'!$E$10,$X$2:$Z$5,3,FALSE)*OFFSET($S939,0,VLOOKUP('Thông tin khách hàng'!$E$10,$X$2:$Z$5,2,FALSE))</f>
        <v>15000000</v>
      </c>
      <c r="H939" s="5">
        <f>F939*HLOOKUP(B939,Assumption!$A$10:$G$12,2,TRUE)+G939*HLOOKUP(B939,Assumption!$A$10:$G$12,3,TRUE)</f>
        <v>750000</v>
      </c>
      <c r="I939" s="5">
        <f t="shared" si="3"/>
        <v>29250000</v>
      </c>
      <c r="J939" s="47">
        <f>VLOOKUP(D939,Assumption!$O$3:$Q$103,IF('Thông tin khách hàng'!$B$3="Nam",2,3),FALSE)/12*P939</f>
        <v>0</v>
      </c>
      <c r="K939" s="5">
        <v>20000.0</v>
      </c>
      <c r="L939" s="46">
        <f t="shared" si="4"/>
        <v>11388251827</v>
      </c>
      <c r="M939" s="46">
        <f t="shared" si="5"/>
        <v>2806652321408</v>
      </c>
      <c r="N939" s="47">
        <f>HLOOKUP(ROUND(AVERAGE(M927:M938)/10^6,0),Assumption!$B$2:$E$3,2,TRUE)*MAX((AVERAGE(M927:M938)-250*10^6),0)</f>
        <v>15819423080</v>
      </c>
      <c r="O939" s="46">
        <f t="shared" si="6"/>
        <v>2822471744488</v>
      </c>
      <c r="P939" s="46">
        <f>IF(A939=1,SA,MAX(0,SA-M938))</f>
        <v>0</v>
      </c>
      <c r="S939" s="5">
        <v>1.0</v>
      </c>
      <c r="T939" s="5">
        <v>1.0</v>
      </c>
      <c r="U939" s="5">
        <v>1.0</v>
      </c>
      <c r="V939" s="48">
        <v>1.0</v>
      </c>
    </row>
    <row r="940" ht="15.75" customHeight="1">
      <c r="A940" s="5">
        <v>938.0</v>
      </c>
      <c r="B940" s="5">
        <v>79.0</v>
      </c>
      <c r="C940" s="5">
        <f t="shared" si="1"/>
        <v>2</v>
      </c>
      <c r="D940" s="5">
        <f>'Thông tin khách hàng'!$B$4+B940-1</f>
        <v>79</v>
      </c>
      <c r="E940" s="46">
        <f t="shared" si="2"/>
        <v>2822471744488</v>
      </c>
      <c r="F940" s="5">
        <f>TP*VLOOKUP('Thông tin khách hàng'!$E$10,$X$2:$Z$5,3,FALSE)*OFFSET($S940,0,VLOOKUP('Thông tin khách hàng'!$E$10,$X$2:$Z$5,2,FALSE))</f>
        <v>0</v>
      </c>
      <c r="G940" s="5">
        <f>EP*VLOOKUP('Thông tin khách hàng'!$E$10,$X$2:$Z$5,3,FALSE)*OFFSET($S940,0,VLOOKUP('Thông tin khách hàng'!$E$10,$X$2:$Z$5,2,FALSE))</f>
        <v>0</v>
      </c>
      <c r="H940" s="5">
        <f>F940*HLOOKUP(B940,Assumption!$A$10:$G$12,2,TRUE)+G940*HLOOKUP(B940,Assumption!$A$10:$G$12,3,TRUE)</f>
        <v>0</v>
      </c>
      <c r="I940" s="5">
        <f t="shared" si="3"/>
        <v>0</v>
      </c>
      <c r="J940" s="47">
        <f>VLOOKUP(D940,Assumption!$O$3:$Q$103,IF('Thông tin khách hàng'!$B$3="Nam",2,3),FALSE)/12*P940</f>
        <v>0</v>
      </c>
      <c r="K940" s="5">
        <v>20000.0</v>
      </c>
      <c r="L940" s="46">
        <f t="shared" si="4"/>
        <v>11499099181</v>
      </c>
      <c r="M940" s="46">
        <f t="shared" si="5"/>
        <v>2833970823669</v>
      </c>
      <c r="N940" s="47">
        <f>HLOOKUP(ROUND(AVERAGE(M928:M939)/10^6,0),Assumption!$B$2:$E$3,2,TRUE)*MAX((AVERAGE(M928:M939)-250*10^6),0)</f>
        <v>15973444923</v>
      </c>
      <c r="O940" s="46">
        <f t="shared" si="6"/>
        <v>2849944268593</v>
      </c>
      <c r="P940" s="46">
        <f>IF(A940=1,SA,MAX(0,SA-M939))</f>
        <v>0</v>
      </c>
      <c r="S940" s="5">
        <v>0.0</v>
      </c>
      <c r="T940" s="5">
        <v>0.0</v>
      </c>
      <c r="U940" s="5">
        <v>0.0</v>
      </c>
      <c r="V940" s="48">
        <v>1.0</v>
      </c>
    </row>
    <row r="941" ht="15.75" customHeight="1">
      <c r="A941" s="5">
        <v>939.0</v>
      </c>
      <c r="B941" s="5">
        <v>79.0</v>
      </c>
      <c r="C941" s="5">
        <f t="shared" si="1"/>
        <v>3</v>
      </c>
      <c r="D941" s="5">
        <f>'Thông tin khách hàng'!$B$4+B941-1</f>
        <v>79</v>
      </c>
      <c r="E941" s="46">
        <f t="shared" si="2"/>
        <v>2849944268593</v>
      </c>
      <c r="F941" s="5">
        <f>TP*VLOOKUP('Thông tin khách hàng'!$E$10,$X$2:$Z$5,3,FALSE)*OFFSET($S941,0,VLOOKUP('Thông tin khách hàng'!$E$10,$X$2:$Z$5,2,FALSE))</f>
        <v>0</v>
      </c>
      <c r="G941" s="5">
        <f>EP*VLOOKUP('Thông tin khách hàng'!$E$10,$X$2:$Z$5,3,FALSE)*OFFSET($S941,0,VLOOKUP('Thông tin khách hàng'!$E$10,$X$2:$Z$5,2,FALSE))</f>
        <v>0</v>
      </c>
      <c r="H941" s="5">
        <f>F941*HLOOKUP(B941,Assumption!$A$10:$G$12,2,TRUE)+G941*HLOOKUP(B941,Assumption!$A$10:$G$12,3,TRUE)</f>
        <v>0</v>
      </c>
      <c r="I941" s="5">
        <f t="shared" si="3"/>
        <v>0</v>
      </c>
      <c r="J941" s="47">
        <f>VLOOKUP(D941,Assumption!$O$3:$Q$103,IF('Thông tin khách hàng'!$B$3="Nam",2,3),FALSE)/12*P941</f>
        <v>0</v>
      </c>
      <c r="K941" s="5">
        <v>20000.0</v>
      </c>
      <c r="L941" s="46">
        <f t="shared" si="4"/>
        <v>11611025645</v>
      </c>
      <c r="M941" s="46">
        <f t="shared" si="5"/>
        <v>2861555274238</v>
      </c>
      <c r="N941" s="47">
        <f>HLOOKUP(ROUND(AVERAGE(M929:M940)/10^6,0),Assumption!$B$2:$E$3,2,TRUE)*MAX((AVERAGE(M929:M940)-250*10^6),0)</f>
        <v>16128966030</v>
      </c>
      <c r="O941" s="46">
        <f t="shared" si="6"/>
        <v>2877684240268</v>
      </c>
      <c r="P941" s="46">
        <f>IF(A941=1,SA,MAX(0,SA-M940))</f>
        <v>0</v>
      </c>
      <c r="S941" s="5">
        <v>0.0</v>
      </c>
      <c r="T941" s="5">
        <v>0.0</v>
      </c>
      <c r="U941" s="5">
        <v>0.0</v>
      </c>
      <c r="V941" s="48">
        <v>1.0</v>
      </c>
    </row>
    <row r="942" ht="15.75" customHeight="1">
      <c r="A942" s="5">
        <v>940.0</v>
      </c>
      <c r="B942" s="5">
        <v>79.0</v>
      </c>
      <c r="C942" s="5">
        <f t="shared" si="1"/>
        <v>4</v>
      </c>
      <c r="D942" s="5">
        <f>'Thông tin khách hàng'!$B$4+B942-1</f>
        <v>79</v>
      </c>
      <c r="E942" s="46">
        <f t="shared" si="2"/>
        <v>2877684240268</v>
      </c>
      <c r="F942" s="5">
        <f>TP*VLOOKUP('Thông tin khách hàng'!$E$10,$X$2:$Z$5,3,FALSE)*OFFSET($S942,0,VLOOKUP('Thông tin khách hàng'!$E$10,$X$2:$Z$5,2,FALSE))</f>
        <v>0</v>
      </c>
      <c r="G942" s="5">
        <f>EP*VLOOKUP('Thông tin khách hàng'!$E$10,$X$2:$Z$5,3,FALSE)*OFFSET($S942,0,VLOOKUP('Thông tin khách hàng'!$E$10,$X$2:$Z$5,2,FALSE))</f>
        <v>0</v>
      </c>
      <c r="H942" s="5">
        <f>F942*HLOOKUP(B942,Assumption!$A$10:$G$12,2,TRUE)+G942*HLOOKUP(B942,Assumption!$A$10:$G$12,3,TRUE)</f>
        <v>0</v>
      </c>
      <c r="I942" s="5">
        <f t="shared" si="3"/>
        <v>0</v>
      </c>
      <c r="J942" s="47">
        <f>VLOOKUP(D942,Assumption!$O$3:$Q$103,IF('Thông tin khách hàng'!$B$3="Nam",2,3),FALSE)/12*P942</f>
        <v>0</v>
      </c>
      <c r="K942" s="5">
        <v>20000.0</v>
      </c>
      <c r="L942" s="46">
        <f t="shared" si="4"/>
        <v>11724041724</v>
      </c>
      <c r="M942" s="46">
        <f t="shared" si="5"/>
        <v>2889408261992</v>
      </c>
      <c r="N942" s="47">
        <f>HLOOKUP(ROUND(AVERAGE(M930:M941)/10^6,0),Assumption!$B$2:$E$3,2,TRUE)*MAX((AVERAGE(M930:M941)-250*10^6),0)</f>
        <v>16286000993</v>
      </c>
      <c r="O942" s="46">
        <f t="shared" si="6"/>
        <v>2905694262985</v>
      </c>
      <c r="P942" s="46">
        <f>IF(A942=1,SA,MAX(0,SA-M941))</f>
        <v>0</v>
      </c>
      <c r="S942" s="5">
        <v>0.0</v>
      </c>
      <c r="T942" s="5">
        <v>0.0</v>
      </c>
      <c r="U942" s="5">
        <v>1.0</v>
      </c>
      <c r="V942" s="48">
        <v>1.0</v>
      </c>
    </row>
    <row r="943" ht="15.75" customHeight="1">
      <c r="A943" s="5">
        <v>941.0</v>
      </c>
      <c r="B943" s="5">
        <v>79.0</v>
      </c>
      <c r="C943" s="5">
        <f t="shared" si="1"/>
        <v>5</v>
      </c>
      <c r="D943" s="5">
        <f>'Thông tin khách hàng'!$B$4+B943-1</f>
        <v>79</v>
      </c>
      <c r="E943" s="46">
        <f t="shared" si="2"/>
        <v>2905694262985</v>
      </c>
      <c r="F943" s="5">
        <f>TP*VLOOKUP('Thông tin khách hàng'!$E$10,$X$2:$Z$5,3,FALSE)*OFFSET($S943,0,VLOOKUP('Thông tin khách hàng'!$E$10,$X$2:$Z$5,2,FALSE))</f>
        <v>0</v>
      </c>
      <c r="G943" s="5">
        <f>EP*VLOOKUP('Thông tin khách hàng'!$E$10,$X$2:$Z$5,3,FALSE)*OFFSET($S943,0,VLOOKUP('Thông tin khách hàng'!$E$10,$X$2:$Z$5,2,FALSE))</f>
        <v>0</v>
      </c>
      <c r="H943" s="5">
        <f>F943*HLOOKUP(B943,Assumption!$A$10:$G$12,2,TRUE)+G943*HLOOKUP(B943,Assumption!$A$10:$G$12,3,TRUE)</f>
        <v>0</v>
      </c>
      <c r="I943" s="5">
        <f t="shared" si="3"/>
        <v>0</v>
      </c>
      <c r="J943" s="47">
        <f>VLOOKUP(D943,Assumption!$O$3:$Q$103,IF('Thông tin khách hàng'!$B$3="Nam",2,3),FALSE)/12*P943</f>
        <v>0</v>
      </c>
      <c r="K943" s="5">
        <v>20000.0</v>
      </c>
      <c r="L943" s="46">
        <f t="shared" si="4"/>
        <v>11838158023</v>
      </c>
      <c r="M943" s="46">
        <f t="shared" si="5"/>
        <v>2917532401008</v>
      </c>
      <c r="N943" s="47">
        <f>HLOOKUP(ROUND(AVERAGE(M931:M942)/10^6,0),Assumption!$B$2:$E$3,2,TRUE)*MAX((AVERAGE(M931:M942)-250*10^6),0)</f>
        <v>16444564550</v>
      </c>
      <c r="O943" s="46">
        <f t="shared" si="6"/>
        <v>2933976965557</v>
      </c>
      <c r="P943" s="46">
        <f>IF(A943=1,SA,MAX(0,SA-M942))</f>
        <v>0</v>
      </c>
      <c r="S943" s="5">
        <v>0.0</v>
      </c>
      <c r="T943" s="5">
        <v>0.0</v>
      </c>
      <c r="U943" s="5">
        <v>0.0</v>
      </c>
      <c r="V943" s="48">
        <v>1.0</v>
      </c>
    </row>
    <row r="944" ht="15.75" customHeight="1">
      <c r="A944" s="5">
        <v>942.0</v>
      </c>
      <c r="B944" s="5">
        <v>79.0</v>
      </c>
      <c r="C944" s="5">
        <f t="shared" si="1"/>
        <v>6</v>
      </c>
      <c r="D944" s="5">
        <f>'Thông tin khách hàng'!$B$4+B944-1</f>
        <v>79</v>
      </c>
      <c r="E944" s="46">
        <f t="shared" si="2"/>
        <v>2933976965557</v>
      </c>
      <c r="F944" s="5">
        <f>TP*VLOOKUP('Thông tin khách hàng'!$E$10,$X$2:$Z$5,3,FALSE)*OFFSET($S944,0,VLOOKUP('Thông tin khách hàng'!$E$10,$X$2:$Z$5,2,FALSE))</f>
        <v>0</v>
      </c>
      <c r="G944" s="5">
        <f>EP*VLOOKUP('Thông tin khách hàng'!$E$10,$X$2:$Z$5,3,FALSE)*OFFSET($S944,0,VLOOKUP('Thông tin khách hàng'!$E$10,$X$2:$Z$5,2,FALSE))</f>
        <v>0</v>
      </c>
      <c r="H944" s="5">
        <f>F944*HLOOKUP(B944,Assumption!$A$10:$G$12,2,TRUE)+G944*HLOOKUP(B944,Assumption!$A$10:$G$12,3,TRUE)</f>
        <v>0</v>
      </c>
      <c r="I944" s="5">
        <f t="shared" si="3"/>
        <v>0</v>
      </c>
      <c r="J944" s="47">
        <f>VLOOKUP(D944,Assumption!$O$3:$Q$103,IF('Thông tin khách hàng'!$B$3="Nam",2,3),FALSE)/12*P944</f>
        <v>0</v>
      </c>
      <c r="K944" s="5">
        <v>20000.0</v>
      </c>
      <c r="L944" s="46">
        <f t="shared" si="4"/>
        <v>11953385255</v>
      </c>
      <c r="M944" s="46">
        <f t="shared" si="5"/>
        <v>2945930330812</v>
      </c>
      <c r="N944" s="47">
        <f>HLOOKUP(ROUND(AVERAGE(M932:M943)/10^6,0),Assumption!$B$2:$E$3,2,TRUE)*MAX((AVERAGE(M932:M943)-250*10^6),0)</f>
        <v>16604671579</v>
      </c>
      <c r="O944" s="46">
        <f t="shared" si="6"/>
        <v>2962535002391</v>
      </c>
      <c r="P944" s="46">
        <f>IF(A944=1,SA,MAX(0,SA-M943))</f>
        <v>0</v>
      </c>
      <c r="S944" s="5">
        <v>0.0</v>
      </c>
      <c r="T944" s="5">
        <v>0.0</v>
      </c>
      <c r="U944" s="5">
        <v>0.0</v>
      </c>
      <c r="V944" s="48">
        <v>1.0</v>
      </c>
    </row>
    <row r="945" ht="15.75" customHeight="1">
      <c r="A945" s="5">
        <v>943.0</v>
      </c>
      <c r="B945" s="5">
        <v>79.0</v>
      </c>
      <c r="C945" s="5">
        <f t="shared" si="1"/>
        <v>7</v>
      </c>
      <c r="D945" s="5">
        <f>'Thông tin khách hàng'!$B$4+B945-1</f>
        <v>79</v>
      </c>
      <c r="E945" s="46">
        <f t="shared" si="2"/>
        <v>2962535002391</v>
      </c>
      <c r="F945" s="5">
        <f>TP*VLOOKUP('Thông tin khách hàng'!$E$10,$X$2:$Z$5,3,FALSE)*OFFSET($S945,0,VLOOKUP('Thông tin khách hàng'!$E$10,$X$2:$Z$5,2,FALSE))</f>
        <v>15000000</v>
      </c>
      <c r="G945" s="5">
        <f>EP*VLOOKUP('Thông tin khách hàng'!$E$10,$X$2:$Z$5,3,FALSE)*OFFSET($S945,0,VLOOKUP('Thông tin khách hàng'!$E$10,$X$2:$Z$5,2,FALSE))</f>
        <v>15000000</v>
      </c>
      <c r="H945" s="5">
        <f>F945*HLOOKUP(B945,Assumption!$A$10:$G$12,2,TRUE)+G945*HLOOKUP(B945,Assumption!$A$10:$G$12,3,TRUE)</f>
        <v>750000</v>
      </c>
      <c r="I945" s="5">
        <f t="shared" si="3"/>
        <v>29250000</v>
      </c>
      <c r="J945" s="47">
        <f>VLOOKUP(D945,Assumption!$O$3:$Q$103,IF('Thông tin khách hàng'!$B$3="Nam",2,3),FALSE)/12*P945</f>
        <v>0</v>
      </c>
      <c r="K945" s="5">
        <v>20000.0</v>
      </c>
      <c r="L945" s="46">
        <f t="shared" si="4"/>
        <v>12069853400</v>
      </c>
      <c r="M945" s="46">
        <f t="shared" si="5"/>
        <v>2974634085791</v>
      </c>
      <c r="N945" s="47">
        <f>HLOOKUP(ROUND(AVERAGE(M933:M944)/10^6,0),Assumption!$B$2:$E$3,2,TRUE)*MAX((AVERAGE(M933:M944)-250*10^6),0)</f>
        <v>16766337105</v>
      </c>
      <c r="O945" s="46">
        <f t="shared" si="6"/>
        <v>2991400422897</v>
      </c>
      <c r="P945" s="46">
        <f>IF(A945=1,SA,MAX(0,SA-M944))</f>
        <v>0</v>
      </c>
      <c r="S945" s="5">
        <v>0.0</v>
      </c>
      <c r="T945" s="5">
        <v>1.0</v>
      </c>
      <c r="U945" s="5">
        <v>1.0</v>
      </c>
      <c r="V945" s="48">
        <v>1.0</v>
      </c>
    </row>
    <row r="946" ht="15.75" customHeight="1">
      <c r="A946" s="5">
        <v>944.0</v>
      </c>
      <c r="B946" s="5">
        <v>79.0</v>
      </c>
      <c r="C946" s="5">
        <f t="shared" si="1"/>
        <v>8</v>
      </c>
      <c r="D946" s="5">
        <f>'Thông tin khách hàng'!$B$4+B946-1</f>
        <v>79</v>
      </c>
      <c r="E946" s="46">
        <f t="shared" si="2"/>
        <v>2991400422897</v>
      </c>
      <c r="F946" s="5">
        <f>TP*VLOOKUP('Thông tin khách hàng'!$E$10,$X$2:$Z$5,3,FALSE)*OFFSET($S946,0,VLOOKUP('Thông tin khách hàng'!$E$10,$X$2:$Z$5,2,FALSE))</f>
        <v>0</v>
      </c>
      <c r="G946" s="5">
        <f>EP*VLOOKUP('Thông tin khách hàng'!$E$10,$X$2:$Z$5,3,FALSE)*OFFSET($S946,0,VLOOKUP('Thông tin khách hàng'!$E$10,$X$2:$Z$5,2,FALSE))</f>
        <v>0</v>
      </c>
      <c r="H946" s="5">
        <f>F946*HLOOKUP(B946,Assumption!$A$10:$G$12,2,TRUE)+G946*HLOOKUP(B946,Assumption!$A$10:$G$12,3,TRUE)</f>
        <v>0</v>
      </c>
      <c r="I946" s="5">
        <f t="shared" si="3"/>
        <v>0</v>
      </c>
      <c r="J946" s="47">
        <f>VLOOKUP(D946,Assumption!$O$3:$Q$103,IF('Thông tin khách hàng'!$B$3="Nam",2,3),FALSE)/12*P946</f>
        <v>0</v>
      </c>
      <c r="K946" s="5">
        <v>20000.0</v>
      </c>
      <c r="L946" s="46">
        <f t="shared" si="4"/>
        <v>12187335528</v>
      </c>
      <c r="M946" s="46">
        <f t="shared" si="5"/>
        <v>3003587738425</v>
      </c>
      <c r="N946" s="47">
        <f>HLOOKUP(ROUND(AVERAGE(M934:M945)/10^6,0),Assumption!$B$2:$E$3,2,TRUE)*MAX((AVERAGE(M934:M945)-250*10^6),0)</f>
        <v>16929576299</v>
      </c>
      <c r="O946" s="46">
        <f t="shared" si="6"/>
        <v>3020517314724</v>
      </c>
      <c r="P946" s="46">
        <f>IF(A946=1,SA,MAX(0,SA-M945))</f>
        <v>0</v>
      </c>
      <c r="S946" s="5">
        <v>0.0</v>
      </c>
      <c r="T946" s="5">
        <v>0.0</v>
      </c>
      <c r="U946" s="5">
        <v>0.0</v>
      </c>
      <c r="V946" s="48">
        <v>1.0</v>
      </c>
    </row>
    <row r="947" ht="15.75" customHeight="1">
      <c r="A947" s="5">
        <v>945.0</v>
      </c>
      <c r="B947" s="5">
        <v>79.0</v>
      </c>
      <c r="C947" s="5">
        <f t="shared" si="1"/>
        <v>9</v>
      </c>
      <c r="D947" s="5">
        <f>'Thông tin khách hàng'!$B$4+B947-1</f>
        <v>79</v>
      </c>
      <c r="E947" s="46">
        <f t="shared" si="2"/>
        <v>3020517314724</v>
      </c>
      <c r="F947" s="5">
        <f>TP*VLOOKUP('Thông tin khách hàng'!$E$10,$X$2:$Z$5,3,FALSE)*OFFSET($S947,0,VLOOKUP('Thông tin khách hàng'!$E$10,$X$2:$Z$5,2,FALSE))</f>
        <v>0</v>
      </c>
      <c r="G947" s="5">
        <f>EP*VLOOKUP('Thông tin khách hàng'!$E$10,$X$2:$Z$5,3,FALSE)*OFFSET($S947,0,VLOOKUP('Thông tin khách hàng'!$E$10,$X$2:$Z$5,2,FALSE))</f>
        <v>0</v>
      </c>
      <c r="H947" s="5">
        <f>F947*HLOOKUP(B947,Assumption!$A$10:$G$12,2,TRUE)+G947*HLOOKUP(B947,Assumption!$A$10:$G$12,3,TRUE)</f>
        <v>0</v>
      </c>
      <c r="I947" s="5">
        <f t="shared" si="3"/>
        <v>0</v>
      </c>
      <c r="J947" s="47">
        <f>VLOOKUP(D947,Assumption!$O$3:$Q$103,IF('Thông tin khách hàng'!$B$3="Nam",2,3),FALSE)/12*P947</f>
        <v>0</v>
      </c>
      <c r="K947" s="5">
        <v>20000.0</v>
      </c>
      <c r="L947" s="46">
        <f t="shared" si="4"/>
        <v>12305961349</v>
      </c>
      <c r="M947" s="46">
        <f t="shared" si="5"/>
        <v>3032823256073</v>
      </c>
      <c r="N947" s="47">
        <f>HLOOKUP(ROUND(AVERAGE(M935:M946)/10^6,0),Assumption!$B$2:$E$3,2,TRUE)*MAX((AVERAGE(M935:M946)-250*10^6),0)</f>
        <v>17094404478</v>
      </c>
      <c r="O947" s="46">
        <f t="shared" si="6"/>
        <v>3049917660551</v>
      </c>
      <c r="P947" s="46">
        <f>IF(A947=1,SA,MAX(0,SA-M946))</f>
        <v>0</v>
      </c>
      <c r="S947" s="5">
        <v>0.0</v>
      </c>
      <c r="T947" s="5">
        <v>0.0</v>
      </c>
      <c r="U947" s="5">
        <v>0.0</v>
      </c>
      <c r="V947" s="48">
        <v>1.0</v>
      </c>
    </row>
    <row r="948" ht="15.75" customHeight="1">
      <c r="A948" s="5">
        <v>946.0</v>
      </c>
      <c r="B948" s="5">
        <v>79.0</v>
      </c>
      <c r="C948" s="5">
        <f t="shared" si="1"/>
        <v>10</v>
      </c>
      <c r="D948" s="5">
        <f>'Thông tin khách hàng'!$B$4+B948-1</f>
        <v>79</v>
      </c>
      <c r="E948" s="46">
        <f t="shared" si="2"/>
        <v>3049917660551</v>
      </c>
      <c r="F948" s="5">
        <f>TP*VLOOKUP('Thông tin khách hàng'!$E$10,$X$2:$Z$5,3,FALSE)*OFFSET($S948,0,VLOOKUP('Thông tin khách hàng'!$E$10,$X$2:$Z$5,2,FALSE))</f>
        <v>0</v>
      </c>
      <c r="G948" s="5">
        <f>EP*VLOOKUP('Thông tin khách hàng'!$E$10,$X$2:$Z$5,3,FALSE)*OFFSET($S948,0,VLOOKUP('Thông tin khách hàng'!$E$10,$X$2:$Z$5,2,FALSE))</f>
        <v>0</v>
      </c>
      <c r="H948" s="5">
        <f>F948*HLOOKUP(B948,Assumption!$A$10:$G$12,2,TRUE)+G948*HLOOKUP(B948,Assumption!$A$10:$G$12,3,TRUE)</f>
        <v>0</v>
      </c>
      <c r="I948" s="5">
        <f t="shared" si="3"/>
        <v>0</v>
      </c>
      <c r="J948" s="47">
        <f>VLOOKUP(D948,Assumption!$O$3:$Q$103,IF('Thông tin khách hàng'!$B$3="Nam",2,3),FALSE)/12*P948</f>
        <v>0</v>
      </c>
      <c r="K948" s="5">
        <v>20000.0</v>
      </c>
      <c r="L948" s="46">
        <f t="shared" si="4"/>
        <v>12425741998</v>
      </c>
      <c r="M948" s="46">
        <f t="shared" si="5"/>
        <v>3062343382549</v>
      </c>
      <c r="N948" s="47">
        <f>HLOOKUP(ROUND(AVERAGE(M936:M947)/10^6,0),Assumption!$B$2:$E$3,2,TRUE)*MAX((AVERAGE(M936:M947)-250*10^6),0)</f>
        <v>17260837111</v>
      </c>
      <c r="O948" s="46">
        <f t="shared" si="6"/>
        <v>3079604219660</v>
      </c>
      <c r="P948" s="46">
        <f>IF(A948=1,SA,MAX(0,SA-M947))</f>
        <v>0</v>
      </c>
      <c r="S948" s="5">
        <v>0.0</v>
      </c>
      <c r="T948" s="5">
        <v>0.0</v>
      </c>
      <c r="U948" s="5">
        <v>1.0</v>
      </c>
      <c r="V948" s="48">
        <v>1.0</v>
      </c>
    </row>
    <row r="949" ht="15.75" customHeight="1">
      <c r="A949" s="5">
        <v>947.0</v>
      </c>
      <c r="B949" s="5">
        <v>79.0</v>
      </c>
      <c r="C949" s="5">
        <f t="shared" si="1"/>
        <v>11</v>
      </c>
      <c r="D949" s="5">
        <f>'Thông tin khách hàng'!$B$4+B949-1</f>
        <v>79</v>
      </c>
      <c r="E949" s="46">
        <f t="shared" si="2"/>
        <v>3079604219660</v>
      </c>
      <c r="F949" s="5">
        <f>TP*VLOOKUP('Thông tin khách hàng'!$E$10,$X$2:$Z$5,3,FALSE)*OFFSET($S949,0,VLOOKUP('Thông tin khách hàng'!$E$10,$X$2:$Z$5,2,FALSE))</f>
        <v>0</v>
      </c>
      <c r="G949" s="5">
        <f>EP*VLOOKUP('Thông tin khách hàng'!$E$10,$X$2:$Z$5,3,FALSE)*OFFSET($S949,0,VLOOKUP('Thông tin khách hàng'!$E$10,$X$2:$Z$5,2,FALSE))</f>
        <v>0</v>
      </c>
      <c r="H949" s="5">
        <f>F949*HLOOKUP(B949,Assumption!$A$10:$G$12,2,TRUE)+G949*HLOOKUP(B949,Assumption!$A$10:$G$12,3,TRUE)</f>
        <v>0</v>
      </c>
      <c r="I949" s="5">
        <f t="shared" si="3"/>
        <v>0</v>
      </c>
      <c r="J949" s="47">
        <f>VLOOKUP(D949,Assumption!$O$3:$Q$103,IF('Thông tin khách hàng'!$B$3="Nam",2,3),FALSE)/12*P949</f>
        <v>0</v>
      </c>
      <c r="K949" s="5">
        <v>20000.0</v>
      </c>
      <c r="L949" s="46">
        <f t="shared" si="4"/>
        <v>12546688714</v>
      </c>
      <c r="M949" s="46">
        <f t="shared" si="5"/>
        <v>3092150888374</v>
      </c>
      <c r="N949" s="47">
        <f>HLOOKUP(ROUND(AVERAGE(M937:M948)/10^6,0),Assumption!$B$2:$E$3,2,TRUE)*MAX((AVERAGE(M937:M948)-250*10^6),0)</f>
        <v>17428889815</v>
      </c>
      <c r="O949" s="46">
        <f t="shared" si="6"/>
        <v>3109579778189</v>
      </c>
      <c r="P949" s="46">
        <f>IF(A949=1,SA,MAX(0,SA-M948))</f>
        <v>0</v>
      </c>
      <c r="S949" s="5">
        <v>0.0</v>
      </c>
      <c r="T949" s="5">
        <v>0.0</v>
      </c>
      <c r="U949" s="5">
        <v>0.0</v>
      </c>
      <c r="V949" s="48">
        <v>1.0</v>
      </c>
    </row>
    <row r="950" ht="15.75" customHeight="1">
      <c r="A950" s="5">
        <v>948.0</v>
      </c>
      <c r="B950" s="5">
        <v>79.0</v>
      </c>
      <c r="C950" s="5">
        <f t="shared" si="1"/>
        <v>12</v>
      </c>
      <c r="D950" s="5">
        <f>'Thông tin khách hàng'!$B$4+B950-1</f>
        <v>79</v>
      </c>
      <c r="E950" s="46">
        <f t="shared" si="2"/>
        <v>3109579778189</v>
      </c>
      <c r="F950" s="5">
        <f>TP*VLOOKUP('Thông tin khách hàng'!$E$10,$X$2:$Z$5,3,FALSE)*OFFSET($S950,0,VLOOKUP('Thông tin khách hàng'!$E$10,$X$2:$Z$5,2,FALSE))</f>
        <v>0</v>
      </c>
      <c r="G950" s="5">
        <f>EP*VLOOKUP('Thông tin khách hàng'!$E$10,$X$2:$Z$5,3,FALSE)*OFFSET($S950,0,VLOOKUP('Thông tin khách hàng'!$E$10,$X$2:$Z$5,2,FALSE))</f>
        <v>0</v>
      </c>
      <c r="H950" s="5">
        <f>F950*HLOOKUP(B950,Assumption!$A$10:$G$12,2,TRUE)+G950*HLOOKUP(B950,Assumption!$A$10:$G$12,3,TRUE)</f>
        <v>0</v>
      </c>
      <c r="I950" s="5">
        <f t="shared" si="3"/>
        <v>0</v>
      </c>
      <c r="J950" s="47">
        <f>VLOOKUP(D950,Assumption!$O$3:$Q$103,IF('Thông tin khách hàng'!$B$3="Nam",2,3),FALSE)/12*P950</f>
        <v>0</v>
      </c>
      <c r="K950" s="5">
        <v>20000.0</v>
      </c>
      <c r="L950" s="46">
        <f t="shared" si="4"/>
        <v>12668812850</v>
      </c>
      <c r="M950" s="46">
        <f t="shared" si="5"/>
        <v>3122248571039</v>
      </c>
      <c r="N950" s="47">
        <f>HLOOKUP(ROUND(AVERAGE(M938:M949)/10^6,0),Assumption!$B$2:$E$3,2,TRUE)*MAX((AVERAGE(M938:M949)-250*10^6),0)</f>
        <v>17598578359</v>
      </c>
      <c r="O950" s="46">
        <f t="shared" si="6"/>
        <v>3139847149398</v>
      </c>
      <c r="P950" s="46">
        <f>IF(A950=1,SA,MAX(0,SA-M949))</f>
        <v>0</v>
      </c>
      <c r="S950" s="5">
        <v>0.0</v>
      </c>
      <c r="T950" s="5">
        <v>0.0</v>
      </c>
      <c r="U950" s="5">
        <v>0.0</v>
      </c>
      <c r="V950" s="48">
        <v>1.0</v>
      </c>
    </row>
    <row r="951" ht="15.75" customHeight="1">
      <c r="A951" s="5">
        <v>949.0</v>
      </c>
      <c r="B951" s="5">
        <v>80.0</v>
      </c>
      <c r="C951" s="5">
        <f t="shared" si="1"/>
        <v>1</v>
      </c>
      <c r="D951" s="5">
        <f>'Thông tin khách hàng'!$B$4+B951-1</f>
        <v>80</v>
      </c>
      <c r="E951" s="46">
        <f t="shared" si="2"/>
        <v>3139847149398</v>
      </c>
      <c r="F951" s="5">
        <f>TP*VLOOKUP('Thông tin khách hàng'!$E$10,$X$2:$Z$5,3,FALSE)*OFFSET($S951,0,VLOOKUP('Thông tin khách hàng'!$E$10,$X$2:$Z$5,2,FALSE))</f>
        <v>15000000</v>
      </c>
      <c r="G951" s="5">
        <f>EP*VLOOKUP('Thông tin khách hàng'!$E$10,$X$2:$Z$5,3,FALSE)*OFFSET($S951,0,VLOOKUP('Thông tin khách hàng'!$E$10,$X$2:$Z$5,2,FALSE))</f>
        <v>15000000</v>
      </c>
      <c r="H951" s="5">
        <f>F951*HLOOKUP(B951,Assumption!$A$10:$G$12,2,TRUE)+G951*HLOOKUP(B951,Assumption!$A$10:$G$12,3,TRUE)</f>
        <v>750000</v>
      </c>
      <c r="I951" s="5">
        <f t="shared" si="3"/>
        <v>29250000</v>
      </c>
      <c r="J951" s="47">
        <f>VLOOKUP(D951,Assumption!$O$3:$Q$103,IF('Thông tin khách hàng'!$B$3="Nam",2,3),FALSE)/12*P951</f>
        <v>0</v>
      </c>
      <c r="K951" s="5">
        <v>20000.0</v>
      </c>
      <c r="L951" s="46">
        <f t="shared" si="4"/>
        <v>12792245035</v>
      </c>
      <c r="M951" s="46">
        <f t="shared" si="5"/>
        <v>3152668624433</v>
      </c>
      <c r="N951" s="47">
        <f>HLOOKUP(ROUND(AVERAGE(M939:M950)/10^6,0),Assumption!$B$2:$E$3,2,TRUE)*MAX((AVERAGE(M939:M950)-250*10^6),0)</f>
        <v>17769918668</v>
      </c>
      <c r="O951" s="46">
        <f t="shared" si="6"/>
        <v>3170438543100</v>
      </c>
      <c r="P951" s="46">
        <f>IF(A951=1,SA,MAX(0,SA-M950))</f>
        <v>0</v>
      </c>
      <c r="S951" s="5">
        <v>1.0</v>
      </c>
      <c r="T951" s="5">
        <v>1.0</v>
      </c>
      <c r="U951" s="5">
        <v>1.0</v>
      </c>
      <c r="V951" s="48">
        <v>1.0</v>
      </c>
    </row>
    <row r="952" ht="15.75" customHeight="1">
      <c r="A952" s="5">
        <v>950.0</v>
      </c>
      <c r="B952" s="5">
        <v>80.0</v>
      </c>
      <c r="C952" s="5">
        <f t="shared" si="1"/>
        <v>2</v>
      </c>
      <c r="D952" s="5">
        <f>'Thông tin khách hàng'!$B$4+B952-1</f>
        <v>80</v>
      </c>
      <c r="E952" s="46">
        <f t="shared" si="2"/>
        <v>3170438543100</v>
      </c>
      <c r="F952" s="5">
        <f>TP*VLOOKUP('Thông tin khách hàng'!$E$10,$X$2:$Z$5,3,FALSE)*OFFSET($S952,0,VLOOKUP('Thông tin khách hàng'!$E$10,$X$2:$Z$5,2,FALSE))</f>
        <v>0</v>
      </c>
      <c r="G952" s="5">
        <f>EP*VLOOKUP('Thông tin khách hàng'!$E$10,$X$2:$Z$5,3,FALSE)*OFFSET($S952,0,VLOOKUP('Thông tin khách hàng'!$E$10,$X$2:$Z$5,2,FALSE))</f>
        <v>0</v>
      </c>
      <c r="H952" s="5">
        <f>F952*HLOOKUP(B952,Assumption!$A$10:$G$12,2,TRUE)+G952*HLOOKUP(B952,Assumption!$A$10:$G$12,3,TRUE)</f>
        <v>0</v>
      </c>
      <c r="I952" s="5">
        <f t="shared" si="3"/>
        <v>0</v>
      </c>
      <c r="J952" s="47">
        <f>VLOOKUP(D952,Assumption!$O$3:$Q$103,IF('Thông tin khách hàng'!$B$3="Nam",2,3),FALSE)/12*P952</f>
        <v>0</v>
      </c>
      <c r="K952" s="5">
        <v>20000.0</v>
      </c>
      <c r="L952" s="46">
        <f t="shared" si="4"/>
        <v>12916758992</v>
      </c>
      <c r="M952" s="46">
        <f t="shared" si="5"/>
        <v>3183355282092</v>
      </c>
      <c r="N952" s="47">
        <f>HLOOKUP(ROUND(AVERAGE(M940:M951)/10^6,0),Assumption!$B$2:$E$3,2,TRUE)*MAX((AVERAGE(M940:M951)-250*10^6),0)</f>
        <v>17942926819</v>
      </c>
      <c r="O952" s="46">
        <f t="shared" si="6"/>
        <v>3201298208911</v>
      </c>
      <c r="P952" s="46">
        <f>IF(A952=1,SA,MAX(0,SA-M951))</f>
        <v>0</v>
      </c>
      <c r="S952" s="5">
        <v>0.0</v>
      </c>
      <c r="T952" s="5">
        <v>0.0</v>
      </c>
      <c r="U952" s="5">
        <v>0.0</v>
      </c>
      <c r="V952" s="48">
        <v>1.0</v>
      </c>
    </row>
    <row r="953" ht="15.75" customHeight="1">
      <c r="A953" s="5">
        <v>951.0</v>
      </c>
      <c r="B953" s="5">
        <v>80.0</v>
      </c>
      <c r="C953" s="5">
        <f t="shared" si="1"/>
        <v>3</v>
      </c>
      <c r="D953" s="5">
        <f>'Thông tin khách hàng'!$B$4+B953-1</f>
        <v>80</v>
      </c>
      <c r="E953" s="46">
        <f t="shared" si="2"/>
        <v>3201298208911</v>
      </c>
      <c r="F953" s="5">
        <f>TP*VLOOKUP('Thông tin khách hàng'!$E$10,$X$2:$Z$5,3,FALSE)*OFFSET($S953,0,VLOOKUP('Thông tin khách hàng'!$E$10,$X$2:$Z$5,2,FALSE))</f>
        <v>0</v>
      </c>
      <c r="G953" s="5">
        <f>EP*VLOOKUP('Thông tin khách hàng'!$E$10,$X$2:$Z$5,3,FALSE)*OFFSET($S953,0,VLOOKUP('Thông tin khách hàng'!$E$10,$X$2:$Z$5,2,FALSE))</f>
        <v>0</v>
      </c>
      <c r="H953" s="5">
        <f>F953*HLOOKUP(B953,Assumption!$A$10:$G$12,2,TRUE)+G953*HLOOKUP(B953,Assumption!$A$10:$G$12,3,TRUE)</f>
        <v>0</v>
      </c>
      <c r="I953" s="5">
        <f t="shared" si="3"/>
        <v>0</v>
      </c>
      <c r="J953" s="47">
        <f>VLOOKUP(D953,Assumption!$O$3:$Q$103,IF('Thông tin khách hàng'!$B$3="Nam",2,3),FALSE)/12*P953</f>
        <v>0</v>
      </c>
      <c r="K953" s="5">
        <v>20000.0</v>
      </c>
      <c r="L953" s="46">
        <f t="shared" si="4"/>
        <v>13042485090</v>
      </c>
      <c r="M953" s="46">
        <f t="shared" si="5"/>
        <v>3214340674001</v>
      </c>
      <c r="N953" s="47">
        <f>HLOOKUP(ROUND(AVERAGE(M941:M952)/10^6,0),Assumption!$B$2:$E$3,2,TRUE)*MAX((AVERAGE(M941:M952)-250*10^6),0)</f>
        <v>18117619048</v>
      </c>
      <c r="O953" s="46">
        <f t="shared" si="6"/>
        <v>3232458293050</v>
      </c>
      <c r="P953" s="46">
        <f>IF(A953=1,SA,MAX(0,SA-M952))</f>
        <v>0</v>
      </c>
      <c r="S953" s="5">
        <v>0.0</v>
      </c>
      <c r="T953" s="5">
        <v>0.0</v>
      </c>
      <c r="U953" s="5">
        <v>0.0</v>
      </c>
      <c r="V953" s="48">
        <v>1.0</v>
      </c>
    </row>
    <row r="954" ht="15.75" customHeight="1">
      <c r="A954" s="5">
        <v>952.0</v>
      </c>
      <c r="B954" s="5">
        <v>80.0</v>
      </c>
      <c r="C954" s="5">
        <f t="shared" si="1"/>
        <v>4</v>
      </c>
      <c r="D954" s="5">
        <f>'Thông tin khách hàng'!$B$4+B954-1</f>
        <v>80</v>
      </c>
      <c r="E954" s="46">
        <f t="shared" si="2"/>
        <v>3232458293050</v>
      </c>
      <c r="F954" s="5">
        <f>TP*VLOOKUP('Thông tin khách hàng'!$E$10,$X$2:$Z$5,3,FALSE)*OFFSET($S954,0,VLOOKUP('Thông tin khách hàng'!$E$10,$X$2:$Z$5,2,FALSE))</f>
        <v>0</v>
      </c>
      <c r="G954" s="5">
        <f>EP*VLOOKUP('Thông tin khách hàng'!$E$10,$X$2:$Z$5,3,FALSE)*OFFSET($S954,0,VLOOKUP('Thông tin khách hàng'!$E$10,$X$2:$Z$5,2,FALSE))</f>
        <v>0</v>
      </c>
      <c r="H954" s="5">
        <f>F954*HLOOKUP(B954,Assumption!$A$10:$G$12,2,TRUE)+G954*HLOOKUP(B954,Assumption!$A$10:$G$12,3,TRUE)</f>
        <v>0</v>
      </c>
      <c r="I954" s="5">
        <f t="shared" si="3"/>
        <v>0</v>
      </c>
      <c r="J954" s="47">
        <f>VLOOKUP(D954,Assumption!$O$3:$Q$103,IF('Thông tin khách hàng'!$B$3="Nam",2,3),FALSE)/12*P954</f>
        <v>0</v>
      </c>
      <c r="K954" s="5">
        <v>20000.0</v>
      </c>
      <c r="L954" s="46">
        <f t="shared" si="4"/>
        <v>13169435130</v>
      </c>
      <c r="M954" s="46">
        <f t="shared" si="5"/>
        <v>3245627708180</v>
      </c>
      <c r="N954" s="47">
        <f>HLOOKUP(ROUND(AVERAGE(M942:M953)/10^6,0),Assumption!$B$2:$E$3,2,TRUE)*MAX((AVERAGE(M942:M953)-250*10^6),0)</f>
        <v>18294011748</v>
      </c>
      <c r="O954" s="46">
        <f t="shared" si="6"/>
        <v>3263921719928</v>
      </c>
      <c r="P954" s="46">
        <f>IF(A954=1,SA,MAX(0,SA-M953))</f>
        <v>0</v>
      </c>
      <c r="S954" s="5">
        <v>0.0</v>
      </c>
      <c r="T954" s="5">
        <v>0.0</v>
      </c>
      <c r="U954" s="5">
        <v>1.0</v>
      </c>
      <c r="V954" s="48">
        <v>1.0</v>
      </c>
    </row>
    <row r="955" ht="15.75" customHeight="1">
      <c r="A955" s="5">
        <v>953.0</v>
      </c>
      <c r="B955" s="5">
        <v>80.0</v>
      </c>
      <c r="C955" s="5">
        <f t="shared" si="1"/>
        <v>5</v>
      </c>
      <c r="D955" s="5">
        <f>'Thông tin khách hàng'!$B$4+B955-1</f>
        <v>80</v>
      </c>
      <c r="E955" s="46">
        <f t="shared" si="2"/>
        <v>3263921719928</v>
      </c>
      <c r="F955" s="5">
        <f>TP*VLOOKUP('Thông tin khách hàng'!$E$10,$X$2:$Z$5,3,FALSE)*OFFSET($S955,0,VLOOKUP('Thông tin khách hàng'!$E$10,$X$2:$Z$5,2,FALSE))</f>
        <v>0</v>
      </c>
      <c r="G955" s="5">
        <f>EP*VLOOKUP('Thông tin khách hàng'!$E$10,$X$2:$Z$5,3,FALSE)*OFFSET($S955,0,VLOOKUP('Thông tin khách hàng'!$E$10,$X$2:$Z$5,2,FALSE))</f>
        <v>0</v>
      </c>
      <c r="H955" s="5">
        <f>F955*HLOOKUP(B955,Assumption!$A$10:$G$12,2,TRUE)+G955*HLOOKUP(B955,Assumption!$A$10:$G$12,3,TRUE)</f>
        <v>0</v>
      </c>
      <c r="I955" s="5">
        <f t="shared" si="3"/>
        <v>0</v>
      </c>
      <c r="J955" s="47">
        <f>VLOOKUP(D955,Assumption!$O$3:$Q$103,IF('Thông tin khách hàng'!$B$3="Nam",2,3),FALSE)/12*P955</f>
        <v>0</v>
      </c>
      <c r="K955" s="5">
        <v>20000.0</v>
      </c>
      <c r="L955" s="46">
        <f t="shared" si="4"/>
        <v>13297621026</v>
      </c>
      <c r="M955" s="46">
        <f t="shared" si="5"/>
        <v>3277219320954</v>
      </c>
      <c r="N955" s="47">
        <f>HLOOKUP(ROUND(AVERAGE(M943:M954)/10^6,0),Assumption!$B$2:$E$3,2,TRUE)*MAX((AVERAGE(M943:M954)-250*10^6),0)</f>
        <v>18472121471</v>
      </c>
      <c r="O955" s="46">
        <f t="shared" si="6"/>
        <v>3295691442426</v>
      </c>
      <c r="P955" s="46">
        <f>IF(A955=1,SA,MAX(0,SA-M954))</f>
        <v>0</v>
      </c>
      <c r="S955" s="5">
        <v>0.0</v>
      </c>
      <c r="T955" s="5">
        <v>0.0</v>
      </c>
      <c r="U955" s="5">
        <v>0.0</v>
      </c>
      <c r="V955" s="48">
        <v>1.0</v>
      </c>
    </row>
    <row r="956" ht="15.75" customHeight="1">
      <c r="A956" s="5">
        <v>954.0</v>
      </c>
      <c r="B956" s="5">
        <v>80.0</v>
      </c>
      <c r="C956" s="5">
        <f t="shared" si="1"/>
        <v>6</v>
      </c>
      <c r="D956" s="5">
        <f>'Thông tin khách hàng'!$B$4+B956-1</f>
        <v>80</v>
      </c>
      <c r="E956" s="46">
        <f t="shared" si="2"/>
        <v>3295691442426</v>
      </c>
      <c r="F956" s="5">
        <f>TP*VLOOKUP('Thông tin khách hàng'!$E$10,$X$2:$Z$5,3,FALSE)*OFFSET($S956,0,VLOOKUP('Thông tin khách hàng'!$E$10,$X$2:$Z$5,2,FALSE))</f>
        <v>0</v>
      </c>
      <c r="G956" s="5">
        <f>EP*VLOOKUP('Thông tin khách hàng'!$E$10,$X$2:$Z$5,3,FALSE)*OFFSET($S956,0,VLOOKUP('Thông tin khách hàng'!$E$10,$X$2:$Z$5,2,FALSE))</f>
        <v>0</v>
      </c>
      <c r="H956" s="5">
        <f>F956*HLOOKUP(B956,Assumption!$A$10:$G$12,2,TRUE)+G956*HLOOKUP(B956,Assumption!$A$10:$G$12,3,TRUE)</f>
        <v>0</v>
      </c>
      <c r="I956" s="5">
        <f t="shared" si="3"/>
        <v>0</v>
      </c>
      <c r="J956" s="47">
        <f>VLOOKUP(D956,Assumption!$O$3:$Q$103,IF('Thông tin khách hàng'!$B$3="Nam",2,3),FALSE)/12*P956</f>
        <v>0</v>
      </c>
      <c r="K956" s="5">
        <v>20000.0</v>
      </c>
      <c r="L956" s="46">
        <f t="shared" si="4"/>
        <v>13427054808</v>
      </c>
      <c r="M956" s="46">
        <f t="shared" si="5"/>
        <v>3309118477234</v>
      </c>
      <c r="N956" s="47">
        <f>HLOOKUP(ROUND(AVERAGE(M944:M955)/10^6,0),Assumption!$B$2:$E$3,2,TRUE)*MAX((AVERAGE(M944:M955)-250*10^6),0)</f>
        <v>18651964931</v>
      </c>
      <c r="O956" s="46">
        <f t="shared" si="6"/>
        <v>3327770442165</v>
      </c>
      <c r="P956" s="46">
        <f>IF(A956=1,SA,MAX(0,SA-M955))</f>
        <v>0</v>
      </c>
      <c r="S956" s="5">
        <v>0.0</v>
      </c>
      <c r="T956" s="5">
        <v>0.0</v>
      </c>
      <c r="U956" s="5">
        <v>0.0</v>
      </c>
      <c r="V956" s="48">
        <v>1.0</v>
      </c>
    </row>
    <row r="957" ht="15.75" customHeight="1">
      <c r="A957" s="5">
        <v>955.0</v>
      </c>
      <c r="B957" s="5">
        <v>80.0</v>
      </c>
      <c r="C957" s="5">
        <f t="shared" si="1"/>
        <v>7</v>
      </c>
      <c r="D957" s="5">
        <f>'Thông tin khách hàng'!$B$4+B957-1</f>
        <v>80</v>
      </c>
      <c r="E957" s="46">
        <f t="shared" si="2"/>
        <v>3327770442165</v>
      </c>
      <c r="F957" s="5">
        <f>TP*VLOOKUP('Thông tin khách hàng'!$E$10,$X$2:$Z$5,3,FALSE)*OFFSET($S957,0,VLOOKUP('Thông tin khách hàng'!$E$10,$X$2:$Z$5,2,FALSE))</f>
        <v>15000000</v>
      </c>
      <c r="G957" s="5">
        <f>EP*VLOOKUP('Thông tin khách hàng'!$E$10,$X$2:$Z$5,3,FALSE)*OFFSET($S957,0,VLOOKUP('Thông tin khách hàng'!$E$10,$X$2:$Z$5,2,FALSE))</f>
        <v>15000000</v>
      </c>
      <c r="H957" s="5">
        <f>F957*HLOOKUP(B957,Assumption!$A$10:$G$12,2,TRUE)+G957*HLOOKUP(B957,Assumption!$A$10:$G$12,3,TRUE)</f>
        <v>750000</v>
      </c>
      <c r="I957" s="5">
        <f t="shared" si="3"/>
        <v>29250000</v>
      </c>
      <c r="J957" s="47">
        <f>VLOOKUP(D957,Assumption!$O$3:$Q$103,IF('Thông tin khách hàng'!$B$3="Nam",2,3),FALSE)/12*P957</f>
        <v>0</v>
      </c>
      <c r="K957" s="5">
        <v>20000.0</v>
      </c>
      <c r="L957" s="46">
        <f t="shared" si="4"/>
        <v>13557867792</v>
      </c>
      <c r="M957" s="46">
        <f t="shared" si="5"/>
        <v>3341357539957</v>
      </c>
      <c r="N957" s="47">
        <f>HLOOKUP(ROUND(AVERAGE(M945:M956)/10^6,0),Assumption!$B$2:$E$3,2,TRUE)*MAX((AVERAGE(M945:M956)-250*10^6),0)</f>
        <v>18833559005</v>
      </c>
      <c r="O957" s="46">
        <f t="shared" si="6"/>
        <v>3360191098962</v>
      </c>
      <c r="P957" s="46">
        <f>IF(A957=1,SA,MAX(0,SA-M956))</f>
        <v>0</v>
      </c>
      <c r="S957" s="5">
        <v>0.0</v>
      </c>
      <c r="T957" s="5">
        <v>1.0</v>
      </c>
      <c r="U957" s="5">
        <v>1.0</v>
      </c>
      <c r="V957" s="48">
        <v>1.0</v>
      </c>
    </row>
    <row r="958" ht="15.75" customHeight="1">
      <c r="A958" s="5">
        <v>956.0</v>
      </c>
      <c r="B958" s="5">
        <v>80.0</v>
      </c>
      <c r="C958" s="5">
        <f t="shared" si="1"/>
        <v>8</v>
      </c>
      <c r="D958" s="5">
        <f>'Thông tin khách hàng'!$B$4+B958-1</f>
        <v>80</v>
      </c>
      <c r="E958" s="46">
        <f t="shared" si="2"/>
        <v>3360191098962</v>
      </c>
      <c r="F958" s="5">
        <f>TP*VLOOKUP('Thông tin khách hàng'!$E$10,$X$2:$Z$5,3,FALSE)*OFFSET($S958,0,VLOOKUP('Thông tin khách hàng'!$E$10,$X$2:$Z$5,2,FALSE))</f>
        <v>0</v>
      </c>
      <c r="G958" s="5">
        <f>EP*VLOOKUP('Thông tin khách hàng'!$E$10,$X$2:$Z$5,3,FALSE)*OFFSET($S958,0,VLOOKUP('Thông tin khách hàng'!$E$10,$X$2:$Z$5,2,FALSE))</f>
        <v>0</v>
      </c>
      <c r="H958" s="5">
        <f>F958*HLOOKUP(B958,Assumption!$A$10:$G$12,2,TRUE)+G958*HLOOKUP(B958,Assumption!$A$10:$G$12,3,TRUE)</f>
        <v>0</v>
      </c>
      <c r="I958" s="5">
        <f t="shared" si="3"/>
        <v>0</v>
      </c>
      <c r="J958" s="47">
        <f>VLOOKUP(D958,Assumption!$O$3:$Q$103,IF('Thông tin khách hàng'!$B$3="Nam",2,3),FALSE)/12*P958</f>
        <v>0</v>
      </c>
      <c r="K958" s="5">
        <v>20000.0</v>
      </c>
      <c r="L958" s="46">
        <f t="shared" si="4"/>
        <v>13689834392</v>
      </c>
      <c r="M958" s="46">
        <f t="shared" si="5"/>
        <v>3373880913354</v>
      </c>
      <c r="N958" s="47">
        <f>HLOOKUP(ROUND(AVERAGE(M946:M957)/10^6,0),Assumption!$B$2:$E$3,2,TRUE)*MAX((AVERAGE(M946:M957)-250*10^6),0)</f>
        <v>19016920732</v>
      </c>
      <c r="O958" s="46">
        <f t="shared" si="6"/>
        <v>3392897834085</v>
      </c>
      <c r="P958" s="46">
        <f>IF(A958=1,SA,MAX(0,SA-M957))</f>
        <v>0</v>
      </c>
      <c r="S958" s="5">
        <v>0.0</v>
      </c>
      <c r="T958" s="5">
        <v>0.0</v>
      </c>
      <c r="U958" s="5">
        <v>0.0</v>
      </c>
      <c r="V958" s="48">
        <v>1.0</v>
      </c>
    </row>
    <row r="959" ht="15.75" customHeight="1">
      <c r="A959" s="5">
        <v>957.0</v>
      </c>
      <c r="B959" s="5">
        <v>80.0</v>
      </c>
      <c r="C959" s="5">
        <f t="shared" si="1"/>
        <v>9</v>
      </c>
      <c r="D959" s="5">
        <f>'Thông tin khách hàng'!$B$4+B959-1</f>
        <v>80</v>
      </c>
      <c r="E959" s="46">
        <f t="shared" si="2"/>
        <v>3392897834085</v>
      </c>
      <c r="F959" s="5">
        <f>TP*VLOOKUP('Thông tin khách hàng'!$E$10,$X$2:$Z$5,3,FALSE)*OFFSET($S959,0,VLOOKUP('Thông tin khách hàng'!$E$10,$X$2:$Z$5,2,FALSE))</f>
        <v>0</v>
      </c>
      <c r="G959" s="5">
        <f>EP*VLOOKUP('Thông tin khách hàng'!$E$10,$X$2:$Z$5,3,FALSE)*OFFSET($S959,0,VLOOKUP('Thông tin khách hàng'!$E$10,$X$2:$Z$5,2,FALSE))</f>
        <v>0</v>
      </c>
      <c r="H959" s="5">
        <f>F959*HLOOKUP(B959,Assumption!$A$10:$G$12,2,TRUE)+G959*HLOOKUP(B959,Assumption!$A$10:$G$12,3,TRUE)</f>
        <v>0</v>
      </c>
      <c r="I959" s="5">
        <f t="shared" si="3"/>
        <v>0</v>
      </c>
      <c r="J959" s="47">
        <f>VLOOKUP(D959,Assumption!$O$3:$Q$103,IF('Thông tin khách hàng'!$B$3="Nam",2,3),FALSE)/12*P959</f>
        <v>0</v>
      </c>
      <c r="K959" s="5">
        <v>20000.0</v>
      </c>
      <c r="L959" s="46">
        <f t="shared" si="4"/>
        <v>13823085680</v>
      </c>
      <c r="M959" s="46">
        <f t="shared" si="5"/>
        <v>3406720899765</v>
      </c>
      <c r="N959" s="47">
        <f>HLOOKUP(ROUND(AVERAGE(M947:M958)/10^6,0),Assumption!$B$2:$E$3,2,TRUE)*MAX((AVERAGE(M947:M958)-250*10^6),0)</f>
        <v>19202067319</v>
      </c>
      <c r="O959" s="46">
        <f t="shared" si="6"/>
        <v>3425922967084</v>
      </c>
      <c r="P959" s="46">
        <f>IF(A959=1,SA,MAX(0,SA-M958))</f>
        <v>0</v>
      </c>
      <c r="S959" s="5">
        <v>0.0</v>
      </c>
      <c r="T959" s="5">
        <v>0.0</v>
      </c>
      <c r="U959" s="5">
        <v>0.0</v>
      </c>
      <c r="V959" s="48">
        <v>1.0</v>
      </c>
    </row>
    <row r="960" ht="15.75" customHeight="1">
      <c r="A960" s="5">
        <v>958.0</v>
      </c>
      <c r="B960" s="5">
        <v>80.0</v>
      </c>
      <c r="C960" s="5">
        <f t="shared" si="1"/>
        <v>10</v>
      </c>
      <c r="D960" s="5">
        <f>'Thông tin khách hàng'!$B$4+B960-1</f>
        <v>80</v>
      </c>
      <c r="E960" s="46">
        <f t="shared" si="2"/>
        <v>3425922967084</v>
      </c>
      <c r="F960" s="5">
        <f>TP*VLOOKUP('Thông tin khách hàng'!$E$10,$X$2:$Z$5,3,FALSE)*OFFSET($S960,0,VLOOKUP('Thông tin khách hàng'!$E$10,$X$2:$Z$5,2,FALSE))</f>
        <v>0</v>
      </c>
      <c r="G960" s="5">
        <f>EP*VLOOKUP('Thông tin khách hàng'!$E$10,$X$2:$Z$5,3,FALSE)*OFFSET($S960,0,VLOOKUP('Thông tin khách hàng'!$E$10,$X$2:$Z$5,2,FALSE))</f>
        <v>0</v>
      </c>
      <c r="H960" s="5">
        <f>F960*HLOOKUP(B960,Assumption!$A$10:$G$12,2,TRUE)+G960*HLOOKUP(B960,Assumption!$A$10:$G$12,3,TRUE)</f>
        <v>0</v>
      </c>
      <c r="I960" s="5">
        <f t="shared" si="3"/>
        <v>0</v>
      </c>
      <c r="J960" s="47">
        <f>VLOOKUP(D960,Assumption!$O$3:$Q$103,IF('Thông tin khách hàng'!$B$3="Nam",2,3),FALSE)/12*P960</f>
        <v>0</v>
      </c>
      <c r="K960" s="5">
        <v>20000.0</v>
      </c>
      <c r="L960" s="46">
        <f t="shared" si="4"/>
        <v>13957634160</v>
      </c>
      <c r="M960" s="46">
        <f t="shared" si="5"/>
        <v>3439880581244</v>
      </c>
      <c r="N960" s="47">
        <f>HLOOKUP(ROUND(AVERAGE(M948:M959)/10^6,0),Assumption!$B$2:$E$3,2,TRUE)*MAX((AVERAGE(M948:M959)-250*10^6),0)</f>
        <v>19389016141</v>
      </c>
      <c r="O960" s="46">
        <f t="shared" si="6"/>
        <v>3459269597385</v>
      </c>
      <c r="P960" s="46">
        <f>IF(A960=1,SA,MAX(0,SA-M959))</f>
        <v>0</v>
      </c>
      <c r="S960" s="5">
        <v>0.0</v>
      </c>
      <c r="T960" s="5">
        <v>0.0</v>
      </c>
      <c r="U960" s="5">
        <v>1.0</v>
      </c>
      <c r="V960" s="48">
        <v>1.0</v>
      </c>
    </row>
    <row r="961" ht="15.75" customHeight="1">
      <c r="A961" s="5">
        <v>959.0</v>
      </c>
      <c r="B961" s="5">
        <v>80.0</v>
      </c>
      <c r="C961" s="5">
        <f t="shared" si="1"/>
        <v>11</v>
      </c>
      <c r="D961" s="5">
        <f>'Thông tin khách hàng'!$B$4+B961-1</f>
        <v>80</v>
      </c>
      <c r="E961" s="46">
        <f t="shared" si="2"/>
        <v>3459269597385</v>
      </c>
      <c r="F961" s="5">
        <f>TP*VLOOKUP('Thông tin khách hàng'!$E$10,$X$2:$Z$5,3,FALSE)*OFFSET($S961,0,VLOOKUP('Thông tin khách hàng'!$E$10,$X$2:$Z$5,2,FALSE))</f>
        <v>0</v>
      </c>
      <c r="G961" s="5">
        <f>EP*VLOOKUP('Thông tin khách hàng'!$E$10,$X$2:$Z$5,3,FALSE)*OFFSET($S961,0,VLOOKUP('Thông tin khách hàng'!$E$10,$X$2:$Z$5,2,FALSE))</f>
        <v>0</v>
      </c>
      <c r="H961" s="5">
        <f>F961*HLOOKUP(B961,Assumption!$A$10:$G$12,2,TRUE)+G961*HLOOKUP(B961,Assumption!$A$10:$G$12,3,TRUE)</f>
        <v>0</v>
      </c>
      <c r="I961" s="5">
        <f t="shared" si="3"/>
        <v>0</v>
      </c>
      <c r="J961" s="47">
        <f>VLOOKUP(D961,Assumption!$O$3:$Q$103,IF('Thông tin khách hàng'!$B$3="Nam",2,3),FALSE)/12*P961</f>
        <v>0</v>
      </c>
      <c r="K961" s="5">
        <v>20000.0</v>
      </c>
      <c r="L961" s="46">
        <f t="shared" si="4"/>
        <v>14093492459</v>
      </c>
      <c r="M961" s="46">
        <f t="shared" si="5"/>
        <v>3473363069844</v>
      </c>
      <c r="N961" s="47">
        <f>HLOOKUP(ROUND(AVERAGE(M949:M960)/10^6,0),Assumption!$B$2:$E$3,2,TRUE)*MAX((AVERAGE(M949:M960)-250*10^6),0)</f>
        <v>19577784740</v>
      </c>
      <c r="O961" s="46">
        <f t="shared" si="6"/>
        <v>3492940854585</v>
      </c>
      <c r="P961" s="46">
        <f>IF(A961=1,SA,MAX(0,SA-M960))</f>
        <v>0</v>
      </c>
      <c r="S961" s="5">
        <v>0.0</v>
      </c>
      <c r="T961" s="5">
        <v>0.0</v>
      </c>
      <c r="U961" s="5">
        <v>0.0</v>
      </c>
      <c r="V961" s="48">
        <v>1.0</v>
      </c>
    </row>
    <row r="962" ht="15.75" customHeight="1">
      <c r="A962" s="5">
        <v>960.0</v>
      </c>
      <c r="B962" s="5">
        <v>80.0</v>
      </c>
      <c r="C962" s="5">
        <f t="shared" si="1"/>
        <v>12</v>
      </c>
      <c r="D962" s="5">
        <f>'Thông tin khách hàng'!$B$4+B962-1</f>
        <v>80</v>
      </c>
      <c r="E962" s="46">
        <f t="shared" si="2"/>
        <v>3492940854585</v>
      </c>
      <c r="F962" s="5">
        <f>TP*VLOOKUP('Thông tin khách hàng'!$E$10,$X$2:$Z$5,3,FALSE)*OFFSET($S962,0,VLOOKUP('Thông tin khách hàng'!$E$10,$X$2:$Z$5,2,FALSE))</f>
        <v>0</v>
      </c>
      <c r="G962" s="5">
        <f>EP*VLOOKUP('Thông tin khách hàng'!$E$10,$X$2:$Z$5,3,FALSE)*OFFSET($S962,0,VLOOKUP('Thông tin khách hàng'!$E$10,$X$2:$Z$5,2,FALSE))</f>
        <v>0</v>
      </c>
      <c r="H962" s="5">
        <f>F962*HLOOKUP(B962,Assumption!$A$10:$G$12,2,TRUE)+G962*HLOOKUP(B962,Assumption!$A$10:$G$12,3,TRUE)</f>
        <v>0</v>
      </c>
      <c r="I962" s="5">
        <f t="shared" si="3"/>
        <v>0</v>
      </c>
      <c r="J962" s="47">
        <f>VLOOKUP(D962,Assumption!$O$3:$Q$103,IF('Thông tin khách hàng'!$B$3="Nam",2,3),FALSE)/12*P962</f>
        <v>0</v>
      </c>
      <c r="K962" s="5">
        <v>20000.0</v>
      </c>
      <c r="L962" s="46">
        <f t="shared" si="4"/>
        <v>14230673329</v>
      </c>
      <c r="M962" s="46">
        <f t="shared" si="5"/>
        <v>3507171507914</v>
      </c>
      <c r="N962" s="47">
        <f>HLOOKUP(ROUND(AVERAGE(M950:M961)/10^6,0),Assumption!$B$2:$E$3,2,TRUE)*MAX((AVERAGE(M950:M961)-250*10^6),0)</f>
        <v>19768390831</v>
      </c>
      <c r="O962" s="46">
        <f t="shared" si="6"/>
        <v>3526939898745</v>
      </c>
      <c r="P962" s="46">
        <f>IF(A962=1,SA,MAX(0,SA-M961))</f>
        <v>0</v>
      </c>
      <c r="S962" s="5">
        <v>0.0</v>
      </c>
      <c r="T962" s="5">
        <v>0.0</v>
      </c>
      <c r="U962" s="5">
        <v>0.0</v>
      </c>
      <c r="V962" s="48">
        <v>1.0</v>
      </c>
    </row>
    <row r="963" ht="15.75" customHeight="1">
      <c r="A963" s="5">
        <v>961.0</v>
      </c>
      <c r="B963" s="5">
        <v>81.0</v>
      </c>
      <c r="C963" s="5">
        <f t="shared" si="1"/>
        <v>1</v>
      </c>
      <c r="D963" s="5">
        <f>'Thông tin khách hàng'!$B$4+B963-1</f>
        <v>81</v>
      </c>
      <c r="E963" s="46">
        <f t="shared" si="2"/>
        <v>3526939898745</v>
      </c>
      <c r="F963" s="5">
        <f>TP*VLOOKUP('Thông tin khách hàng'!$E$10,$X$2:$Z$5,3,FALSE)*OFFSET($S963,0,VLOOKUP('Thông tin khách hàng'!$E$10,$X$2:$Z$5,2,FALSE))</f>
        <v>15000000</v>
      </c>
      <c r="G963" s="5">
        <f>EP*VLOOKUP('Thông tin khách hàng'!$E$10,$X$2:$Z$5,3,FALSE)*OFFSET($S963,0,VLOOKUP('Thông tin khách hàng'!$E$10,$X$2:$Z$5,2,FALSE))</f>
        <v>15000000</v>
      </c>
      <c r="H963" s="5">
        <f>F963*HLOOKUP(B963,Assumption!$A$10:$G$12,2,TRUE)+G963*HLOOKUP(B963,Assumption!$A$10:$G$12,3,TRUE)</f>
        <v>750000</v>
      </c>
      <c r="I963" s="5">
        <f t="shared" si="3"/>
        <v>29250000</v>
      </c>
      <c r="J963" s="47">
        <f>VLOOKUP(D963,Assumption!$O$3:$Q$103,IF('Thông tin khách hàng'!$B$3="Nam",2,3),FALSE)/12*P963</f>
        <v>0</v>
      </c>
      <c r="K963" s="5">
        <v>20000.0</v>
      </c>
      <c r="L963" s="46">
        <f t="shared" si="4"/>
        <v>14369308812</v>
      </c>
      <c r="M963" s="46">
        <f t="shared" si="5"/>
        <v>3541338437557</v>
      </c>
      <c r="N963" s="47">
        <f>HLOOKUP(ROUND(AVERAGE(M951:M962)/10^6,0),Assumption!$B$2:$E$3,2,TRUE)*MAX((AVERAGE(M951:M962)-250*10^6),0)</f>
        <v>19960852299</v>
      </c>
      <c r="O963" s="46">
        <f t="shared" si="6"/>
        <v>3561299289856</v>
      </c>
      <c r="P963" s="46">
        <f>IF(A963=1,SA,MAX(0,SA-M962))</f>
        <v>0</v>
      </c>
      <c r="S963" s="5">
        <v>1.0</v>
      </c>
      <c r="T963" s="5">
        <v>1.0</v>
      </c>
      <c r="U963" s="5">
        <v>1.0</v>
      </c>
      <c r="V963" s="48">
        <v>1.0</v>
      </c>
    </row>
    <row r="964" ht="15.75" customHeight="1">
      <c r="A964" s="5">
        <v>962.0</v>
      </c>
      <c r="B964" s="5">
        <v>81.0</v>
      </c>
      <c r="C964" s="5">
        <f t="shared" si="1"/>
        <v>2</v>
      </c>
      <c r="D964" s="5">
        <f>'Thông tin khách hàng'!$B$4+B964-1</f>
        <v>81</v>
      </c>
      <c r="E964" s="46">
        <f t="shared" si="2"/>
        <v>3561299289856</v>
      </c>
      <c r="F964" s="5">
        <f>TP*VLOOKUP('Thông tin khách hàng'!$E$10,$X$2:$Z$5,3,FALSE)*OFFSET($S964,0,VLOOKUP('Thông tin khách hàng'!$E$10,$X$2:$Z$5,2,FALSE))</f>
        <v>0</v>
      </c>
      <c r="G964" s="5">
        <f>EP*VLOOKUP('Thông tin khách hàng'!$E$10,$X$2:$Z$5,3,FALSE)*OFFSET($S964,0,VLOOKUP('Thông tin khách hàng'!$E$10,$X$2:$Z$5,2,FALSE))</f>
        <v>0</v>
      </c>
      <c r="H964" s="5">
        <f>F964*HLOOKUP(B964,Assumption!$A$10:$G$12,2,TRUE)+G964*HLOOKUP(B964,Assumption!$A$10:$G$12,3,TRUE)</f>
        <v>0</v>
      </c>
      <c r="I964" s="5">
        <f t="shared" si="3"/>
        <v>0</v>
      </c>
      <c r="J964" s="47">
        <f>VLOOKUP(D964,Assumption!$O$3:$Q$103,IF('Thông tin khách hàng'!$B$3="Nam",2,3),FALSE)/12*P964</f>
        <v>0</v>
      </c>
      <c r="K964" s="5">
        <v>20000.0</v>
      </c>
      <c r="L964" s="46">
        <f t="shared" si="4"/>
        <v>14509174056</v>
      </c>
      <c r="M964" s="46">
        <f t="shared" si="5"/>
        <v>3575808443912</v>
      </c>
      <c r="N964" s="47">
        <f>HLOOKUP(ROUND(AVERAGE(M952:M963)/10^6,0),Assumption!$B$2:$E$3,2,TRUE)*MAX((AVERAGE(M952:M963)-250*10^6),0)</f>
        <v>20155187206</v>
      </c>
      <c r="O964" s="46">
        <f t="shared" si="6"/>
        <v>3595963631118</v>
      </c>
      <c r="P964" s="46">
        <f>IF(A964=1,SA,MAX(0,SA-M963))</f>
        <v>0</v>
      </c>
      <c r="S964" s="5">
        <v>0.0</v>
      </c>
      <c r="T964" s="5">
        <v>0.0</v>
      </c>
      <c r="U964" s="5">
        <v>0.0</v>
      </c>
      <c r="V964" s="48">
        <v>1.0</v>
      </c>
    </row>
    <row r="965" ht="15.75" customHeight="1">
      <c r="A965" s="5">
        <v>963.0</v>
      </c>
      <c r="B965" s="5">
        <v>81.0</v>
      </c>
      <c r="C965" s="5">
        <f t="shared" si="1"/>
        <v>3</v>
      </c>
      <c r="D965" s="5">
        <f>'Thông tin khách hàng'!$B$4+B965-1</f>
        <v>81</v>
      </c>
      <c r="E965" s="46">
        <f t="shared" si="2"/>
        <v>3595963631118</v>
      </c>
      <c r="F965" s="5">
        <f>TP*VLOOKUP('Thông tin khách hàng'!$E$10,$X$2:$Z$5,3,FALSE)*OFFSET($S965,0,VLOOKUP('Thông tin khách hàng'!$E$10,$X$2:$Z$5,2,FALSE))</f>
        <v>0</v>
      </c>
      <c r="G965" s="5">
        <f>EP*VLOOKUP('Thông tin khách hàng'!$E$10,$X$2:$Z$5,3,FALSE)*OFFSET($S965,0,VLOOKUP('Thông tin khách hàng'!$E$10,$X$2:$Z$5,2,FALSE))</f>
        <v>0</v>
      </c>
      <c r="H965" s="5">
        <f>F965*HLOOKUP(B965,Assumption!$A$10:$G$12,2,TRUE)+G965*HLOOKUP(B965,Assumption!$A$10:$G$12,3,TRUE)</f>
        <v>0</v>
      </c>
      <c r="I965" s="5">
        <f t="shared" si="3"/>
        <v>0</v>
      </c>
      <c r="J965" s="47">
        <f>VLOOKUP(D965,Assumption!$O$3:$Q$103,IF('Thông tin khách hàng'!$B$3="Nam",2,3),FALSE)/12*P965</f>
        <v>0</v>
      </c>
      <c r="K965" s="5">
        <v>20000.0</v>
      </c>
      <c r="L965" s="46">
        <f t="shared" si="4"/>
        <v>14650400873</v>
      </c>
      <c r="M965" s="46">
        <f t="shared" si="5"/>
        <v>3610614011991</v>
      </c>
      <c r="N965" s="47">
        <f>HLOOKUP(ROUND(AVERAGE(M953:M964)/10^6,0),Assumption!$B$2:$E$3,2,TRUE)*MAX((AVERAGE(M953:M964)-250*10^6),0)</f>
        <v>20351413787</v>
      </c>
      <c r="O965" s="46">
        <f t="shared" si="6"/>
        <v>3630965425778</v>
      </c>
      <c r="P965" s="46">
        <f>IF(A965=1,SA,MAX(0,SA-M964))</f>
        <v>0</v>
      </c>
      <c r="S965" s="5">
        <v>0.0</v>
      </c>
      <c r="T965" s="5">
        <v>0.0</v>
      </c>
      <c r="U965" s="5">
        <v>0.0</v>
      </c>
      <c r="V965" s="48">
        <v>1.0</v>
      </c>
    </row>
    <row r="966" ht="15.75" customHeight="1">
      <c r="A966" s="5">
        <v>964.0</v>
      </c>
      <c r="B966" s="5">
        <v>81.0</v>
      </c>
      <c r="C966" s="5">
        <f t="shared" si="1"/>
        <v>4</v>
      </c>
      <c r="D966" s="5">
        <f>'Thông tin khách hàng'!$B$4+B966-1</f>
        <v>81</v>
      </c>
      <c r="E966" s="46">
        <f t="shared" si="2"/>
        <v>3630965425778</v>
      </c>
      <c r="F966" s="5">
        <f>TP*VLOOKUP('Thông tin khách hàng'!$E$10,$X$2:$Z$5,3,FALSE)*OFFSET($S966,0,VLOOKUP('Thông tin khách hàng'!$E$10,$X$2:$Z$5,2,FALSE))</f>
        <v>0</v>
      </c>
      <c r="G966" s="5">
        <f>EP*VLOOKUP('Thông tin khách hàng'!$E$10,$X$2:$Z$5,3,FALSE)*OFFSET($S966,0,VLOOKUP('Thông tin khách hàng'!$E$10,$X$2:$Z$5,2,FALSE))</f>
        <v>0</v>
      </c>
      <c r="H966" s="5">
        <f>F966*HLOOKUP(B966,Assumption!$A$10:$G$12,2,TRUE)+G966*HLOOKUP(B966,Assumption!$A$10:$G$12,3,TRUE)</f>
        <v>0</v>
      </c>
      <c r="I966" s="5">
        <f t="shared" si="3"/>
        <v>0</v>
      </c>
      <c r="J966" s="47">
        <f>VLOOKUP(D966,Assumption!$O$3:$Q$103,IF('Thông tin khách hàng'!$B$3="Nam",2,3),FALSE)/12*P966</f>
        <v>0</v>
      </c>
      <c r="K966" s="5">
        <v>20000.0</v>
      </c>
      <c r="L966" s="46">
        <f t="shared" si="4"/>
        <v>14793002517</v>
      </c>
      <c r="M966" s="46">
        <f t="shared" si="5"/>
        <v>3645758408295</v>
      </c>
      <c r="N966" s="47">
        <f>HLOOKUP(ROUND(AVERAGE(M954:M965)/10^6,0),Assumption!$B$2:$E$3,2,TRUE)*MAX((AVERAGE(M954:M965)-250*10^6),0)</f>
        <v>20549550456</v>
      </c>
      <c r="O966" s="46">
        <f t="shared" si="6"/>
        <v>3666307958751</v>
      </c>
      <c r="P966" s="46">
        <f>IF(A966=1,SA,MAX(0,SA-M965))</f>
        <v>0</v>
      </c>
      <c r="S966" s="5">
        <v>0.0</v>
      </c>
      <c r="T966" s="5">
        <v>0.0</v>
      </c>
      <c r="U966" s="5">
        <v>1.0</v>
      </c>
      <c r="V966" s="48">
        <v>1.0</v>
      </c>
    </row>
    <row r="967" ht="15.75" customHeight="1">
      <c r="A967" s="5">
        <v>965.0</v>
      </c>
      <c r="B967" s="5">
        <v>81.0</v>
      </c>
      <c r="C967" s="5">
        <f t="shared" si="1"/>
        <v>5</v>
      </c>
      <c r="D967" s="5">
        <f>'Thông tin khách hàng'!$B$4+B967-1</f>
        <v>81</v>
      </c>
      <c r="E967" s="46">
        <f t="shared" si="2"/>
        <v>3666307958751</v>
      </c>
      <c r="F967" s="5">
        <f>TP*VLOOKUP('Thông tin khách hàng'!$E$10,$X$2:$Z$5,3,FALSE)*OFFSET($S967,0,VLOOKUP('Thông tin khách hàng'!$E$10,$X$2:$Z$5,2,FALSE))</f>
        <v>0</v>
      </c>
      <c r="G967" s="5">
        <f>EP*VLOOKUP('Thông tin khách hàng'!$E$10,$X$2:$Z$5,3,FALSE)*OFFSET($S967,0,VLOOKUP('Thông tin khách hàng'!$E$10,$X$2:$Z$5,2,FALSE))</f>
        <v>0</v>
      </c>
      <c r="H967" s="5">
        <f>F967*HLOOKUP(B967,Assumption!$A$10:$G$12,2,TRUE)+G967*HLOOKUP(B967,Assumption!$A$10:$G$12,3,TRUE)</f>
        <v>0</v>
      </c>
      <c r="I967" s="5">
        <f t="shared" si="3"/>
        <v>0</v>
      </c>
      <c r="J967" s="47">
        <f>VLOOKUP(D967,Assumption!$O$3:$Q$103,IF('Thông tin khách hàng'!$B$3="Nam",2,3),FALSE)/12*P967</f>
        <v>0</v>
      </c>
      <c r="K967" s="5">
        <v>20000.0</v>
      </c>
      <c r="L967" s="46">
        <f t="shared" si="4"/>
        <v>14936992371</v>
      </c>
      <c r="M967" s="46">
        <f t="shared" si="5"/>
        <v>3681244931122</v>
      </c>
      <c r="N967" s="47">
        <f>HLOOKUP(ROUND(AVERAGE(M955:M966)/10^6,0),Assumption!$B$2:$E$3,2,TRUE)*MAX((AVERAGE(M955:M966)-250*10^6),0)</f>
        <v>20749615806</v>
      </c>
      <c r="O967" s="46">
        <f t="shared" si="6"/>
        <v>3701994546928</v>
      </c>
      <c r="P967" s="46">
        <f>IF(A967=1,SA,MAX(0,SA-M966))</f>
        <v>0</v>
      </c>
      <c r="S967" s="5">
        <v>0.0</v>
      </c>
      <c r="T967" s="5">
        <v>0.0</v>
      </c>
      <c r="U967" s="5">
        <v>0.0</v>
      </c>
      <c r="V967" s="48">
        <v>1.0</v>
      </c>
    </row>
    <row r="968" ht="15.75" customHeight="1">
      <c r="A968" s="5">
        <v>966.0</v>
      </c>
      <c r="B968" s="5">
        <v>81.0</v>
      </c>
      <c r="C968" s="5">
        <f t="shared" si="1"/>
        <v>6</v>
      </c>
      <c r="D968" s="5">
        <f>'Thông tin khách hàng'!$B$4+B968-1</f>
        <v>81</v>
      </c>
      <c r="E968" s="46">
        <f t="shared" si="2"/>
        <v>3701994546928</v>
      </c>
      <c r="F968" s="5">
        <f>TP*VLOOKUP('Thông tin khách hàng'!$E$10,$X$2:$Z$5,3,FALSE)*OFFSET($S968,0,VLOOKUP('Thông tin khách hàng'!$E$10,$X$2:$Z$5,2,FALSE))</f>
        <v>0</v>
      </c>
      <c r="G968" s="5">
        <f>EP*VLOOKUP('Thông tin khách hàng'!$E$10,$X$2:$Z$5,3,FALSE)*OFFSET($S968,0,VLOOKUP('Thông tin khách hàng'!$E$10,$X$2:$Z$5,2,FALSE))</f>
        <v>0</v>
      </c>
      <c r="H968" s="5">
        <f>F968*HLOOKUP(B968,Assumption!$A$10:$G$12,2,TRUE)+G968*HLOOKUP(B968,Assumption!$A$10:$G$12,3,TRUE)</f>
        <v>0</v>
      </c>
      <c r="I968" s="5">
        <f t="shared" si="3"/>
        <v>0</v>
      </c>
      <c r="J968" s="47">
        <f>VLOOKUP(D968,Assumption!$O$3:$Q$103,IF('Thông tin khách hàng'!$B$3="Nam",2,3),FALSE)/12*P968</f>
        <v>0</v>
      </c>
      <c r="K968" s="5">
        <v>20000.0</v>
      </c>
      <c r="L968" s="46">
        <f t="shared" si="4"/>
        <v>15082383949</v>
      </c>
      <c r="M968" s="46">
        <f t="shared" si="5"/>
        <v>3717076910877</v>
      </c>
      <c r="N968" s="47">
        <f>HLOOKUP(ROUND(AVERAGE(M956:M967)/10^6,0),Assumption!$B$2:$E$3,2,TRUE)*MAX((AVERAGE(M956:M967)-250*10^6),0)</f>
        <v>20951628611</v>
      </c>
      <c r="O968" s="46">
        <f t="shared" si="6"/>
        <v>3738028539488</v>
      </c>
      <c r="P968" s="46">
        <f>IF(A968=1,SA,MAX(0,SA-M967))</f>
        <v>0</v>
      </c>
      <c r="S968" s="5">
        <v>0.0</v>
      </c>
      <c r="T968" s="5">
        <v>0.0</v>
      </c>
      <c r="U968" s="5">
        <v>0.0</v>
      </c>
      <c r="V968" s="48">
        <v>1.0</v>
      </c>
    </row>
    <row r="969" ht="15.75" customHeight="1">
      <c r="A969" s="5">
        <v>967.0</v>
      </c>
      <c r="B969" s="5">
        <v>81.0</v>
      </c>
      <c r="C969" s="5">
        <f t="shared" si="1"/>
        <v>7</v>
      </c>
      <c r="D969" s="5">
        <f>'Thông tin khách hàng'!$B$4+B969-1</f>
        <v>81</v>
      </c>
      <c r="E969" s="46">
        <f t="shared" si="2"/>
        <v>3738028539488</v>
      </c>
      <c r="F969" s="5">
        <f>TP*VLOOKUP('Thông tin khách hàng'!$E$10,$X$2:$Z$5,3,FALSE)*OFFSET($S969,0,VLOOKUP('Thông tin khách hàng'!$E$10,$X$2:$Z$5,2,FALSE))</f>
        <v>15000000</v>
      </c>
      <c r="G969" s="5">
        <f>EP*VLOOKUP('Thông tin khách hàng'!$E$10,$X$2:$Z$5,3,FALSE)*OFFSET($S969,0,VLOOKUP('Thông tin khách hàng'!$E$10,$X$2:$Z$5,2,FALSE))</f>
        <v>15000000</v>
      </c>
      <c r="H969" s="5">
        <f>F969*HLOOKUP(B969,Assumption!$A$10:$G$12,2,TRUE)+G969*HLOOKUP(B969,Assumption!$A$10:$G$12,3,TRUE)</f>
        <v>750000</v>
      </c>
      <c r="I969" s="5">
        <f t="shared" si="3"/>
        <v>29250000</v>
      </c>
      <c r="J969" s="47">
        <f>VLOOKUP(D969,Assumption!$O$3:$Q$103,IF('Thông tin khách hàng'!$B$3="Nam",2,3),FALSE)/12*P969</f>
        <v>0</v>
      </c>
      <c r="K969" s="5">
        <v>20000.0</v>
      </c>
      <c r="L969" s="46">
        <f t="shared" si="4"/>
        <v>15229310063</v>
      </c>
      <c r="M969" s="46">
        <f t="shared" si="5"/>
        <v>3753287079551</v>
      </c>
      <c r="N969" s="47">
        <f>HLOOKUP(ROUND(AVERAGE(M957:M968)/10^6,0),Assumption!$B$2:$E$3,2,TRUE)*MAX((AVERAGE(M957:M968)-250*10^6),0)</f>
        <v>21155607828</v>
      </c>
      <c r="O969" s="46">
        <f t="shared" si="6"/>
        <v>3774442687379</v>
      </c>
      <c r="P969" s="46">
        <f>IF(A969=1,SA,MAX(0,SA-M968))</f>
        <v>0</v>
      </c>
      <c r="S969" s="5">
        <v>0.0</v>
      </c>
      <c r="T969" s="5">
        <v>1.0</v>
      </c>
      <c r="U969" s="5">
        <v>1.0</v>
      </c>
      <c r="V969" s="48">
        <v>1.0</v>
      </c>
    </row>
    <row r="970" ht="15.75" customHeight="1">
      <c r="A970" s="5">
        <v>968.0</v>
      </c>
      <c r="B970" s="5">
        <v>81.0</v>
      </c>
      <c r="C970" s="5">
        <f t="shared" si="1"/>
        <v>8</v>
      </c>
      <c r="D970" s="5">
        <f>'Thông tin khách hàng'!$B$4+B970-1</f>
        <v>81</v>
      </c>
      <c r="E970" s="46">
        <f t="shared" si="2"/>
        <v>3774442687379</v>
      </c>
      <c r="F970" s="5">
        <f>TP*VLOOKUP('Thông tin khách hàng'!$E$10,$X$2:$Z$5,3,FALSE)*OFFSET($S970,0,VLOOKUP('Thông tin khách hàng'!$E$10,$X$2:$Z$5,2,FALSE))</f>
        <v>0</v>
      </c>
      <c r="G970" s="5">
        <f>EP*VLOOKUP('Thông tin khách hàng'!$E$10,$X$2:$Z$5,3,FALSE)*OFFSET($S970,0,VLOOKUP('Thông tin khách hàng'!$E$10,$X$2:$Z$5,2,FALSE))</f>
        <v>0</v>
      </c>
      <c r="H970" s="5">
        <f>F970*HLOOKUP(B970,Assumption!$A$10:$G$12,2,TRUE)+G970*HLOOKUP(B970,Assumption!$A$10:$G$12,3,TRUE)</f>
        <v>0</v>
      </c>
      <c r="I970" s="5">
        <f t="shared" si="3"/>
        <v>0</v>
      </c>
      <c r="J970" s="47">
        <f>VLOOKUP(D970,Assumption!$O$3:$Q$103,IF('Thông tin khách hàng'!$B$3="Nam",2,3),FALSE)/12*P970</f>
        <v>0</v>
      </c>
      <c r="K970" s="5">
        <v>20000.0</v>
      </c>
      <c r="L970" s="46">
        <f t="shared" si="4"/>
        <v>15377546641</v>
      </c>
      <c r="M970" s="46">
        <f t="shared" si="5"/>
        <v>3789820214020</v>
      </c>
      <c r="N970" s="47">
        <f>HLOOKUP(ROUND(AVERAGE(M958:M969)/10^6,0),Assumption!$B$2:$E$3,2,TRUE)*MAX((AVERAGE(M958:M969)-250*10^6),0)</f>
        <v>21361572598</v>
      </c>
      <c r="O970" s="46">
        <f t="shared" si="6"/>
        <v>3811181786618</v>
      </c>
      <c r="P970" s="46">
        <f>IF(A970=1,SA,MAX(0,SA-M969))</f>
        <v>0</v>
      </c>
      <c r="S970" s="5">
        <v>0.0</v>
      </c>
      <c r="T970" s="5">
        <v>0.0</v>
      </c>
      <c r="U970" s="5">
        <v>0.0</v>
      </c>
      <c r="V970" s="48">
        <v>1.0</v>
      </c>
    </row>
    <row r="971" ht="15.75" customHeight="1">
      <c r="A971" s="5">
        <v>969.0</v>
      </c>
      <c r="B971" s="5">
        <v>81.0</v>
      </c>
      <c r="C971" s="5">
        <f t="shared" si="1"/>
        <v>9</v>
      </c>
      <c r="D971" s="5">
        <f>'Thông tin khách hàng'!$B$4+B971-1</f>
        <v>81</v>
      </c>
      <c r="E971" s="46">
        <f t="shared" si="2"/>
        <v>3811181786618</v>
      </c>
      <c r="F971" s="5">
        <f>TP*VLOOKUP('Thông tin khách hàng'!$E$10,$X$2:$Z$5,3,FALSE)*OFFSET($S971,0,VLOOKUP('Thông tin khách hàng'!$E$10,$X$2:$Z$5,2,FALSE))</f>
        <v>0</v>
      </c>
      <c r="G971" s="5">
        <f>EP*VLOOKUP('Thông tin khách hàng'!$E$10,$X$2:$Z$5,3,FALSE)*OFFSET($S971,0,VLOOKUP('Thông tin khách hàng'!$E$10,$X$2:$Z$5,2,FALSE))</f>
        <v>0</v>
      </c>
      <c r="H971" s="5">
        <f>F971*HLOOKUP(B971,Assumption!$A$10:$G$12,2,TRUE)+G971*HLOOKUP(B971,Assumption!$A$10:$G$12,3,TRUE)</f>
        <v>0</v>
      </c>
      <c r="I971" s="5">
        <f t="shared" si="3"/>
        <v>0</v>
      </c>
      <c r="J971" s="47">
        <f>VLOOKUP(D971,Assumption!$O$3:$Q$103,IF('Thông tin khách hàng'!$B$3="Nam",2,3),FALSE)/12*P971</f>
        <v>0</v>
      </c>
      <c r="K971" s="5">
        <v>20000.0</v>
      </c>
      <c r="L971" s="46">
        <f t="shared" si="4"/>
        <v>15527226279</v>
      </c>
      <c r="M971" s="46">
        <f t="shared" si="5"/>
        <v>3826708992897</v>
      </c>
      <c r="N971" s="47">
        <f>HLOOKUP(ROUND(AVERAGE(M959:M970)/10^6,0),Assumption!$B$2:$E$3,2,TRUE)*MAX((AVERAGE(M959:M970)-250*10^6),0)</f>
        <v>21569542248</v>
      </c>
      <c r="O971" s="46">
        <f t="shared" si="6"/>
        <v>3848278535145</v>
      </c>
      <c r="P971" s="46">
        <f>IF(A971=1,SA,MAX(0,SA-M970))</f>
        <v>0</v>
      </c>
      <c r="S971" s="5">
        <v>0.0</v>
      </c>
      <c r="T971" s="5">
        <v>0.0</v>
      </c>
      <c r="U971" s="5">
        <v>0.0</v>
      </c>
      <c r="V971" s="48">
        <v>1.0</v>
      </c>
    </row>
    <row r="972" ht="15.75" customHeight="1">
      <c r="A972" s="5">
        <v>970.0</v>
      </c>
      <c r="B972" s="5">
        <v>81.0</v>
      </c>
      <c r="C972" s="5">
        <f t="shared" si="1"/>
        <v>10</v>
      </c>
      <c r="D972" s="5">
        <f>'Thông tin khách hàng'!$B$4+B972-1</f>
        <v>81</v>
      </c>
      <c r="E972" s="46">
        <f t="shared" si="2"/>
        <v>3848278535145</v>
      </c>
      <c r="F972" s="5">
        <f>TP*VLOOKUP('Thông tin khách hàng'!$E$10,$X$2:$Z$5,3,FALSE)*OFFSET($S972,0,VLOOKUP('Thông tin khách hàng'!$E$10,$X$2:$Z$5,2,FALSE))</f>
        <v>0</v>
      </c>
      <c r="G972" s="5">
        <f>EP*VLOOKUP('Thông tin khách hàng'!$E$10,$X$2:$Z$5,3,FALSE)*OFFSET($S972,0,VLOOKUP('Thông tin khách hàng'!$E$10,$X$2:$Z$5,2,FALSE))</f>
        <v>0</v>
      </c>
      <c r="H972" s="5">
        <f>F972*HLOOKUP(B972,Assumption!$A$10:$G$12,2,TRUE)+G972*HLOOKUP(B972,Assumption!$A$10:$G$12,3,TRUE)</f>
        <v>0</v>
      </c>
      <c r="I972" s="5">
        <f t="shared" si="3"/>
        <v>0</v>
      </c>
      <c r="J972" s="47">
        <f>VLOOKUP(D972,Assumption!$O$3:$Q$103,IF('Thông tin khách hàng'!$B$3="Nam",2,3),FALSE)/12*P972</f>
        <v>0</v>
      </c>
      <c r="K972" s="5">
        <v>20000.0</v>
      </c>
      <c r="L972" s="46">
        <f t="shared" si="4"/>
        <v>15678363025</v>
      </c>
      <c r="M972" s="46">
        <f t="shared" si="5"/>
        <v>3863956878170</v>
      </c>
      <c r="N972" s="47">
        <f>HLOOKUP(ROUND(AVERAGE(M960:M971)/10^6,0),Assumption!$B$2:$E$3,2,TRUE)*MAX((AVERAGE(M960:M971)-250*10^6),0)</f>
        <v>21779536295</v>
      </c>
      <c r="O972" s="46">
        <f t="shared" si="6"/>
        <v>3885736414464</v>
      </c>
      <c r="P972" s="46">
        <f>IF(A972=1,SA,MAX(0,SA-M971))</f>
        <v>0</v>
      </c>
      <c r="S972" s="5">
        <v>0.0</v>
      </c>
      <c r="T972" s="5">
        <v>0.0</v>
      </c>
      <c r="U972" s="5">
        <v>1.0</v>
      </c>
      <c r="V972" s="48">
        <v>1.0</v>
      </c>
    </row>
    <row r="973" ht="15.75" customHeight="1">
      <c r="A973" s="5">
        <v>971.0</v>
      </c>
      <c r="B973" s="5">
        <v>81.0</v>
      </c>
      <c r="C973" s="5">
        <f t="shared" si="1"/>
        <v>11</v>
      </c>
      <c r="D973" s="5">
        <f>'Thông tin khách hàng'!$B$4+B973-1</f>
        <v>81</v>
      </c>
      <c r="E973" s="46">
        <f t="shared" si="2"/>
        <v>3885736414464</v>
      </c>
      <c r="F973" s="5">
        <f>TP*VLOOKUP('Thông tin khách hàng'!$E$10,$X$2:$Z$5,3,FALSE)*OFFSET($S973,0,VLOOKUP('Thông tin khách hàng'!$E$10,$X$2:$Z$5,2,FALSE))</f>
        <v>0</v>
      </c>
      <c r="G973" s="5">
        <f>EP*VLOOKUP('Thông tin khách hàng'!$E$10,$X$2:$Z$5,3,FALSE)*OFFSET($S973,0,VLOOKUP('Thông tin khách hàng'!$E$10,$X$2:$Z$5,2,FALSE))</f>
        <v>0</v>
      </c>
      <c r="H973" s="5">
        <f>F973*HLOOKUP(B973,Assumption!$A$10:$G$12,2,TRUE)+G973*HLOOKUP(B973,Assumption!$A$10:$G$12,3,TRUE)</f>
        <v>0</v>
      </c>
      <c r="I973" s="5">
        <f t="shared" si="3"/>
        <v>0</v>
      </c>
      <c r="J973" s="47">
        <f>VLOOKUP(D973,Assumption!$O$3:$Q$103,IF('Thông tin khách hàng'!$B$3="Nam",2,3),FALSE)/12*P973</f>
        <v>0</v>
      </c>
      <c r="K973" s="5">
        <v>20000.0</v>
      </c>
      <c r="L973" s="46">
        <f t="shared" si="4"/>
        <v>15830971062</v>
      </c>
      <c r="M973" s="46">
        <f t="shared" si="5"/>
        <v>3901567365526</v>
      </c>
      <c r="N973" s="47">
        <f>HLOOKUP(ROUND(AVERAGE(M961:M972)/10^6,0),Assumption!$B$2:$E$3,2,TRUE)*MAX((AVERAGE(M961:M972)-250*10^6),0)</f>
        <v>21991574443</v>
      </c>
      <c r="O973" s="46">
        <f t="shared" si="6"/>
        <v>3923558939970</v>
      </c>
      <c r="P973" s="46">
        <f>IF(A973=1,SA,MAX(0,SA-M972))</f>
        <v>0</v>
      </c>
      <c r="S973" s="5">
        <v>0.0</v>
      </c>
      <c r="T973" s="5">
        <v>0.0</v>
      </c>
      <c r="U973" s="5">
        <v>0.0</v>
      </c>
      <c r="V973" s="48">
        <v>1.0</v>
      </c>
    </row>
    <row r="974" ht="15.75" customHeight="1">
      <c r="A974" s="5">
        <v>972.0</v>
      </c>
      <c r="B974" s="5">
        <v>81.0</v>
      </c>
      <c r="C974" s="5">
        <f t="shared" si="1"/>
        <v>12</v>
      </c>
      <c r="D974" s="5">
        <f>'Thông tin khách hàng'!$B$4+B974-1</f>
        <v>81</v>
      </c>
      <c r="E974" s="46">
        <f t="shared" si="2"/>
        <v>3923558939970</v>
      </c>
      <c r="F974" s="5">
        <f>TP*VLOOKUP('Thông tin khách hàng'!$E$10,$X$2:$Z$5,3,FALSE)*OFFSET($S974,0,VLOOKUP('Thông tin khách hàng'!$E$10,$X$2:$Z$5,2,FALSE))</f>
        <v>0</v>
      </c>
      <c r="G974" s="5">
        <f>EP*VLOOKUP('Thông tin khách hàng'!$E$10,$X$2:$Z$5,3,FALSE)*OFFSET($S974,0,VLOOKUP('Thông tin khách hàng'!$E$10,$X$2:$Z$5,2,FALSE))</f>
        <v>0</v>
      </c>
      <c r="H974" s="5">
        <f>F974*HLOOKUP(B974,Assumption!$A$10:$G$12,2,TRUE)+G974*HLOOKUP(B974,Assumption!$A$10:$G$12,3,TRUE)</f>
        <v>0</v>
      </c>
      <c r="I974" s="5">
        <f t="shared" si="3"/>
        <v>0</v>
      </c>
      <c r="J974" s="47">
        <f>VLOOKUP(D974,Assumption!$O$3:$Q$103,IF('Thông tin khách hàng'!$B$3="Nam",2,3),FALSE)/12*P974</f>
        <v>0</v>
      </c>
      <c r="K974" s="5">
        <v>20000.0</v>
      </c>
      <c r="L974" s="46">
        <f t="shared" si="4"/>
        <v>15985064712</v>
      </c>
      <c r="M974" s="46">
        <f t="shared" si="5"/>
        <v>3939543984682</v>
      </c>
      <c r="N974" s="47">
        <f>HLOOKUP(ROUND(AVERAGE(M962:M973)/10^6,0),Assumption!$B$2:$E$3,2,TRUE)*MAX((AVERAGE(M962:M973)-250*10^6),0)</f>
        <v>22205676591</v>
      </c>
      <c r="O974" s="46">
        <f t="shared" si="6"/>
        <v>3961749661272</v>
      </c>
      <c r="P974" s="46">
        <f>IF(A974=1,SA,MAX(0,SA-M973))</f>
        <v>0</v>
      </c>
      <c r="S974" s="5">
        <v>0.0</v>
      </c>
      <c r="T974" s="5">
        <v>0.0</v>
      </c>
      <c r="U974" s="5">
        <v>0.0</v>
      </c>
      <c r="V974" s="48">
        <v>1.0</v>
      </c>
    </row>
    <row r="975" ht="15.75" customHeight="1">
      <c r="A975" s="5">
        <v>973.0</v>
      </c>
      <c r="B975" s="5">
        <v>82.0</v>
      </c>
      <c r="C975" s="5">
        <f t="shared" si="1"/>
        <v>1</v>
      </c>
      <c r="D975" s="5">
        <f>'Thông tin khách hàng'!$B$4+B975-1</f>
        <v>82</v>
      </c>
      <c r="E975" s="46">
        <f t="shared" si="2"/>
        <v>3961749661272</v>
      </c>
      <c r="F975" s="5">
        <f>TP*VLOOKUP('Thông tin khách hàng'!$E$10,$X$2:$Z$5,3,FALSE)*OFFSET($S975,0,VLOOKUP('Thông tin khách hàng'!$E$10,$X$2:$Z$5,2,FALSE))</f>
        <v>15000000</v>
      </c>
      <c r="G975" s="5">
        <f>EP*VLOOKUP('Thông tin khách hàng'!$E$10,$X$2:$Z$5,3,FALSE)*OFFSET($S975,0,VLOOKUP('Thông tin khách hàng'!$E$10,$X$2:$Z$5,2,FALSE))</f>
        <v>15000000</v>
      </c>
      <c r="H975" s="5">
        <f>F975*HLOOKUP(B975,Assumption!$A$10:$G$12,2,TRUE)+G975*HLOOKUP(B975,Assumption!$A$10:$G$12,3,TRUE)</f>
        <v>750000</v>
      </c>
      <c r="I975" s="5">
        <f t="shared" si="3"/>
        <v>29250000</v>
      </c>
      <c r="J975" s="47">
        <f>VLOOKUP(D975,Assumption!$O$3:$Q$103,IF('Thông tin khách hàng'!$B$3="Nam",2,3),FALSE)/12*P975</f>
        <v>0</v>
      </c>
      <c r="K975" s="5">
        <v>20000.0</v>
      </c>
      <c r="L975" s="46">
        <f t="shared" si="4"/>
        <v>16140777606</v>
      </c>
      <c r="M975" s="46">
        <f t="shared" si="5"/>
        <v>3977919668878</v>
      </c>
      <c r="N975" s="47">
        <f>HLOOKUP(ROUND(AVERAGE(M963:M974)/10^6,0),Assumption!$B$2:$E$3,2,TRUE)*MAX((AVERAGE(M963:M974)-250*10^6),0)</f>
        <v>22421862829</v>
      </c>
      <c r="O975" s="46">
        <f t="shared" si="6"/>
        <v>4000341531708</v>
      </c>
      <c r="P975" s="46">
        <f>IF(A975=1,SA,MAX(0,SA-M974))</f>
        <v>0</v>
      </c>
      <c r="S975" s="5">
        <v>1.0</v>
      </c>
      <c r="T975" s="5">
        <v>1.0</v>
      </c>
      <c r="U975" s="5">
        <v>1.0</v>
      </c>
      <c r="V975" s="48">
        <v>1.0</v>
      </c>
    </row>
    <row r="976" ht="15.75" customHeight="1">
      <c r="A976" s="5">
        <v>974.0</v>
      </c>
      <c r="B976" s="5">
        <v>82.0</v>
      </c>
      <c r="C976" s="5">
        <f t="shared" si="1"/>
        <v>2</v>
      </c>
      <c r="D976" s="5">
        <f>'Thông tin khách hàng'!$B$4+B976-1</f>
        <v>82</v>
      </c>
      <c r="E976" s="46">
        <f t="shared" si="2"/>
        <v>4000341531708</v>
      </c>
      <c r="F976" s="5">
        <f>TP*VLOOKUP('Thông tin khách hàng'!$E$10,$X$2:$Z$5,3,FALSE)*OFFSET($S976,0,VLOOKUP('Thông tin khách hàng'!$E$10,$X$2:$Z$5,2,FALSE))</f>
        <v>0</v>
      </c>
      <c r="G976" s="5">
        <f>EP*VLOOKUP('Thông tin khách hàng'!$E$10,$X$2:$Z$5,3,FALSE)*OFFSET($S976,0,VLOOKUP('Thông tin khách hàng'!$E$10,$X$2:$Z$5,2,FALSE))</f>
        <v>0</v>
      </c>
      <c r="H976" s="5">
        <f>F976*HLOOKUP(B976,Assumption!$A$10:$G$12,2,TRUE)+G976*HLOOKUP(B976,Assumption!$A$10:$G$12,3,TRUE)</f>
        <v>0</v>
      </c>
      <c r="I976" s="5">
        <f t="shared" si="3"/>
        <v>0</v>
      </c>
      <c r="J976" s="47">
        <f>VLOOKUP(D976,Assumption!$O$3:$Q$103,IF('Thông tin khách hàng'!$B$3="Nam",2,3),FALSE)/12*P976</f>
        <v>0</v>
      </c>
      <c r="K976" s="5">
        <v>20000.0</v>
      </c>
      <c r="L976" s="46">
        <f t="shared" si="4"/>
        <v>16297886496</v>
      </c>
      <c r="M976" s="46">
        <f t="shared" si="5"/>
        <v>4016639398204</v>
      </c>
      <c r="N976" s="47">
        <f>HLOOKUP(ROUND(AVERAGE(M964:M975)/10^6,0),Assumption!$B$2:$E$3,2,TRUE)*MAX((AVERAGE(M964:M975)-250*10^6),0)</f>
        <v>22640153445</v>
      </c>
      <c r="O976" s="46">
        <f t="shared" si="6"/>
        <v>4039279551649</v>
      </c>
      <c r="P976" s="46">
        <f>IF(A976=1,SA,MAX(0,SA-M975))</f>
        <v>0</v>
      </c>
      <c r="S976" s="5">
        <v>0.0</v>
      </c>
      <c r="T976" s="5">
        <v>0.0</v>
      </c>
      <c r="U976" s="5">
        <v>0.0</v>
      </c>
      <c r="V976" s="48">
        <v>1.0</v>
      </c>
    </row>
    <row r="977" ht="15.75" customHeight="1">
      <c r="A977" s="5">
        <v>975.0</v>
      </c>
      <c r="B977" s="5">
        <v>82.0</v>
      </c>
      <c r="C977" s="5">
        <f t="shared" si="1"/>
        <v>3</v>
      </c>
      <c r="D977" s="5">
        <f>'Thông tin khách hàng'!$B$4+B977-1</f>
        <v>82</v>
      </c>
      <c r="E977" s="46">
        <f t="shared" si="2"/>
        <v>4039279551649</v>
      </c>
      <c r="F977" s="5">
        <f>TP*VLOOKUP('Thông tin khách hàng'!$E$10,$X$2:$Z$5,3,FALSE)*OFFSET($S977,0,VLOOKUP('Thông tin khách hàng'!$E$10,$X$2:$Z$5,2,FALSE))</f>
        <v>0</v>
      </c>
      <c r="G977" s="5">
        <f>EP*VLOOKUP('Thông tin khách hàng'!$E$10,$X$2:$Z$5,3,FALSE)*OFFSET($S977,0,VLOOKUP('Thông tin khách hàng'!$E$10,$X$2:$Z$5,2,FALSE))</f>
        <v>0</v>
      </c>
      <c r="H977" s="5">
        <f>F977*HLOOKUP(B977,Assumption!$A$10:$G$12,2,TRUE)+G977*HLOOKUP(B977,Assumption!$A$10:$G$12,3,TRUE)</f>
        <v>0</v>
      </c>
      <c r="I977" s="5">
        <f t="shared" si="3"/>
        <v>0</v>
      </c>
      <c r="J977" s="47">
        <f>VLOOKUP(D977,Assumption!$O$3:$Q$103,IF('Thông tin khách hàng'!$B$3="Nam",2,3),FALSE)/12*P977</f>
        <v>0</v>
      </c>
      <c r="K977" s="5">
        <v>20000.0</v>
      </c>
      <c r="L977" s="46">
        <f t="shared" si="4"/>
        <v>16456524809</v>
      </c>
      <c r="M977" s="46">
        <f t="shared" si="5"/>
        <v>4055736056458</v>
      </c>
      <c r="N977" s="47">
        <f>HLOOKUP(ROUND(AVERAGE(M965:M976)/10^6,0),Assumption!$B$2:$E$3,2,TRUE)*MAX((AVERAGE(M965:M976)-250*10^6),0)</f>
        <v>22860568922</v>
      </c>
      <c r="O977" s="46">
        <f t="shared" si="6"/>
        <v>4078596625380</v>
      </c>
      <c r="P977" s="46">
        <f>IF(A977=1,SA,MAX(0,SA-M976))</f>
        <v>0</v>
      </c>
      <c r="S977" s="5">
        <v>0.0</v>
      </c>
      <c r="T977" s="5">
        <v>0.0</v>
      </c>
      <c r="U977" s="5">
        <v>0.0</v>
      </c>
      <c r="V977" s="48">
        <v>1.0</v>
      </c>
    </row>
    <row r="978" ht="15.75" customHeight="1">
      <c r="A978" s="5">
        <v>976.0</v>
      </c>
      <c r="B978" s="5">
        <v>82.0</v>
      </c>
      <c r="C978" s="5">
        <f t="shared" si="1"/>
        <v>4</v>
      </c>
      <c r="D978" s="5">
        <f>'Thông tin khách hàng'!$B$4+B978-1</f>
        <v>82</v>
      </c>
      <c r="E978" s="46">
        <f t="shared" si="2"/>
        <v>4078596625380</v>
      </c>
      <c r="F978" s="5">
        <f>TP*VLOOKUP('Thông tin khách hàng'!$E$10,$X$2:$Z$5,3,FALSE)*OFFSET($S978,0,VLOOKUP('Thông tin khách hàng'!$E$10,$X$2:$Z$5,2,FALSE))</f>
        <v>0</v>
      </c>
      <c r="G978" s="5">
        <f>EP*VLOOKUP('Thông tin khách hàng'!$E$10,$X$2:$Z$5,3,FALSE)*OFFSET($S978,0,VLOOKUP('Thông tin khách hàng'!$E$10,$X$2:$Z$5,2,FALSE))</f>
        <v>0</v>
      </c>
      <c r="H978" s="5">
        <f>F978*HLOOKUP(B978,Assumption!$A$10:$G$12,2,TRUE)+G978*HLOOKUP(B978,Assumption!$A$10:$G$12,3,TRUE)</f>
        <v>0</v>
      </c>
      <c r="I978" s="5">
        <f t="shared" si="3"/>
        <v>0</v>
      </c>
      <c r="J978" s="47">
        <f>VLOOKUP(D978,Assumption!$O$3:$Q$103,IF('Thông tin khách hàng'!$B$3="Nam",2,3),FALSE)/12*P978</f>
        <v>0</v>
      </c>
      <c r="K978" s="5">
        <v>20000.0</v>
      </c>
      <c r="L978" s="46">
        <f t="shared" si="4"/>
        <v>16616707434</v>
      </c>
      <c r="M978" s="46">
        <f t="shared" si="5"/>
        <v>4095213312814</v>
      </c>
      <c r="N978" s="47">
        <f>HLOOKUP(ROUND(AVERAGE(M966:M977)/10^6,0),Assumption!$B$2:$E$3,2,TRUE)*MAX((AVERAGE(M966:M977)-250*10^6),0)</f>
        <v>23083129944</v>
      </c>
      <c r="O978" s="46">
        <f t="shared" si="6"/>
        <v>4118296442758</v>
      </c>
      <c r="P978" s="46">
        <f>IF(A978=1,SA,MAX(0,SA-M977))</f>
        <v>0</v>
      </c>
      <c r="S978" s="5">
        <v>0.0</v>
      </c>
      <c r="T978" s="5">
        <v>0.0</v>
      </c>
      <c r="U978" s="5">
        <v>1.0</v>
      </c>
      <c r="V978" s="48">
        <v>1.0</v>
      </c>
    </row>
    <row r="979" ht="15.75" customHeight="1">
      <c r="A979" s="5">
        <v>977.0</v>
      </c>
      <c r="B979" s="5">
        <v>82.0</v>
      </c>
      <c r="C979" s="5">
        <f t="shared" si="1"/>
        <v>5</v>
      </c>
      <c r="D979" s="5">
        <f>'Thông tin khách hàng'!$B$4+B979-1</f>
        <v>82</v>
      </c>
      <c r="E979" s="46">
        <f t="shared" si="2"/>
        <v>4118296442758</v>
      </c>
      <c r="F979" s="5">
        <f>TP*VLOOKUP('Thông tin khách hàng'!$E$10,$X$2:$Z$5,3,FALSE)*OFFSET($S979,0,VLOOKUP('Thông tin khách hàng'!$E$10,$X$2:$Z$5,2,FALSE))</f>
        <v>0</v>
      </c>
      <c r="G979" s="5">
        <f>EP*VLOOKUP('Thông tin khách hàng'!$E$10,$X$2:$Z$5,3,FALSE)*OFFSET($S979,0,VLOOKUP('Thông tin khách hàng'!$E$10,$X$2:$Z$5,2,FALSE))</f>
        <v>0</v>
      </c>
      <c r="H979" s="5">
        <f>F979*HLOOKUP(B979,Assumption!$A$10:$G$12,2,TRUE)+G979*HLOOKUP(B979,Assumption!$A$10:$G$12,3,TRUE)</f>
        <v>0</v>
      </c>
      <c r="I979" s="5">
        <f t="shared" si="3"/>
        <v>0</v>
      </c>
      <c r="J979" s="47">
        <f>VLOOKUP(D979,Assumption!$O$3:$Q$103,IF('Thông tin khách hàng'!$B$3="Nam",2,3),FALSE)/12*P979</f>
        <v>0</v>
      </c>
      <c r="K979" s="5">
        <v>20000.0</v>
      </c>
      <c r="L979" s="46">
        <f t="shared" si="4"/>
        <v>16778449404</v>
      </c>
      <c r="M979" s="46">
        <f t="shared" si="5"/>
        <v>4135074872162</v>
      </c>
      <c r="N979" s="47">
        <f>HLOOKUP(ROUND(AVERAGE(M967:M978)/10^6,0),Assumption!$B$2:$E$3,2,TRUE)*MAX((AVERAGE(M967:M978)-250*10^6),0)</f>
        <v>23307857397</v>
      </c>
      <c r="O979" s="46">
        <f t="shared" si="6"/>
        <v>4158382729559</v>
      </c>
      <c r="P979" s="46">
        <f>IF(A979=1,SA,MAX(0,SA-M978))</f>
        <v>0</v>
      </c>
      <c r="S979" s="5">
        <v>0.0</v>
      </c>
      <c r="T979" s="5">
        <v>0.0</v>
      </c>
      <c r="U979" s="5">
        <v>0.0</v>
      </c>
      <c r="V979" s="48">
        <v>1.0</v>
      </c>
    </row>
    <row r="980" ht="15.75" customHeight="1">
      <c r="A980" s="5">
        <v>978.0</v>
      </c>
      <c r="B980" s="5">
        <v>82.0</v>
      </c>
      <c r="C980" s="5">
        <f t="shared" si="1"/>
        <v>6</v>
      </c>
      <c r="D980" s="5">
        <f>'Thông tin khách hàng'!$B$4+B980-1</f>
        <v>82</v>
      </c>
      <c r="E980" s="46">
        <f t="shared" si="2"/>
        <v>4158382729559</v>
      </c>
      <c r="F980" s="5">
        <f>TP*VLOOKUP('Thông tin khách hàng'!$E$10,$X$2:$Z$5,3,FALSE)*OFFSET($S980,0,VLOOKUP('Thông tin khách hàng'!$E$10,$X$2:$Z$5,2,FALSE))</f>
        <v>0</v>
      </c>
      <c r="G980" s="5">
        <f>EP*VLOOKUP('Thông tin khách hàng'!$E$10,$X$2:$Z$5,3,FALSE)*OFFSET($S980,0,VLOOKUP('Thông tin khách hàng'!$E$10,$X$2:$Z$5,2,FALSE))</f>
        <v>0</v>
      </c>
      <c r="H980" s="5">
        <f>F980*HLOOKUP(B980,Assumption!$A$10:$G$12,2,TRUE)+G980*HLOOKUP(B980,Assumption!$A$10:$G$12,3,TRUE)</f>
        <v>0</v>
      </c>
      <c r="I980" s="5">
        <f t="shared" si="3"/>
        <v>0</v>
      </c>
      <c r="J980" s="47">
        <f>VLOOKUP(D980,Assumption!$O$3:$Q$103,IF('Thông tin khách hàng'!$B$3="Nam",2,3),FALSE)/12*P980</f>
        <v>0</v>
      </c>
      <c r="K980" s="5">
        <v>20000.0</v>
      </c>
      <c r="L980" s="46">
        <f t="shared" si="4"/>
        <v>16941765899</v>
      </c>
      <c r="M980" s="46">
        <f t="shared" si="5"/>
        <v>4175324475458</v>
      </c>
      <c r="N980" s="47">
        <f>HLOOKUP(ROUND(AVERAGE(M968:M979)/10^6,0),Assumption!$B$2:$E$3,2,TRUE)*MAX((AVERAGE(M968:M979)-250*10^6),0)</f>
        <v>23534772367</v>
      </c>
      <c r="O980" s="46">
        <f t="shared" si="6"/>
        <v>4198859247825</v>
      </c>
      <c r="P980" s="46">
        <f>IF(A980=1,SA,MAX(0,SA-M979))</f>
        <v>0</v>
      </c>
      <c r="S980" s="5">
        <v>0.0</v>
      </c>
      <c r="T980" s="5">
        <v>0.0</v>
      </c>
      <c r="U980" s="5">
        <v>0.0</v>
      </c>
      <c r="V980" s="48">
        <v>1.0</v>
      </c>
    </row>
    <row r="981" ht="15.75" customHeight="1">
      <c r="A981" s="5">
        <v>979.0</v>
      </c>
      <c r="B981" s="5">
        <v>82.0</v>
      </c>
      <c r="C981" s="5">
        <f t="shared" si="1"/>
        <v>7</v>
      </c>
      <c r="D981" s="5">
        <f>'Thông tin khách hàng'!$B$4+B981-1</f>
        <v>82</v>
      </c>
      <c r="E981" s="46">
        <f t="shared" si="2"/>
        <v>4198859247825</v>
      </c>
      <c r="F981" s="5">
        <f>TP*VLOOKUP('Thông tin khách hàng'!$E$10,$X$2:$Z$5,3,FALSE)*OFFSET($S981,0,VLOOKUP('Thông tin khách hàng'!$E$10,$X$2:$Z$5,2,FALSE))</f>
        <v>15000000</v>
      </c>
      <c r="G981" s="5">
        <f>EP*VLOOKUP('Thông tin khách hàng'!$E$10,$X$2:$Z$5,3,FALSE)*OFFSET($S981,0,VLOOKUP('Thông tin khách hàng'!$E$10,$X$2:$Z$5,2,FALSE))</f>
        <v>15000000</v>
      </c>
      <c r="H981" s="5">
        <f>F981*HLOOKUP(B981,Assumption!$A$10:$G$12,2,TRUE)+G981*HLOOKUP(B981,Assumption!$A$10:$G$12,3,TRUE)</f>
        <v>750000</v>
      </c>
      <c r="I981" s="5">
        <f t="shared" si="3"/>
        <v>29250000</v>
      </c>
      <c r="J981" s="47">
        <f>VLOOKUP(D981,Assumption!$O$3:$Q$103,IF('Thông tin khách hàng'!$B$3="Nam",2,3),FALSE)/12*P981</f>
        <v>0</v>
      </c>
      <c r="K981" s="5">
        <v>20000.0</v>
      </c>
      <c r="L981" s="46">
        <f t="shared" si="4"/>
        <v>17106791412</v>
      </c>
      <c r="M981" s="46">
        <f t="shared" si="5"/>
        <v>4215995269237</v>
      </c>
      <c r="N981" s="47">
        <f>HLOOKUP(ROUND(AVERAGE(M969:M980)/10^6,0),Assumption!$B$2:$E$3,2,TRUE)*MAX((AVERAGE(M969:M980)-250*10^6),0)</f>
        <v>23763896149</v>
      </c>
      <c r="O981" s="46">
        <f t="shared" si="6"/>
        <v>4239759165386</v>
      </c>
      <c r="P981" s="46">
        <f>IF(A981=1,SA,MAX(0,SA-M980))</f>
        <v>0</v>
      </c>
      <c r="S981" s="5">
        <v>0.0</v>
      </c>
      <c r="T981" s="5">
        <v>1.0</v>
      </c>
      <c r="U981" s="5">
        <v>1.0</v>
      </c>
      <c r="V981" s="48">
        <v>1.0</v>
      </c>
    </row>
    <row r="982" ht="15.75" customHeight="1">
      <c r="A982" s="5">
        <v>980.0</v>
      </c>
      <c r="B982" s="5">
        <v>82.0</v>
      </c>
      <c r="C982" s="5">
        <f t="shared" si="1"/>
        <v>8</v>
      </c>
      <c r="D982" s="5">
        <f>'Thông tin khách hàng'!$B$4+B982-1</f>
        <v>82</v>
      </c>
      <c r="E982" s="46">
        <f t="shared" si="2"/>
        <v>4239759165386</v>
      </c>
      <c r="F982" s="5">
        <f>TP*VLOOKUP('Thông tin khách hàng'!$E$10,$X$2:$Z$5,3,FALSE)*OFFSET($S982,0,VLOOKUP('Thông tin khách hàng'!$E$10,$X$2:$Z$5,2,FALSE))</f>
        <v>0</v>
      </c>
      <c r="G982" s="5">
        <f>EP*VLOOKUP('Thông tin khách hàng'!$E$10,$X$2:$Z$5,3,FALSE)*OFFSET($S982,0,VLOOKUP('Thông tin khách hàng'!$E$10,$X$2:$Z$5,2,FALSE))</f>
        <v>0</v>
      </c>
      <c r="H982" s="5">
        <f>F982*HLOOKUP(B982,Assumption!$A$10:$G$12,2,TRUE)+G982*HLOOKUP(B982,Assumption!$A$10:$G$12,3,TRUE)</f>
        <v>0</v>
      </c>
      <c r="I982" s="5">
        <f t="shared" si="3"/>
        <v>0</v>
      </c>
      <c r="J982" s="47">
        <f>VLOOKUP(D982,Assumption!$O$3:$Q$103,IF('Thông tin khách hàng'!$B$3="Nam",2,3),FALSE)/12*P982</f>
        <v>0</v>
      </c>
      <c r="K982" s="5">
        <v>20000.0</v>
      </c>
      <c r="L982" s="46">
        <f t="shared" si="4"/>
        <v>17273303571</v>
      </c>
      <c r="M982" s="46">
        <f t="shared" si="5"/>
        <v>4257032448957</v>
      </c>
      <c r="N982" s="47">
        <f>HLOOKUP(ROUND(AVERAGE(M970:M981)/10^6,0),Assumption!$B$2:$E$3,2,TRUE)*MAX((AVERAGE(M970:M981)-250*10^6),0)</f>
        <v>23995250244</v>
      </c>
      <c r="O982" s="46">
        <f t="shared" si="6"/>
        <v>4281027699202</v>
      </c>
      <c r="P982" s="46">
        <f>IF(A982=1,SA,MAX(0,SA-M981))</f>
        <v>0</v>
      </c>
      <c r="S982" s="5">
        <v>0.0</v>
      </c>
      <c r="T982" s="5">
        <v>0.0</v>
      </c>
      <c r="U982" s="5">
        <v>0.0</v>
      </c>
      <c r="V982" s="48">
        <v>1.0</v>
      </c>
    </row>
    <row r="983" ht="15.75" customHeight="1">
      <c r="A983" s="5">
        <v>981.0</v>
      </c>
      <c r="B983" s="5">
        <v>82.0</v>
      </c>
      <c r="C983" s="5">
        <f t="shared" si="1"/>
        <v>9</v>
      </c>
      <c r="D983" s="5">
        <f>'Thông tin khách hàng'!$B$4+B983-1</f>
        <v>82</v>
      </c>
      <c r="E983" s="46">
        <f t="shared" si="2"/>
        <v>4281027699202</v>
      </c>
      <c r="F983" s="5">
        <f>TP*VLOOKUP('Thông tin khách hàng'!$E$10,$X$2:$Z$5,3,FALSE)*OFFSET($S983,0,VLOOKUP('Thông tin khách hàng'!$E$10,$X$2:$Z$5,2,FALSE))</f>
        <v>0</v>
      </c>
      <c r="G983" s="5">
        <f>EP*VLOOKUP('Thông tin khách hàng'!$E$10,$X$2:$Z$5,3,FALSE)*OFFSET($S983,0,VLOOKUP('Thông tin khách hàng'!$E$10,$X$2:$Z$5,2,FALSE))</f>
        <v>0</v>
      </c>
      <c r="H983" s="5">
        <f>F983*HLOOKUP(B983,Assumption!$A$10:$G$12,2,TRUE)+G983*HLOOKUP(B983,Assumption!$A$10:$G$12,3,TRUE)</f>
        <v>0</v>
      </c>
      <c r="I983" s="5">
        <f t="shared" si="3"/>
        <v>0</v>
      </c>
      <c r="J983" s="47">
        <f>VLOOKUP(D983,Assumption!$O$3:$Q$103,IF('Thông tin khách hàng'!$B$3="Nam",2,3),FALSE)/12*P983</f>
        <v>0</v>
      </c>
      <c r="K983" s="5">
        <v>20000.0</v>
      </c>
      <c r="L983" s="46">
        <f t="shared" si="4"/>
        <v>17441436686</v>
      </c>
      <c r="M983" s="46">
        <f t="shared" si="5"/>
        <v>4298469115888</v>
      </c>
      <c r="N983" s="47">
        <f>HLOOKUP(ROUND(AVERAGE(M971:M982)/10^6,0),Assumption!$B$2:$E$3,2,TRUE)*MAX((AVERAGE(M971:M982)-250*10^6),0)</f>
        <v>24228856362</v>
      </c>
      <c r="O983" s="46">
        <f t="shared" si="6"/>
        <v>4322697972249</v>
      </c>
      <c r="P983" s="46">
        <f>IF(A983=1,SA,MAX(0,SA-M982))</f>
        <v>0</v>
      </c>
      <c r="S983" s="5">
        <v>0.0</v>
      </c>
      <c r="T983" s="5">
        <v>0.0</v>
      </c>
      <c r="U983" s="5">
        <v>0.0</v>
      </c>
      <c r="V983" s="48">
        <v>1.0</v>
      </c>
    </row>
    <row r="984" ht="15.75" customHeight="1">
      <c r="A984" s="5">
        <v>982.0</v>
      </c>
      <c r="B984" s="5">
        <v>82.0</v>
      </c>
      <c r="C984" s="5">
        <f t="shared" si="1"/>
        <v>10</v>
      </c>
      <c r="D984" s="5">
        <f>'Thông tin khách hàng'!$B$4+B984-1</f>
        <v>82</v>
      </c>
      <c r="E984" s="46">
        <f t="shared" si="2"/>
        <v>4322697972249</v>
      </c>
      <c r="F984" s="5">
        <f>TP*VLOOKUP('Thông tin khách hàng'!$E$10,$X$2:$Z$5,3,FALSE)*OFFSET($S984,0,VLOOKUP('Thông tin khách hàng'!$E$10,$X$2:$Z$5,2,FALSE))</f>
        <v>0</v>
      </c>
      <c r="G984" s="5">
        <f>EP*VLOOKUP('Thông tin khách hàng'!$E$10,$X$2:$Z$5,3,FALSE)*OFFSET($S984,0,VLOOKUP('Thông tin khách hàng'!$E$10,$X$2:$Z$5,2,FALSE))</f>
        <v>0</v>
      </c>
      <c r="H984" s="5">
        <f>F984*HLOOKUP(B984,Assumption!$A$10:$G$12,2,TRUE)+G984*HLOOKUP(B984,Assumption!$A$10:$G$12,3,TRUE)</f>
        <v>0</v>
      </c>
      <c r="I984" s="5">
        <f t="shared" si="3"/>
        <v>0</v>
      </c>
      <c r="J984" s="47">
        <f>VLOOKUP(D984,Assumption!$O$3:$Q$103,IF('Thông tin khách hàng'!$B$3="Nam",2,3),FALSE)/12*P984</f>
        <v>0</v>
      </c>
      <c r="K984" s="5">
        <v>20000.0</v>
      </c>
      <c r="L984" s="46">
        <f t="shared" si="4"/>
        <v>17611206537</v>
      </c>
      <c r="M984" s="46">
        <f t="shared" si="5"/>
        <v>4340309158786</v>
      </c>
      <c r="N984" s="47">
        <f>HLOOKUP(ROUND(AVERAGE(M972:M983)/10^6,0),Assumption!$B$2:$E$3,2,TRUE)*MAX((AVERAGE(M972:M983)-250*10^6),0)</f>
        <v>24464736423</v>
      </c>
      <c r="O984" s="46">
        <f t="shared" si="6"/>
        <v>4364773895209</v>
      </c>
      <c r="P984" s="46">
        <f>IF(A984=1,SA,MAX(0,SA-M983))</f>
        <v>0</v>
      </c>
      <c r="S984" s="5">
        <v>0.0</v>
      </c>
      <c r="T984" s="5">
        <v>0.0</v>
      </c>
      <c r="U984" s="5">
        <v>1.0</v>
      </c>
      <c r="V984" s="48">
        <v>1.0</v>
      </c>
    </row>
    <row r="985" ht="15.75" customHeight="1">
      <c r="A985" s="5">
        <v>983.0</v>
      </c>
      <c r="B985" s="5">
        <v>82.0</v>
      </c>
      <c r="C985" s="5">
        <f t="shared" si="1"/>
        <v>11</v>
      </c>
      <c r="D985" s="5">
        <f>'Thông tin khách hàng'!$B$4+B985-1</f>
        <v>82</v>
      </c>
      <c r="E985" s="46">
        <f t="shared" si="2"/>
        <v>4364773895209</v>
      </c>
      <c r="F985" s="5">
        <f>TP*VLOOKUP('Thông tin khách hàng'!$E$10,$X$2:$Z$5,3,FALSE)*OFFSET($S985,0,VLOOKUP('Thông tin khách hàng'!$E$10,$X$2:$Z$5,2,FALSE))</f>
        <v>0</v>
      </c>
      <c r="G985" s="5">
        <f>EP*VLOOKUP('Thông tin khách hàng'!$E$10,$X$2:$Z$5,3,FALSE)*OFFSET($S985,0,VLOOKUP('Thông tin khách hàng'!$E$10,$X$2:$Z$5,2,FALSE))</f>
        <v>0</v>
      </c>
      <c r="H985" s="5">
        <f>F985*HLOOKUP(B985,Assumption!$A$10:$G$12,2,TRUE)+G985*HLOOKUP(B985,Assumption!$A$10:$G$12,3,TRUE)</f>
        <v>0</v>
      </c>
      <c r="I985" s="5">
        <f t="shared" si="3"/>
        <v>0</v>
      </c>
      <c r="J985" s="47">
        <f>VLOOKUP(D985,Assumption!$O$3:$Q$103,IF('Thông tin khách hàng'!$B$3="Nam",2,3),FALSE)/12*P985</f>
        <v>0</v>
      </c>
      <c r="K985" s="5">
        <v>20000.0</v>
      </c>
      <c r="L985" s="46">
        <f t="shared" si="4"/>
        <v>17782629055</v>
      </c>
      <c r="M985" s="46">
        <f t="shared" si="5"/>
        <v>4382556504264</v>
      </c>
      <c r="N985" s="47">
        <f>HLOOKUP(ROUND(AVERAGE(M973:M984)/10^6,0),Assumption!$B$2:$E$3,2,TRUE)*MAX((AVERAGE(M973:M984)-250*10^6),0)</f>
        <v>24702912564</v>
      </c>
      <c r="O985" s="46">
        <f t="shared" si="6"/>
        <v>4407259416828</v>
      </c>
      <c r="P985" s="46">
        <f>IF(A985=1,SA,MAX(0,SA-M984))</f>
        <v>0</v>
      </c>
      <c r="S985" s="5">
        <v>0.0</v>
      </c>
      <c r="T985" s="5">
        <v>0.0</v>
      </c>
      <c r="U985" s="5">
        <v>0.0</v>
      </c>
      <c r="V985" s="48">
        <v>1.0</v>
      </c>
    </row>
    <row r="986" ht="15.75" customHeight="1">
      <c r="A986" s="5">
        <v>984.0</v>
      </c>
      <c r="B986" s="5">
        <v>82.0</v>
      </c>
      <c r="C986" s="5">
        <f t="shared" si="1"/>
        <v>12</v>
      </c>
      <c r="D986" s="5">
        <f>'Thông tin khách hàng'!$B$4+B986-1</f>
        <v>82</v>
      </c>
      <c r="E986" s="46">
        <f t="shared" si="2"/>
        <v>4407259416828</v>
      </c>
      <c r="F986" s="5">
        <f>TP*VLOOKUP('Thông tin khách hàng'!$E$10,$X$2:$Z$5,3,FALSE)*OFFSET($S986,0,VLOOKUP('Thông tin khách hàng'!$E$10,$X$2:$Z$5,2,FALSE))</f>
        <v>0</v>
      </c>
      <c r="G986" s="5">
        <f>EP*VLOOKUP('Thông tin khách hàng'!$E$10,$X$2:$Z$5,3,FALSE)*OFFSET($S986,0,VLOOKUP('Thông tin khách hàng'!$E$10,$X$2:$Z$5,2,FALSE))</f>
        <v>0</v>
      </c>
      <c r="H986" s="5">
        <f>F986*HLOOKUP(B986,Assumption!$A$10:$G$12,2,TRUE)+G986*HLOOKUP(B986,Assumption!$A$10:$G$12,3,TRUE)</f>
        <v>0</v>
      </c>
      <c r="I986" s="5">
        <f t="shared" si="3"/>
        <v>0</v>
      </c>
      <c r="J986" s="47">
        <f>VLOOKUP(D986,Assumption!$O$3:$Q$103,IF('Thông tin khách hàng'!$B$3="Nam",2,3),FALSE)/12*P986</f>
        <v>0</v>
      </c>
      <c r="K986" s="5">
        <v>20000.0</v>
      </c>
      <c r="L986" s="46">
        <f t="shared" si="4"/>
        <v>17955720329</v>
      </c>
      <c r="M986" s="46">
        <f t="shared" si="5"/>
        <v>4425215117157</v>
      </c>
      <c r="N986" s="47">
        <f>HLOOKUP(ROUND(AVERAGE(M974:M985)/10^6,0),Assumption!$B$2:$E$3,2,TRUE)*MAX((AVERAGE(M974:M985)-250*10^6),0)</f>
        <v>24943407133</v>
      </c>
      <c r="O986" s="46">
        <f t="shared" si="6"/>
        <v>4450158524290</v>
      </c>
      <c r="P986" s="46">
        <f>IF(A986=1,SA,MAX(0,SA-M985))</f>
        <v>0</v>
      </c>
      <c r="S986" s="5">
        <v>0.0</v>
      </c>
      <c r="T986" s="5">
        <v>0.0</v>
      </c>
      <c r="U986" s="5">
        <v>0.0</v>
      </c>
      <c r="V986" s="48">
        <v>1.0</v>
      </c>
    </row>
    <row r="987" ht="15.75" customHeight="1">
      <c r="A987" s="5">
        <v>985.0</v>
      </c>
      <c r="B987" s="5">
        <v>83.0</v>
      </c>
      <c r="C987" s="5">
        <f t="shared" si="1"/>
        <v>1</v>
      </c>
      <c r="D987" s="5">
        <f>'Thông tin khách hàng'!$B$4+B987-1</f>
        <v>83</v>
      </c>
      <c r="E987" s="46">
        <f t="shared" si="2"/>
        <v>4450158524290</v>
      </c>
      <c r="F987" s="5">
        <f>TP*VLOOKUP('Thông tin khách hàng'!$E$10,$X$2:$Z$5,3,FALSE)*OFFSET($S987,0,VLOOKUP('Thông tin khách hàng'!$E$10,$X$2:$Z$5,2,FALSE))</f>
        <v>15000000</v>
      </c>
      <c r="G987" s="5">
        <f>EP*VLOOKUP('Thông tin khách hàng'!$E$10,$X$2:$Z$5,3,FALSE)*OFFSET($S987,0,VLOOKUP('Thông tin khách hàng'!$E$10,$X$2:$Z$5,2,FALSE))</f>
        <v>15000000</v>
      </c>
      <c r="H987" s="5">
        <f>F987*HLOOKUP(B987,Assumption!$A$10:$G$12,2,TRUE)+G987*HLOOKUP(B987,Assumption!$A$10:$G$12,3,TRUE)</f>
        <v>750000</v>
      </c>
      <c r="I987" s="5">
        <f t="shared" si="3"/>
        <v>29250000</v>
      </c>
      <c r="J987" s="47">
        <f>VLOOKUP(D987,Assumption!$O$3:$Q$103,IF('Thông tin khách hàng'!$B$3="Nam",2,3),FALSE)/12*P987</f>
        <v>0</v>
      </c>
      <c r="K987" s="5">
        <v>20000.0</v>
      </c>
      <c r="L987" s="46">
        <f t="shared" si="4"/>
        <v>18130615771</v>
      </c>
      <c r="M987" s="46">
        <f t="shared" si="5"/>
        <v>4468318370061</v>
      </c>
      <c r="N987" s="47">
        <f>HLOOKUP(ROUND(AVERAGE(M975:M986)/10^6,0),Assumption!$B$2:$E$3,2,TRUE)*MAX((AVERAGE(M975:M986)-250*10^6),0)</f>
        <v>25186242699</v>
      </c>
      <c r="O987" s="46">
        <f t="shared" si="6"/>
        <v>4493504612760</v>
      </c>
      <c r="P987" s="46">
        <f>IF(A987=1,SA,MAX(0,SA-M986))</f>
        <v>0</v>
      </c>
      <c r="S987" s="5">
        <v>1.0</v>
      </c>
      <c r="T987" s="5">
        <v>1.0</v>
      </c>
      <c r="U987" s="5">
        <v>1.0</v>
      </c>
      <c r="V987" s="48">
        <v>1.0</v>
      </c>
    </row>
    <row r="988" ht="15.75" customHeight="1">
      <c r="A988" s="5">
        <v>986.0</v>
      </c>
      <c r="B988" s="5">
        <v>83.0</v>
      </c>
      <c r="C988" s="5">
        <f t="shared" si="1"/>
        <v>2</v>
      </c>
      <c r="D988" s="5">
        <f>'Thông tin khách hàng'!$B$4+B988-1</f>
        <v>83</v>
      </c>
      <c r="E988" s="46">
        <f t="shared" si="2"/>
        <v>4493504612760</v>
      </c>
      <c r="F988" s="5">
        <f>TP*VLOOKUP('Thông tin khách hàng'!$E$10,$X$2:$Z$5,3,FALSE)*OFFSET($S988,0,VLOOKUP('Thông tin khách hàng'!$E$10,$X$2:$Z$5,2,FALSE))</f>
        <v>0</v>
      </c>
      <c r="G988" s="5">
        <f>EP*VLOOKUP('Thông tin khách hàng'!$E$10,$X$2:$Z$5,3,FALSE)*OFFSET($S988,0,VLOOKUP('Thông tin khách hàng'!$E$10,$X$2:$Z$5,2,FALSE))</f>
        <v>0</v>
      </c>
      <c r="H988" s="5">
        <f>F988*HLOOKUP(B988,Assumption!$A$10:$G$12,2,TRUE)+G988*HLOOKUP(B988,Assumption!$A$10:$G$12,3,TRUE)</f>
        <v>0</v>
      </c>
      <c r="I988" s="5">
        <f t="shared" si="3"/>
        <v>0</v>
      </c>
      <c r="J988" s="47">
        <f>VLOOKUP(D988,Assumption!$O$3:$Q$103,IF('Thông tin khách hàng'!$B$3="Nam",2,3),FALSE)/12*P988</f>
        <v>0</v>
      </c>
      <c r="K988" s="5">
        <v>20000.0</v>
      </c>
      <c r="L988" s="46">
        <f t="shared" si="4"/>
        <v>18307093933</v>
      </c>
      <c r="M988" s="46">
        <f t="shared" si="5"/>
        <v>4511811686693</v>
      </c>
      <c r="N988" s="47">
        <f>HLOOKUP(ROUND(AVERAGE(M976:M987)/10^6,0),Assumption!$B$2:$E$3,2,TRUE)*MAX((AVERAGE(M976:M987)-250*10^6),0)</f>
        <v>25431442050</v>
      </c>
      <c r="O988" s="46">
        <f t="shared" si="6"/>
        <v>4537243128743</v>
      </c>
      <c r="P988" s="46">
        <f>IF(A988=1,SA,MAX(0,SA-M987))</f>
        <v>0</v>
      </c>
      <c r="S988" s="5">
        <v>0.0</v>
      </c>
      <c r="T988" s="5">
        <v>0.0</v>
      </c>
      <c r="U988" s="5">
        <v>0.0</v>
      </c>
      <c r="V988" s="48">
        <v>1.0</v>
      </c>
    </row>
    <row r="989" ht="15.75" customHeight="1">
      <c r="A989" s="5">
        <v>987.0</v>
      </c>
      <c r="B989" s="5">
        <v>83.0</v>
      </c>
      <c r="C989" s="5">
        <f t="shared" si="1"/>
        <v>3</v>
      </c>
      <c r="D989" s="5">
        <f>'Thông tin khách hàng'!$B$4+B989-1</f>
        <v>83</v>
      </c>
      <c r="E989" s="46">
        <f t="shared" si="2"/>
        <v>4537243128743</v>
      </c>
      <c r="F989" s="5">
        <f>TP*VLOOKUP('Thông tin khách hàng'!$E$10,$X$2:$Z$5,3,FALSE)*OFFSET($S989,0,VLOOKUP('Thông tin khách hàng'!$E$10,$X$2:$Z$5,2,FALSE))</f>
        <v>0</v>
      </c>
      <c r="G989" s="5">
        <f>EP*VLOOKUP('Thông tin khách hàng'!$E$10,$X$2:$Z$5,3,FALSE)*OFFSET($S989,0,VLOOKUP('Thông tin khách hàng'!$E$10,$X$2:$Z$5,2,FALSE))</f>
        <v>0</v>
      </c>
      <c r="H989" s="5">
        <f>F989*HLOOKUP(B989,Assumption!$A$10:$G$12,2,TRUE)+G989*HLOOKUP(B989,Assumption!$A$10:$G$12,3,TRUE)</f>
        <v>0</v>
      </c>
      <c r="I989" s="5">
        <f t="shared" si="3"/>
        <v>0</v>
      </c>
      <c r="J989" s="47">
        <f>VLOOKUP(D989,Assumption!$O$3:$Q$103,IF('Thông tin khách hàng'!$B$3="Nam",2,3),FALSE)/12*P989</f>
        <v>0</v>
      </c>
      <c r="K989" s="5">
        <v>20000.0</v>
      </c>
      <c r="L989" s="46">
        <f t="shared" si="4"/>
        <v>18485290062</v>
      </c>
      <c r="M989" s="46">
        <f t="shared" si="5"/>
        <v>4555728398805</v>
      </c>
      <c r="N989" s="47">
        <f>HLOOKUP(ROUND(AVERAGE(M977:M988)/10^6,0),Assumption!$B$2:$E$3,2,TRUE)*MAX((AVERAGE(M977:M988)-250*10^6),0)</f>
        <v>25679028194</v>
      </c>
      <c r="O989" s="46">
        <f t="shared" si="6"/>
        <v>4581407426999</v>
      </c>
      <c r="P989" s="46">
        <f>IF(A989=1,SA,MAX(0,SA-M988))</f>
        <v>0</v>
      </c>
      <c r="S989" s="5">
        <v>0.0</v>
      </c>
      <c r="T989" s="5">
        <v>0.0</v>
      </c>
      <c r="U989" s="5">
        <v>0.0</v>
      </c>
      <c r="V989" s="48">
        <v>1.0</v>
      </c>
    </row>
    <row r="990" ht="15.75" customHeight="1">
      <c r="A990" s="5">
        <v>988.0</v>
      </c>
      <c r="B990" s="5">
        <v>83.0</v>
      </c>
      <c r="C990" s="5">
        <f t="shared" si="1"/>
        <v>4</v>
      </c>
      <c r="D990" s="5">
        <f>'Thông tin khách hàng'!$B$4+B990-1</f>
        <v>83</v>
      </c>
      <c r="E990" s="46">
        <f t="shared" si="2"/>
        <v>4581407426999</v>
      </c>
      <c r="F990" s="5">
        <f>TP*VLOOKUP('Thông tin khách hàng'!$E$10,$X$2:$Z$5,3,FALSE)*OFFSET($S990,0,VLOOKUP('Thông tin khách hàng'!$E$10,$X$2:$Z$5,2,FALSE))</f>
        <v>0</v>
      </c>
      <c r="G990" s="5">
        <f>EP*VLOOKUP('Thông tin khách hàng'!$E$10,$X$2:$Z$5,3,FALSE)*OFFSET($S990,0,VLOOKUP('Thông tin khách hàng'!$E$10,$X$2:$Z$5,2,FALSE))</f>
        <v>0</v>
      </c>
      <c r="H990" s="5">
        <f>F990*HLOOKUP(B990,Assumption!$A$10:$G$12,2,TRUE)+G990*HLOOKUP(B990,Assumption!$A$10:$G$12,3,TRUE)</f>
        <v>0</v>
      </c>
      <c r="I990" s="5">
        <f t="shared" si="3"/>
        <v>0</v>
      </c>
      <c r="J990" s="47">
        <f>VLOOKUP(D990,Assumption!$O$3:$Q$103,IF('Thông tin khách hàng'!$B$3="Nam",2,3),FALSE)/12*P990</f>
        <v>0</v>
      </c>
      <c r="K990" s="5">
        <v>20000.0</v>
      </c>
      <c r="L990" s="46">
        <f t="shared" si="4"/>
        <v>18665220879</v>
      </c>
      <c r="M990" s="46">
        <f t="shared" si="5"/>
        <v>4600072627878</v>
      </c>
      <c r="N990" s="47">
        <f>HLOOKUP(ROUND(AVERAGE(M978:M989)/10^6,0),Assumption!$B$2:$E$3,2,TRUE)*MAX((AVERAGE(M978:M989)-250*10^6),0)</f>
        <v>25929024365</v>
      </c>
      <c r="O990" s="46">
        <f t="shared" si="6"/>
        <v>4626001652243</v>
      </c>
      <c r="P990" s="46">
        <f>IF(A990=1,SA,MAX(0,SA-M989))</f>
        <v>0</v>
      </c>
      <c r="S990" s="5">
        <v>0.0</v>
      </c>
      <c r="T990" s="5">
        <v>0.0</v>
      </c>
      <c r="U990" s="5">
        <v>1.0</v>
      </c>
      <c r="V990" s="48">
        <v>1.0</v>
      </c>
    </row>
    <row r="991" ht="15.75" customHeight="1">
      <c r="A991" s="5">
        <v>989.0</v>
      </c>
      <c r="B991" s="5">
        <v>83.0</v>
      </c>
      <c r="C991" s="5">
        <f t="shared" si="1"/>
        <v>5</v>
      </c>
      <c r="D991" s="5">
        <f>'Thông tin khách hàng'!$B$4+B991-1</f>
        <v>83</v>
      </c>
      <c r="E991" s="46">
        <f t="shared" si="2"/>
        <v>4626001652243</v>
      </c>
      <c r="F991" s="5">
        <f>TP*VLOOKUP('Thông tin khách hàng'!$E$10,$X$2:$Z$5,3,FALSE)*OFFSET($S991,0,VLOOKUP('Thông tin khách hàng'!$E$10,$X$2:$Z$5,2,FALSE))</f>
        <v>0</v>
      </c>
      <c r="G991" s="5">
        <f>EP*VLOOKUP('Thông tin khách hàng'!$E$10,$X$2:$Z$5,3,FALSE)*OFFSET($S991,0,VLOOKUP('Thông tin khách hàng'!$E$10,$X$2:$Z$5,2,FALSE))</f>
        <v>0</v>
      </c>
      <c r="H991" s="5">
        <f>F991*HLOOKUP(B991,Assumption!$A$10:$G$12,2,TRUE)+G991*HLOOKUP(B991,Assumption!$A$10:$G$12,3,TRUE)</f>
        <v>0</v>
      </c>
      <c r="I991" s="5">
        <f t="shared" si="3"/>
        <v>0</v>
      </c>
      <c r="J991" s="47">
        <f>VLOOKUP(D991,Assumption!$O$3:$Q$103,IF('Thông tin khách hàng'!$B$3="Nam",2,3),FALSE)/12*P991</f>
        <v>0</v>
      </c>
      <c r="K991" s="5">
        <v>20000.0</v>
      </c>
      <c r="L991" s="46">
        <f t="shared" si="4"/>
        <v>18846903273</v>
      </c>
      <c r="M991" s="46">
        <f t="shared" si="5"/>
        <v>4644848535516</v>
      </c>
      <c r="N991" s="47">
        <f>HLOOKUP(ROUND(AVERAGE(M979:M990)/10^6,0),Assumption!$B$2:$E$3,2,TRUE)*MAX((AVERAGE(M979:M990)-250*10^6),0)</f>
        <v>26181454023</v>
      </c>
      <c r="O991" s="46">
        <f t="shared" si="6"/>
        <v>4671029989539</v>
      </c>
      <c r="P991" s="46">
        <f>IF(A991=1,SA,MAX(0,SA-M990))</f>
        <v>0</v>
      </c>
      <c r="S991" s="5">
        <v>0.0</v>
      </c>
      <c r="T991" s="5">
        <v>0.0</v>
      </c>
      <c r="U991" s="5">
        <v>0.0</v>
      </c>
      <c r="V991" s="48">
        <v>1.0</v>
      </c>
    </row>
    <row r="992" ht="15.75" customHeight="1">
      <c r="A992" s="5">
        <v>990.0</v>
      </c>
      <c r="B992" s="5">
        <v>83.0</v>
      </c>
      <c r="C992" s="5">
        <f t="shared" si="1"/>
        <v>6</v>
      </c>
      <c r="D992" s="5">
        <f>'Thông tin khách hàng'!$B$4+B992-1</f>
        <v>83</v>
      </c>
      <c r="E992" s="46">
        <f t="shared" si="2"/>
        <v>4671029989539</v>
      </c>
      <c r="F992" s="5">
        <f>TP*VLOOKUP('Thông tin khách hàng'!$E$10,$X$2:$Z$5,3,FALSE)*OFFSET($S992,0,VLOOKUP('Thông tin khách hàng'!$E$10,$X$2:$Z$5,2,FALSE))</f>
        <v>0</v>
      </c>
      <c r="G992" s="5">
        <f>EP*VLOOKUP('Thông tin khách hàng'!$E$10,$X$2:$Z$5,3,FALSE)*OFFSET($S992,0,VLOOKUP('Thông tin khách hàng'!$E$10,$X$2:$Z$5,2,FALSE))</f>
        <v>0</v>
      </c>
      <c r="H992" s="5">
        <f>F992*HLOOKUP(B992,Assumption!$A$10:$G$12,2,TRUE)+G992*HLOOKUP(B992,Assumption!$A$10:$G$12,3,TRUE)</f>
        <v>0</v>
      </c>
      <c r="I992" s="5">
        <f t="shared" si="3"/>
        <v>0</v>
      </c>
      <c r="J992" s="47">
        <f>VLOOKUP(D992,Assumption!$O$3:$Q$103,IF('Thông tin khách hàng'!$B$3="Nam",2,3),FALSE)/12*P992</f>
        <v>0</v>
      </c>
      <c r="K992" s="5">
        <v>20000.0</v>
      </c>
      <c r="L992" s="46">
        <f t="shared" si="4"/>
        <v>19030354293</v>
      </c>
      <c r="M992" s="46">
        <f t="shared" si="5"/>
        <v>4690060323832</v>
      </c>
      <c r="N992" s="47">
        <f>HLOOKUP(ROUND(AVERAGE(M980:M991)/10^6,0),Assumption!$B$2:$E$3,2,TRUE)*MAX((AVERAGE(M980:M991)-250*10^6),0)</f>
        <v>26436340854</v>
      </c>
      <c r="O992" s="46">
        <f t="shared" si="6"/>
        <v>4716496664686</v>
      </c>
      <c r="P992" s="46">
        <f>IF(A992=1,SA,MAX(0,SA-M991))</f>
        <v>0</v>
      </c>
      <c r="S992" s="5">
        <v>0.0</v>
      </c>
      <c r="T992" s="5">
        <v>0.0</v>
      </c>
      <c r="U992" s="5">
        <v>0.0</v>
      </c>
      <c r="V992" s="48">
        <v>1.0</v>
      </c>
    </row>
    <row r="993" ht="15.75" customHeight="1">
      <c r="A993" s="5">
        <v>991.0</v>
      </c>
      <c r="B993" s="5">
        <v>83.0</v>
      </c>
      <c r="C993" s="5">
        <f t="shared" si="1"/>
        <v>7</v>
      </c>
      <c r="D993" s="5">
        <f>'Thông tin khách hàng'!$B$4+B993-1</f>
        <v>83</v>
      </c>
      <c r="E993" s="46">
        <f t="shared" si="2"/>
        <v>4716496664686</v>
      </c>
      <c r="F993" s="5">
        <f>TP*VLOOKUP('Thông tin khách hàng'!$E$10,$X$2:$Z$5,3,FALSE)*OFFSET($S993,0,VLOOKUP('Thông tin khách hàng'!$E$10,$X$2:$Z$5,2,FALSE))</f>
        <v>15000000</v>
      </c>
      <c r="G993" s="5">
        <f>EP*VLOOKUP('Thông tin khách hàng'!$E$10,$X$2:$Z$5,3,FALSE)*OFFSET($S993,0,VLOOKUP('Thông tin khách hàng'!$E$10,$X$2:$Z$5,2,FALSE))</f>
        <v>15000000</v>
      </c>
      <c r="H993" s="5">
        <f>F993*HLOOKUP(B993,Assumption!$A$10:$G$12,2,TRUE)+G993*HLOOKUP(B993,Assumption!$A$10:$G$12,3,TRUE)</f>
        <v>750000</v>
      </c>
      <c r="I993" s="5">
        <f t="shared" si="3"/>
        <v>29250000</v>
      </c>
      <c r="J993" s="47">
        <f>VLOOKUP(D993,Assumption!$O$3:$Q$103,IF('Thông tin khách hàng'!$B$3="Nam",2,3),FALSE)/12*P993</f>
        <v>0</v>
      </c>
      <c r="K993" s="5">
        <v>20000.0</v>
      </c>
      <c r="L993" s="46">
        <f t="shared" si="4"/>
        <v>19215710324</v>
      </c>
      <c r="M993" s="46">
        <f t="shared" si="5"/>
        <v>4735741605010</v>
      </c>
      <c r="N993" s="47">
        <f>HLOOKUP(ROUND(AVERAGE(M981:M992)/10^6,0),Assumption!$B$2:$E$3,2,TRUE)*MAX((AVERAGE(M981:M992)-250*10^6),0)</f>
        <v>26693708779</v>
      </c>
      <c r="O993" s="46">
        <f t="shared" si="6"/>
        <v>4762435313788</v>
      </c>
      <c r="P993" s="46">
        <f>IF(A993=1,SA,MAX(0,SA-M992))</f>
        <v>0</v>
      </c>
      <c r="S993" s="5">
        <v>0.0</v>
      </c>
      <c r="T993" s="5">
        <v>1.0</v>
      </c>
      <c r="U993" s="5">
        <v>1.0</v>
      </c>
      <c r="V993" s="48">
        <v>1.0</v>
      </c>
    </row>
    <row r="994" ht="15.75" customHeight="1">
      <c r="A994" s="5">
        <v>992.0</v>
      </c>
      <c r="B994" s="5">
        <v>83.0</v>
      </c>
      <c r="C994" s="5">
        <f t="shared" si="1"/>
        <v>8</v>
      </c>
      <c r="D994" s="5">
        <f>'Thông tin khách hàng'!$B$4+B994-1</f>
        <v>83</v>
      </c>
      <c r="E994" s="46">
        <f t="shared" si="2"/>
        <v>4762435313788</v>
      </c>
      <c r="F994" s="5">
        <f>TP*VLOOKUP('Thông tin khách hàng'!$E$10,$X$2:$Z$5,3,FALSE)*OFFSET($S994,0,VLOOKUP('Thông tin khách hàng'!$E$10,$X$2:$Z$5,2,FALSE))</f>
        <v>0</v>
      </c>
      <c r="G994" s="5">
        <f>EP*VLOOKUP('Thông tin khách hàng'!$E$10,$X$2:$Z$5,3,FALSE)*OFFSET($S994,0,VLOOKUP('Thông tin khách hàng'!$E$10,$X$2:$Z$5,2,FALSE))</f>
        <v>0</v>
      </c>
      <c r="H994" s="5">
        <f>F994*HLOOKUP(B994,Assumption!$A$10:$G$12,2,TRUE)+G994*HLOOKUP(B994,Assumption!$A$10:$G$12,3,TRUE)</f>
        <v>0</v>
      </c>
      <c r="I994" s="5">
        <f t="shared" si="3"/>
        <v>0</v>
      </c>
      <c r="J994" s="47">
        <f>VLOOKUP(D994,Assumption!$O$3:$Q$103,IF('Thông tin khách hàng'!$B$3="Nam",2,3),FALSE)/12*P994</f>
        <v>0</v>
      </c>
      <c r="K994" s="5">
        <v>20000.0</v>
      </c>
      <c r="L994" s="46">
        <f t="shared" si="4"/>
        <v>19402750899</v>
      </c>
      <c r="M994" s="46">
        <f t="shared" si="5"/>
        <v>4781838044687</v>
      </c>
      <c r="N994" s="47">
        <f>HLOOKUP(ROUND(AVERAGE(M982:M993)/10^6,0),Assumption!$B$2:$E$3,2,TRUE)*MAX((AVERAGE(M982:M993)-250*10^6),0)</f>
        <v>26953581946</v>
      </c>
      <c r="O994" s="46">
        <f t="shared" si="6"/>
        <v>4808791626634</v>
      </c>
      <c r="P994" s="46">
        <f>IF(A994=1,SA,MAX(0,SA-M993))</f>
        <v>0</v>
      </c>
      <c r="S994" s="5">
        <v>0.0</v>
      </c>
      <c r="T994" s="5">
        <v>0.0</v>
      </c>
      <c r="U994" s="5">
        <v>0.0</v>
      </c>
      <c r="V994" s="48">
        <v>1.0</v>
      </c>
    </row>
    <row r="995" ht="15.75" customHeight="1">
      <c r="A995" s="5">
        <v>993.0</v>
      </c>
      <c r="B995" s="5">
        <v>83.0</v>
      </c>
      <c r="C995" s="5">
        <f t="shared" si="1"/>
        <v>9</v>
      </c>
      <c r="D995" s="5">
        <f>'Thông tin khách hàng'!$B$4+B995-1</f>
        <v>83</v>
      </c>
      <c r="E995" s="46">
        <f t="shared" si="2"/>
        <v>4808791626634</v>
      </c>
      <c r="F995" s="5">
        <f>TP*VLOOKUP('Thông tin khách hàng'!$E$10,$X$2:$Z$5,3,FALSE)*OFFSET($S995,0,VLOOKUP('Thông tin khách hàng'!$E$10,$X$2:$Z$5,2,FALSE))</f>
        <v>0</v>
      </c>
      <c r="G995" s="5">
        <f>EP*VLOOKUP('Thông tin khách hàng'!$E$10,$X$2:$Z$5,3,FALSE)*OFFSET($S995,0,VLOOKUP('Thông tin khách hàng'!$E$10,$X$2:$Z$5,2,FALSE))</f>
        <v>0</v>
      </c>
      <c r="H995" s="5">
        <f>F995*HLOOKUP(B995,Assumption!$A$10:$G$12,2,TRUE)+G995*HLOOKUP(B995,Assumption!$A$10:$G$12,3,TRUE)</f>
        <v>0</v>
      </c>
      <c r="I995" s="5">
        <f t="shared" si="3"/>
        <v>0</v>
      </c>
      <c r="J995" s="47">
        <f>VLOOKUP(D995,Assumption!$O$3:$Q$103,IF('Thông tin khách hàng'!$B$3="Nam",2,3),FALSE)/12*P995</f>
        <v>0</v>
      </c>
      <c r="K995" s="5">
        <v>20000.0</v>
      </c>
      <c r="L995" s="46">
        <f t="shared" si="4"/>
        <v>19591612255</v>
      </c>
      <c r="M995" s="46">
        <f t="shared" si="5"/>
        <v>4828383218889</v>
      </c>
      <c r="N995" s="47">
        <f>HLOOKUP(ROUND(AVERAGE(M983:M994)/10^6,0),Assumption!$B$2:$E$3,2,TRUE)*MAX((AVERAGE(M983:M994)-250*10^6),0)</f>
        <v>27215984744</v>
      </c>
      <c r="O995" s="46">
        <f t="shared" si="6"/>
        <v>4855599203633</v>
      </c>
      <c r="P995" s="46">
        <f>IF(A995=1,SA,MAX(0,SA-M994))</f>
        <v>0</v>
      </c>
      <c r="S995" s="5">
        <v>0.0</v>
      </c>
      <c r="T995" s="5">
        <v>0.0</v>
      </c>
      <c r="U995" s="5">
        <v>0.0</v>
      </c>
      <c r="V995" s="48">
        <v>1.0</v>
      </c>
    </row>
    <row r="996" ht="15.75" customHeight="1">
      <c r="A996" s="5">
        <v>994.0</v>
      </c>
      <c r="B996" s="5">
        <v>83.0</v>
      </c>
      <c r="C996" s="5">
        <f t="shared" si="1"/>
        <v>10</v>
      </c>
      <c r="D996" s="5">
        <f>'Thông tin khách hàng'!$B$4+B996-1</f>
        <v>83</v>
      </c>
      <c r="E996" s="46">
        <f t="shared" si="2"/>
        <v>4855599203633</v>
      </c>
      <c r="F996" s="5">
        <f>TP*VLOOKUP('Thông tin khách hàng'!$E$10,$X$2:$Z$5,3,FALSE)*OFFSET($S996,0,VLOOKUP('Thông tin khách hàng'!$E$10,$X$2:$Z$5,2,FALSE))</f>
        <v>0</v>
      </c>
      <c r="G996" s="5">
        <f>EP*VLOOKUP('Thông tin khách hàng'!$E$10,$X$2:$Z$5,3,FALSE)*OFFSET($S996,0,VLOOKUP('Thông tin khách hàng'!$E$10,$X$2:$Z$5,2,FALSE))</f>
        <v>0</v>
      </c>
      <c r="H996" s="5">
        <f>F996*HLOOKUP(B996,Assumption!$A$10:$G$12,2,TRUE)+G996*HLOOKUP(B996,Assumption!$A$10:$G$12,3,TRUE)</f>
        <v>0</v>
      </c>
      <c r="I996" s="5">
        <f t="shared" si="3"/>
        <v>0</v>
      </c>
      <c r="J996" s="47">
        <f>VLOOKUP(D996,Assumption!$O$3:$Q$103,IF('Thông tin khách hàng'!$B$3="Nam",2,3),FALSE)/12*P996</f>
        <v>0</v>
      </c>
      <c r="K996" s="5">
        <v>20000.0</v>
      </c>
      <c r="L996" s="46">
        <f t="shared" si="4"/>
        <v>19782312118</v>
      </c>
      <c r="M996" s="46">
        <f t="shared" si="5"/>
        <v>4875381495751</v>
      </c>
      <c r="N996" s="47">
        <f>HLOOKUP(ROUND(AVERAGE(M984:M995)/10^6,0),Assumption!$B$2:$E$3,2,TRUE)*MAX((AVERAGE(M984:M995)-250*10^6),0)</f>
        <v>27480941796</v>
      </c>
      <c r="O996" s="46">
        <f t="shared" si="6"/>
        <v>4902862437547</v>
      </c>
      <c r="P996" s="46">
        <f>IF(A996=1,SA,MAX(0,SA-M995))</f>
        <v>0</v>
      </c>
      <c r="S996" s="5">
        <v>0.0</v>
      </c>
      <c r="T996" s="5">
        <v>0.0</v>
      </c>
      <c r="U996" s="5">
        <v>1.0</v>
      </c>
      <c r="V996" s="48">
        <v>1.0</v>
      </c>
    </row>
    <row r="997" ht="15.75" customHeight="1">
      <c r="A997" s="5">
        <v>995.0</v>
      </c>
      <c r="B997" s="5">
        <v>83.0</v>
      </c>
      <c r="C997" s="5">
        <f t="shared" si="1"/>
        <v>11</v>
      </c>
      <c r="D997" s="5">
        <f>'Thông tin khách hàng'!$B$4+B997-1</f>
        <v>83</v>
      </c>
      <c r="E997" s="46">
        <f t="shared" si="2"/>
        <v>4902862437547</v>
      </c>
      <c r="F997" s="5">
        <f>TP*VLOOKUP('Thông tin khách hàng'!$E$10,$X$2:$Z$5,3,FALSE)*OFFSET($S997,0,VLOOKUP('Thông tin khách hàng'!$E$10,$X$2:$Z$5,2,FALSE))</f>
        <v>0</v>
      </c>
      <c r="G997" s="5">
        <f>EP*VLOOKUP('Thông tin khách hàng'!$E$10,$X$2:$Z$5,3,FALSE)*OFFSET($S997,0,VLOOKUP('Thông tin khách hàng'!$E$10,$X$2:$Z$5,2,FALSE))</f>
        <v>0</v>
      </c>
      <c r="H997" s="5">
        <f>F997*HLOOKUP(B997,Assumption!$A$10:$G$12,2,TRUE)+G997*HLOOKUP(B997,Assumption!$A$10:$G$12,3,TRUE)</f>
        <v>0</v>
      </c>
      <c r="I997" s="5">
        <f t="shared" si="3"/>
        <v>0</v>
      </c>
      <c r="J997" s="47">
        <f>VLOOKUP(D997,Assumption!$O$3:$Q$103,IF('Thông tin khách hàng'!$B$3="Nam",2,3),FALSE)/12*P997</f>
        <v>0</v>
      </c>
      <c r="K997" s="5">
        <v>20000.0</v>
      </c>
      <c r="L997" s="46">
        <f t="shared" si="4"/>
        <v>19974868383</v>
      </c>
      <c r="M997" s="46">
        <f t="shared" si="5"/>
        <v>4922837285930</v>
      </c>
      <c r="N997" s="47">
        <f>HLOOKUP(ROUND(AVERAGE(M985:M996)/10^6,0),Assumption!$B$2:$E$3,2,TRUE)*MAX((AVERAGE(M985:M996)-250*10^6),0)</f>
        <v>27748477964</v>
      </c>
      <c r="O997" s="46">
        <f t="shared" si="6"/>
        <v>4950585763894</v>
      </c>
      <c r="P997" s="46">
        <f>IF(A997=1,SA,MAX(0,SA-M996))</f>
        <v>0</v>
      </c>
      <c r="S997" s="5">
        <v>0.0</v>
      </c>
      <c r="T997" s="5">
        <v>0.0</v>
      </c>
      <c r="U997" s="5">
        <v>0.0</v>
      </c>
      <c r="V997" s="48">
        <v>1.0</v>
      </c>
    </row>
    <row r="998" ht="15.75" customHeight="1">
      <c r="A998" s="5">
        <v>996.0</v>
      </c>
      <c r="B998" s="5">
        <v>83.0</v>
      </c>
      <c r="C998" s="5">
        <f t="shared" si="1"/>
        <v>12</v>
      </c>
      <c r="D998" s="5">
        <f>'Thông tin khách hàng'!$B$4+B998-1</f>
        <v>83</v>
      </c>
      <c r="E998" s="46">
        <f t="shared" si="2"/>
        <v>4950585763894</v>
      </c>
      <c r="F998" s="5">
        <f>TP*VLOOKUP('Thông tin khách hàng'!$E$10,$X$2:$Z$5,3,FALSE)*OFFSET($S998,0,VLOOKUP('Thông tin khách hàng'!$E$10,$X$2:$Z$5,2,FALSE))</f>
        <v>0</v>
      </c>
      <c r="G998" s="5">
        <f>EP*VLOOKUP('Thông tin khách hàng'!$E$10,$X$2:$Z$5,3,FALSE)*OFFSET($S998,0,VLOOKUP('Thông tin khách hàng'!$E$10,$X$2:$Z$5,2,FALSE))</f>
        <v>0</v>
      </c>
      <c r="H998" s="5">
        <f>F998*HLOOKUP(B998,Assumption!$A$10:$G$12,2,TRUE)+G998*HLOOKUP(B998,Assumption!$A$10:$G$12,3,TRUE)</f>
        <v>0</v>
      </c>
      <c r="I998" s="5">
        <f t="shared" si="3"/>
        <v>0</v>
      </c>
      <c r="J998" s="47">
        <f>VLOOKUP(D998,Assumption!$O$3:$Q$103,IF('Thông tin khách hàng'!$B$3="Nam",2,3),FALSE)/12*P998</f>
        <v>0</v>
      </c>
      <c r="K998" s="5">
        <v>20000.0</v>
      </c>
      <c r="L998" s="46">
        <f t="shared" si="4"/>
        <v>20169299122</v>
      </c>
      <c r="M998" s="46">
        <f t="shared" si="5"/>
        <v>4970755043016</v>
      </c>
      <c r="N998" s="47">
        <f>HLOOKUP(ROUND(AVERAGE(M986:M997)/10^6,0),Assumption!$B$2:$E$3,2,TRUE)*MAX((AVERAGE(M986:M997)-250*10^6),0)</f>
        <v>28018618355</v>
      </c>
      <c r="O998" s="46">
        <f t="shared" si="6"/>
        <v>4998773661371</v>
      </c>
      <c r="P998" s="46">
        <f>IF(A998=1,SA,MAX(0,SA-M997))</f>
        <v>0</v>
      </c>
      <c r="S998" s="5">
        <v>0.0</v>
      </c>
      <c r="T998" s="5">
        <v>0.0</v>
      </c>
      <c r="U998" s="5">
        <v>0.0</v>
      </c>
      <c r="V998" s="48">
        <v>1.0</v>
      </c>
    </row>
    <row r="999" ht="15.75" customHeight="1">
      <c r="A999" s="5">
        <v>997.0</v>
      </c>
      <c r="B999" s="5">
        <v>84.0</v>
      </c>
      <c r="C999" s="5">
        <f t="shared" si="1"/>
        <v>1</v>
      </c>
      <c r="D999" s="5">
        <f>'Thông tin khách hàng'!$B$4+B999-1</f>
        <v>84</v>
      </c>
      <c r="E999" s="46">
        <f t="shared" si="2"/>
        <v>4998773661371</v>
      </c>
      <c r="F999" s="5">
        <f>TP*VLOOKUP('Thông tin khách hàng'!$E$10,$X$2:$Z$5,3,FALSE)*OFFSET($S999,0,VLOOKUP('Thông tin khách hàng'!$E$10,$X$2:$Z$5,2,FALSE))</f>
        <v>15000000</v>
      </c>
      <c r="G999" s="5">
        <f>EP*VLOOKUP('Thông tin khách hàng'!$E$10,$X$2:$Z$5,3,FALSE)*OFFSET($S999,0,VLOOKUP('Thông tin khách hàng'!$E$10,$X$2:$Z$5,2,FALSE))</f>
        <v>15000000</v>
      </c>
      <c r="H999" s="5">
        <f>F999*HLOOKUP(B999,Assumption!$A$10:$G$12,2,TRUE)+G999*HLOOKUP(B999,Assumption!$A$10:$G$12,3,TRUE)</f>
        <v>750000</v>
      </c>
      <c r="I999" s="5">
        <f t="shared" si="3"/>
        <v>29250000</v>
      </c>
      <c r="J999" s="47">
        <f>VLOOKUP(D999,Assumption!$O$3:$Q$103,IF('Thông tin khách hàng'!$B$3="Nam",2,3),FALSE)/12*P999</f>
        <v>0</v>
      </c>
      <c r="K999" s="5">
        <v>20000.0</v>
      </c>
      <c r="L999" s="46">
        <f t="shared" si="4"/>
        <v>20365741750</v>
      </c>
      <c r="M999" s="46">
        <f t="shared" si="5"/>
        <v>5019168633121</v>
      </c>
      <c r="N999" s="47">
        <f>HLOOKUP(ROUND(AVERAGE(M987:M998)/10^6,0),Assumption!$B$2:$E$3,2,TRUE)*MAX((AVERAGE(M987:M998)-250*10^6),0)</f>
        <v>28291388318</v>
      </c>
      <c r="O999" s="46">
        <f t="shared" si="6"/>
        <v>5047460021439</v>
      </c>
      <c r="P999" s="46">
        <f>IF(A999=1,SA,MAX(0,SA-M998))</f>
        <v>0</v>
      </c>
      <c r="S999" s="5">
        <v>1.0</v>
      </c>
      <c r="T999" s="5">
        <v>1.0</v>
      </c>
      <c r="U999" s="5">
        <v>1.0</v>
      </c>
      <c r="V999" s="48">
        <v>1.0</v>
      </c>
    </row>
    <row r="1000" ht="15.75" customHeight="1">
      <c r="A1000" s="5">
        <v>998.0</v>
      </c>
      <c r="B1000" s="5">
        <v>84.0</v>
      </c>
      <c r="C1000" s="5">
        <f t="shared" si="1"/>
        <v>2</v>
      </c>
      <c r="D1000" s="5">
        <f>'Thông tin khách hàng'!$B$4+B1000-1</f>
        <v>84</v>
      </c>
      <c r="E1000" s="46">
        <f t="shared" si="2"/>
        <v>5047460021439</v>
      </c>
      <c r="F1000" s="5">
        <f>TP*VLOOKUP('Thông tin khách hàng'!$E$10,$X$2:$Z$5,3,FALSE)*OFFSET($S1000,0,VLOOKUP('Thông tin khách hàng'!$E$10,$X$2:$Z$5,2,FALSE))</f>
        <v>0</v>
      </c>
      <c r="G1000" s="5">
        <f>EP*VLOOKUP('Thông tin khách hàng'!$E$10,$X$2:$Z$5,3,FALSE)*OFFSET($S1000,0,VLOOKUP('Thông tin khách hàng'!$E$10,$X$2:$Z$5,2,FALSE))</f>
        <v>0</v>
      </c>
      <c r="H1000" s="5">
        <f>F1000*HLOOKUP(B1000,Assumption!$A$10:$G$12,2,TRUE)+G1000*HLOOKUP(B1000,Assumption!$A$10:$G$12,3,TRUE)</f>
        <v>0</v>
      </c>
      <c r="I1000" s="5">
        <f t="shared" si="3"/>
        <v>0</v>
      </c>
      <c r="J1000" s="47">
        <f>VLOOKUP(D1000,Assumption!$O$3:$Q$103,IF('Thông tin khách hàng'!$B$3="Nam",2,3),FALSE)/12*P1000</f>
        <v>0</v>
      </c>
      <c r="K1000" s="5">
        <v>20000.0</v>
      </c>
      <c r="L1000" s="46">
        <f t="shared" si="4"/>
        <v>20563976839</v>
      </c>
      <c r="M1000" s="46">
        <f t="shared" si="5"/>
        <v>5068023978278</v>
      </c>
      <c r="N1000" s="47">
        <f>HLOOKUP(ROUND(AVERAGE(M988:M999)/10^6,0),Assumption!$B$2:$E$3,2,TRUE)*MAX((AVERAGE(M988:M999)-250*10^6),0)</f>
        <v>28566813450</v>
      </c>
      <c r="O1000" s="46">
        <f t="shared" si="6"/>
        <v>5096590791728</v>
      </c>
      <c r="P1000" s="46">
        <f>IF(A1000=1,SA,MAX(0,SA-M999))</f>
        <v>0</v>
      </c>
      <c r="S1000" s="5">
        <v>0.0</v>
      </c>
      <c r="T1000" s="5">
        <v>0.0</v>
      </c>
      <c r="U1000" s="5">
        <v>0.0</v>
      </c>
      <c r="V1000" s="48">
        <v>1.0</v>
      </c>
    </row>
    <row r="1001" ht="15.75" customHeight="1">
      <c r="A1001" s="5">
        <v>999.0</v>
      </c>
      <c r="B1001" s="5">
        <v>84.0</v>
      </c>
      <c r="C1001" s="5">
        <f t="shared" si="1"/>
        <v>3</v>
      </c>
      <c r="D1001" s="5">
        <f>'Thông tin khách hàng'!$B$4+B1001-1</f>
        <v>84</v>
      </c>
      <c r="E1001" s="46">
        <f t="shared" si="2"/>
        <v>5096590791728</v>
      </c>
      <c r="F1001" s="5">
        <f>TP*VLOOKUP('Thông tin khách hàng'!$E$10,$X$2:$Z$5,3,FALSE)*OFFSET($S1001,0,VLOOKUP('Thông tin khách hàng'!$E$10,$X$2:$Z$5,2,FALSE))</f>
        <v>0</v>
      </c>
      <c r="G1001" s="5">
        <f>EP*VLOOKUP('Thông tin khách hàng'!$E$10,$X$2:$Z$5,3,FALSE)*OFFSET($S1001,0,VLOOKUP('Thông tin khách hàng'!$E$10,$X$2:$Z$5,2,FALSE))</f>
        <v>0</v>
      </c>
      <c r="H1001" s="5">
        <f>F1001*HLOOKUP(B1001,Assumption!$A$10:$G$12,2,TRUE)+G1001*HLOOKUP(B1001,Assumption!$A$10:$G$12,3,TRUE)</f>
        <v>0</v>
      </c>
      <c r="I1001" s="5">
        <f t="shared" si="3"/>
        <v>0</v>
      </c>
      <c r="J1001" s="47">
        <f>VLOOKUP(D1001,Assumption!$O$3:$Q$103,IF('Thông tin khách hàng'!$B$3="Nam",2,3),FALSE)/12*P1001</f>
        <v>0</v>
      </c>
      <c r="K1001" s="5">
        <v>20000.0</v>
      </c>
      <c r="L1001" s="46">
        <f t="shared" si="4"/>
        <v>20764141679</v>
      </c>
      <c r="M1001" s="46">
        <f t="shared" si="5"/>
        <v>5117354913407</v>
      </c>
      <c r="N1001" s="47">
        <f>HLOOKUP(ROUND(AVERAGE(M989:M1000)/10^6,0),Assumption!$B$2:$E$3,2,TRUE)*MAX((AVERAGE(M989:M1000)-250*10^6),0)</f>
        <v>28844919595</v>
      </c>
      <c r="O1001" s="46">
        <f t="shared" si="6"/>
        <v>5146199833002</v>
      </c>
      <c r="P1001" s="46">
        <f>IF(A1001=1,SA,MAX(0,SA-M1000))</f>
        <v>0</v>
      </c>
      <c r="S1001" s="5">
        <v>0.0</v>
      </c>
      <c r="T1001" s="5">
        <v>0.0</v>
      </c>
      <c r="U1001" s="5">
        <v>0.0</v>
      </c>
      <c r="V1001" s="48">
        <v>1.0</v>
      </c>
    </row>
    <row r="1002" ht="15.75" customHeight="1">
      <c r="A1002" s="5">
        <v>1000.0</v>
      </c>
      <c r="B1002" s="5">
        <v>84.0</v>
      </c>
      <c r="C1002" s="5">
        <f t="shared" si="1"/>
        <v>4</v>
      </c>
      <c r="D1002" s="5">
        <f>'Thông tin khách hàng'!$B$4+B1002-1</f>
        <v>84</v>
      </c>
      <c r="E1002" s="46">
        <f t="shared" si="2"/>
        <v>5146199833002</v>
      </c>
      <c r="F1002" s="5">
        <f>TP*VLOOKUP('Thông tin khách hàng'!$E$10,$X$2:$Z$5,3,FALSE)*OFFSET($S1002,0,VLOOKUP('Thông tin khách hàng'!$E$10,$X$2:$Z$5,2,FALSE))</f>
        <v>0</v>
      </c>
      <c r="G1002" s="5">
        <f>EP*VLOOKUP('Thông tin khách hàng'!$E$10,$X$2:$Z$5,3,FALSE)*OFFSET($S1002,0,VLOOKUP('Thông tin khách hàng'!$E$10,$X$2:$Z$5,2,FALSE))</f>
        <v>0</v>
      </c>
      <c r="H1002" s="5">
        <f>F1002*HLOOKUP(B1002,Assumption!$A$10:$G$12,2,TRUE)+G1002*HLOOKUP(B1002,Assumption!$A$10:$G$12,3,TRUE)</f>
        <v>0</v>
      </c>
      <c r="I1002" s="5">
        <f t="shared" si="3"/>
        <v>0</v>
      </c>
      <c r="J1002" s="47">
        <f>VLOOKUP(D1002,Assumption!$O$3:$Q$103,IF('Thông tin khách hàng'!$B$3="Nam",2,3),FALSE)/12*P1002</f>
        <v>0</v>
      </c>
      <c r="K1002" s="5">
        <v>20000.0</v>
      </c>
      <c r="L1002" s="46">
        <f t="shared" si="4"/>
        <v>20966255054</v>
      </c>
      <c r="M1002" s="46">
        <f t="shared" si="5"/>
        <v>5167166068056</v>
      </c>
      <c r="N1002" s="47">
        <f>HLOOKUP(ROUND(AVERAGE(M990:M1001)/10^6,0),Assumption!$B$2:$E$3,2,TRUE)*MAX((AVERAGE(M990:M1001)-250*10^6),0)</f>
        <v>29125732853</v>
      </c>
      <c r="O1002" s="46">
        <f t="shared" si="6"/>
        <v>5196291800909</v>
      </c>
      <c r="P1002" s="46">
        <f>IF(A1002=1,SA,MAX(0,SA-M1001))</f>
        <v>0</v>
      </c>
      <c r="S1002" s="5">
        <v>0.0</v>
      </c>
      <c r="T1002" s="5">
        <v>0.0</v>
      </c>
      <c r="U1002" s="5">
        <v>1.0</v>
      </c>
      <c r="V1002" s="48">
        <v>1.0</v>
      </c>
    </row>
    <row r="1003" ht="15.75" customHeight="1">
      <c r="A1003" s="5">
        <v>1001.0</v>
      </c>
      <c r="B1003" s="5">
        <v>84.0</v>
      </c>
      <c r="C1003" s="5">
        <f t="shared" si="1"/>
        <v>5</v>
      </c>
      <c r="D1003" s="5">
        <f>'Thông tin khách hàng'!$B$4+B1003-1</f>
        <v>84</v>
      </c>
      <c r="E1003" s="46">
        <f t="shared" si="2"/>
        <v>5196291800909</v>
      </c>
      <c r="F1003" s="5">
        <f>TP*VLOOKUP('Thông tin khách hàng'!$E$10,$X$2:$Z$5,3,FALSE)*OFFSET($S1003,0,VLOOKUP('Thông tin khách hàng'!$E$10,$X$2:$Z$5,2,FALSE))</f>
        <v>0</v>
      </c>
      <c r="G1003" s="5">
        <f>EP*VLOOKUP('Thông tin khách hàng'!$E$10,$X$2:$Z$5,3,FALSE)*OFFSET($S1003,0,VLOOKUP('Thông tin khách hàng'!$E$10,$X$2:$Z$5,2,FALSE))</f>
        <v>0</v>
      </c>
      <c r="H1003" s="5">
        <f>F1003*HLOOKUP(B1003,Assumption!$A$10:$G$12,2,TRUE)+G1003*HLOOKUP(B1003,Assumption!$A$10:$G$12,3,TRUE)</f>
        <v>0</v>
      </c>
      <c r="I1003" s="5">
        <f t="shared" si="3"/>
        <v>0</v>
      </c>
      <c r="J1003" s="47">
        <f>VLOOKUP(D1003,Assumption!$O$3:$Q$103,IF('Thông tin khách hàng'!$B$3="Nam",2,3),FALSE)/12*P1003</f>
        <v>0</v>
      </c>
      <c r="K1003" s="5">
        <v>20000.0</v>
      </c>
      <c r="L1003" s="46">
        <f t="shared" si="4"/>
        <v>21170335931</v>
      </c>
      <c r="M1003" s="46">
        <f t="shared" si="5"/>
        <v>5217462116840</v>
      </c>
      <c r="N1003" s="47">
        <f>HLOOKUP(ROUND(AVERAGE(M991:M1002)/10^6,0),Assumption!$B$2:$E$3,2,TRUE)*MAX((AVERAGE(M991:M1002)-250*10^6),0)</f>
        <v>29409279573</v>
      </c>
      <c r="O1003" s="46">
        <f t="shared" si="6"/>
        <v>5246871396413</v>
      </c>
      <c r="P1003" s="46">
        <f>IF(A1003=1,SA,MAX(0,SA-M1002))</f>
        <v>0</v>
      </c>
      <c r="S1003" s="5">
        <v>0.0</v>
      </c>
      <c r="T1003" s="5">
        <v>0.0</v>
      </c>
      <c r="U1003" s="5">
        <v>0.0</v>
      </c>
      <c r="V1003" s="48">
        <v>1.0</v>
      </c>
    </row>
    <row r="1004" ht="15.75" customHeight="1">
      <c r="A1004" s="5">
        <v>1002.0</v>
      </c>
      <c r="B1004" s="5">
        <v>84.0</v>
      </c>
      <c r="C1004" s="5">
        <f t="shared" si="1"/>
        <v>6</v>
      </c>
      <c r="D1004" s="5">
        <f>'Thông tin khách hàng'!$B$4+B1004-1</f>
        <v>84</v>
      </c>
      <c r="E1004" s="46">
        <f t="shared" si="2"/>
        <v>5246871396413</v>
      </c>
      <c r="F1004" s="5">
        <f>TP*VLOOKUP('Thông tin khách hàng'!$E$10,$X$2:$Z$5,3,FALSE)*OFFSET($S1004,0,VLOOKUP('Thông tin khách hàng'!$E$10,$X$2:$Z$5,2,FALSE))</f>
        <v>0</v>
      </c>
      <c r="G1004" s="5">
        <f>EP*VLOOKUP('Thông tin khách hàng'!$E$10,$X$2:$Z$5,3,FALSE)*OFFSET($S1004,0,VLOOKUP('Thông tin khách hàng'!$E$10,$X$2:$Z$5,2,FALSE))</f>
        <v>0</v>
      </c>
      <c r="H1004" s="5">
        <f>F1004*HLOOKUP(B1004,Assumption!$A$10:$G$12,2,TRUE)+G1004*HLOOKUP(B1004,Assumption!$A$10:$G$12,3,TRUE)</f>
        <v>0</v>
      </c>
      <c r="I1004" s="5">
        <f t="shared" si="3"/>
        <v>0</v>
      </c>
      <c r="J1004" s="47">
        <f>VLOOKUP(D1004,Assumption!$O$3:$Q$103,IF('Thông tin khách hàng'!$B$3="Nam",2,3),FALSE)/12*P1004</f>
        <v>0</v>
      </c>
      <c r="K1004" s="5">
        <v>20000.0</v>
      </c>
      <c r="L1004" s="46">
        <f t="shared" si="4"/>
        <v>21376403464</v>
      </c>
      <c r="M1004" s="46">
        <f t="shared" si="5"/>
        <v>5268247779877</v>
      </c>
      <c r="N1004" s="47">
        <f>HLOOKUP(ROUND(AVERAGE(M992:M1003)/10^6,0),Assumption!$B$2:$E$3,2,TRUE)*MAX((AVERAGE(M992:M1003)-250*10^6),0)</f>
        <v>29695586363</v>
      </c>
      <c r="O1004" s="46">
        <f t="shared" si="6"/>
        <v>5297943366240</v>
      </c>
      <c r="P1004" s="46">
        <f>IF(A1004=1,SA,MAX(0,SA-M1003))</f>
        <v>0</v>
      </c>
      <c r="S1004" s="5">
        <v>0.0</v>
      </c>
      <c r="T1004" s="5">
        <v>0.0</v>
      </c>
      <c r="U1004" s="5">
        <v>0.0</v>
      </c>
      <c r="V1004" s="48">
        <v>1.0</v>
      </c>
    </row>
    <row r="1005" ht="15.75" customHeight="1">
      <c r="A1005" s="5">
        <v>1003.0</v>
      </c>
      <c r="B1005" s="5">
        <v>84.0</v>
      </c>
      <c r="C1005" s="5">
        <f t="shared" si="1"/>
        <v>7</v>
      </c>
      <c r="D1005" s="5">
        <f>'Thông tin khách hàng'!$B$4+B1005-1</f>
        <v>84</v>
      </c>
      <c r="E1005" s="46">
        <f t="shared" si="2"/>
        <v>5297943366240</v>
      </c>
      <c r="F1005" s="5">
        <f>TP*VLOOKUP('Thông tin khách hàng'!$E$10,$X$2:$Z$5,3,FALSE)*OFFSET($S1005,0,VLOOKUP('Thông tin khách hàng'!$E$10,$X$2:$Z$5,2,FALSE))</f>
        <v>15000000</v>
      </c>
      <c r="G1005" s="5">
        <f>EP*VLOOKUP('Thông tin khách hàng'!$E$10,$X$2:$Z$5,3,FALSE)*OFFSET($S1005,0,VLOOKUP('Thông tin khách hàng'!$E$10,$X$2:$Z$5,2,FALSE))</f>
        <v>15000000</v>
      </c>
      <c r="H1005" s="5">
        <f>F1005*HLOOKUP(B1005,Assumption!$A$10:$G$12,2,TRUE)+G1005*HLOOKUP(B1005,Assumption!$A$10:$G$12,3,TRUE)</f>
        <v>750000</v>
      </c>
      <c r="I1005" s="5">
        <f t="shared" si="3"/>
        <v>29250000</v>
      </c>
      <c r="J1005" s="47">
        <f>VLOOKUP(D1005,Assumption!$O$3:$Q$103,IF('Thông tin khách hàng'!$B$3="Nam",2,3),FALSE)/12*P1005</f>
        <v>0</v>
      </c>
      <c r="K1005" s="5">
        <v>20000.0</v>
      </c>
      <c r="L1005" s="46">
        <f t="shared" si="4"/>
        <v>21584596159</v>
      </c>
      <c r="M1005" s="46">
        <f t="shared" si="5"/>
        <v>5319557192399</v>
      </c>
      <c r="N1005" s="47">
        <f>HLOOKUP(ROUND(AVERAGE(M993:M1004)/10^6,0),Assumption!$B$2:$E$3,2,TRUE)*MAX((AVERAGE(M993:M1004)-250*10^6),0)</f>
        <v>29984680091</v>
      </c>
      <c r="O1005" s="46">
        <f t="shared" si="6"/>
        <v>5349541872490</v>
      </c>
      <c r="P1005" s="46">
        <f>IF(A1005=1,SA,MAX(0,SA-M1004))</f>
        <v>0</v>
      </c>
      <c r="S1005" s="5">
        <v>0.0</v>
      </c>
      <c r="T1005" s="5">
        <v>1.0</v>
      </c>
      <c r="U1005" s="5">
        <v>1.0</v>
      </c>
      <c r="V1005" s="48">
        <v>1.0</v>
      </c>
    </row>
    <row r="1006" ht="15.75" customHeight="1">
      <c r="A1006" s="5">
        <v>1004.0</v>
      </c>
      <c r="B1006" s="5">
        <v>84.0</v>
      </c>
      <c r="C1006" s="5">
        <f t="shared" si="1"/>
        <v>8</v>
      </c>
      <c r="D1006" s="5">
        <f>'Thông tin khách hàng'!$B$4+B1006-1</f>
        <v>84</v>
      </c>
      <c r="E1006" s="46">
        <f t="shared" si="2"/>
        <v>5349541872490</v>
      </c>
      <c r="F1006" s="5">
        <f>TP*VLOOKUP('Thông tin khách hàng'!$E$10,$X$2:$Z$5,3,FALSE)*OFFSET($S1006,0,VLOOKUP('Thông tin khách hàng'!$E$10,$X$2:$Z$5,2,FALSE))</f>
        <v>0</v>
      </c>
      <c r="G1006" s="5">
        <f>EP*VLOOKUP('Thông tin khách hàng'!$E$10,$X$2:$Z$5,3,FALSE)*OFFSET($S1006,0,VLOOKUP('Thông tin khách hàng'!$E$10,$X$2:$Z$5,2,FALSE))</f>
        <v>0</v>
      </c>
      <c r="H1006" s="5">
        <f>F1006*HLOOKUP(B1006,Assumption!$A$10:$G$12,2,TRUE)+G1006*HLOOKUP(B1006,Assumption!$A$10:$G$12,3,TRUE)</f>
        <v>0</v>
      </c>
      <c r="I1006" s="5">
        <f t="shared" si="3"/>
        <v>0</v>
      </c>
      <c r="J1006" s="47">
        <f>VLOOKUP(D1006,Assumption!$O$3:$Q$103,IF('Thông tin khách hàng'!$B$3="Nam",2,3),FALSE)/12*P1006</f>
        <v>0</v>
      </c>
      <c r="K1006" s="5">
        <v>20000.0</v>
      </c>
      <c r="L1006" s="46">
        <f t="shared" si="4"/>
        <v>21794695693</v>
      </c>
      <c r="M1006" s="46">
        <f t="shared" si="5"/>
        <v>5371336548183</v>
      </c>
      <c r="N1006" s="47">
        <f>HLOOKUP(ROUND(AVERAGE(M994:M1005)/10^6,0),Assumption!$B$2:$E$3,2,TRUE)*MAX((AVERAGE(M994:M1005)-250*10^6),0)</f>
        <v>30276587885</v>
      </c>
      <c r="O1006" s="46">
        <f t="shared" si="6"/>
        <v>5401613136069</v>
      </c>
      <c r="P1006" s="46">
        <f>IF(A1006=1,SA,MAX(0,SA-M1005))</f>
        <v>0</v>
      </c>
      <c r="S1006" s="5">
        <v>0.0</v>
      </c>
      <c r="T1006" s="5">
        <v>0.0</v>
      </c>
      <c r="U1006" s="5">
        <v>0.0</v>
      </c>
      <c r="V1006" s="48">
        <v>1.0</v>
      </c>
    </row>
    <row r="1007" ht="15.75" customHeight="1">
      <c r="A1007" s="5">
        <v>1005.0</v>
      </c>
      <c r="B1007" s="5">
        <v>84.0</v>
      </c>
      <c r="C1007" s="5">
        <f t="shared" si="1"/>
        <v>9</v>
      </c>
      <c r="D1007" s="5">
        <f>'Thông tin khách hàng'!$B$4+B1007-1</f>
        <v>84</v>
      </c>
      <c r="E1007" s="46">
        <f t="shared" si="2"/>
        <v>5401613136069</v>
      </c>
      <c r="F1007" s="5">
        <f>TP*VLOOKUP('Thông tin khách hàng'!$E$10,$X$2:$Z$5,3,FALSE)*OFFSET($S1007,0,VLOOKUP('Thông tin khách hàng'!$E$10,$X$2:$Z$5,2,FALSE))</f>
        <v>0</v>
      </c>
      <c r="G1007" s="5">
        <f>EP*VLOOKUP('Thông tin khách hàng'!$E$10,$X$2:$Z$5,3,FALSE)*OFFSET($S1007,0,VLOOKUP('Thông tin khách hàng'!$E$10,$X$2:$Z$5,2,FALSE))</f>
        <v>0</v>
      </c>
      <c r="H1007" s="5">
        <f>F1007*HLOOKUP(B1007,Assumption!$A$10:$G$12,2,TRUE)+G1007*HLOOKUP(B1007,Assumption!$A$10:$G$12,3,TRUE)</f>
        <v>0</v>
      </c>
      <c r="I1007" s="5">
        <f t="shared" si="3"/>
        <v>0</v>
      </c>
      <c r="J1007" s="47">
        <f>VLOOKUP(D1007,Assumption!$O$3:$Q$103,IF('Thông tin khách hàng'!$B$3="Nam",2,3),FALSE)/12*P1007</f>
        <v>0</v>
      </c>
      <c r="K1007" s="5">
        <v>20000.0</v>
      </c>
      <c r="L1007" s="46">
        <f t="shared" si="4"/>
        <v>22006840466</v>
      </c>
      <c r="M1007" s="46">
        <f t="shared" si="5"/>
        <v>5423619956535</v>
      </c>
      <c r="N1007" s="47">
        <f>HLOOKUP(ROUND(AVERAGE(M995:M1006)/10^6,0),Assumption!$B$2:$E$3,2,TRUE)*MAX((AVERAGE(M995:M1006)-250*10^6),0)</f>
        <v>30571337137</v>
      </c>
      <c r="O1007" s="46">
        <f t="shared" si="6"/>
        <v>5454191293671</v>
      </c>
      <c r="P1007" s="46">
        <f>IF(A1007=1,SA,MAX(0,SA-M1006))</f>
        <v>0</v>
      </c>
      <c r="S1007" s="5">
        <v>0.0</v>
      </c>
      <c r="T1007" s="5">
        <v>0.0</v>
      </c>
      <c r="U1007" s="5">
        <v>0.0</v>
      </c>
      <c r="V1007" s="48">
        <v>1.0</v>
      </c>
    </row>
    <row r="1008" ht="15.75" customHeight="1">
      <c r="A1008" s="5">
        <v>1006.0</v>
      </c>
      <c r="B1008" s="5">
        <v>84.0</v>
      </c>
      <c r="C1008" s="5">
        <f t="shared" si="1"/>
        <v>10</v>
      </c>
      <c r="D1008" s="5">
        <f>'Thông tin khách hàng'!$B$4+B1008-1</f>
        <v>84</v>
      </c>
      <c r="E1008" s="46">
        <f t="shared" si="2"/>
        <v>5454191293671</v>
      </c>
      <c r="F1008" s="5">
        <f>TP*VLOOKUP('Thông tin khách hàng'!$E$10,$X$2:$Z$5,3,FALSE)*OFFSET($S1008,0,VLOOKUP('Thông tin khách hàng'!$E$10,$X$2:$Z$5,2,FALSE))</f>
        <v>0</v>
      </c>
      <c r="G1008" s="5">
        <f>EP*VLOOKUP('Thông tin khách hàng'!$E$10,$X$2:$Z$5,3,FALSE)*OFFSET($S1008,0,VLOOKUP('Thông tin khách hàng'!$E$10,$X$2:$Z$5,2,FALSE))</f>
        <v>0</v>
      </c>
      <c r="H1008" s="5">
        <f>F1008*HLOOKUP(B1008,Assumption!$A$10:$G$12,2,TRUE)+G1008*HLOOKUP(B1008,Assumption!$A$10:$G$12,3,TRUE)</f>
        <v>0</v>
      </c>
      <c r="I1008" s="5">
        <f t="shared" si="3"/>
        <v>0</v>
      </c>
      <c r="J1008" s="47">
        <f>VLOOKUP(D1008,Assumption!$O$3:$Q$103,IF('Thông tin khách hàng'!$B$3="Nam",2,3),FALSE)/12*P1008</f>
        <v>0</v>
      </c>
      <c r="K1008" s="5">
        <v>20000.0</v>
      </c>
      <c r="L1008" s="46">
        <f t="shared" si="4"/>
        <v>22221050389</v>
      </c>
      <c r="M1008" s="46">
        <f t="shared" si="5"/>
        <v>5476412324060</v>
      </c>
      <c r="N1008" s="47">
        <f>HLOOKUP(ROUND(AVERAGE(M996:M1007)/10^6,0),Assumption!$B$2:$E$3,2,TRUE)*MAX((AVERAGE(M996:M1007)-250*10^6),0)</f>
        <v>30868955506</v>
      </c>
      <c r="O1008" s="46">
        <f t="shared" si="6"/>
        <v>5507281279566</v>
      </c>
      <c r="P1008" s="46">
        <f>IF(A1008=1,SA,MAX(0,SA-M1007))</f>
        <v>0</v>
      </c>
      <c r="S1008" s="5">
        <v>0.0</v>
      </c>
      <c r="T1008" s="5">
        <v>0.0</v>
      </c>
      <c r="U1008" s="5">
        <v>1.0</v>
      </c>
      <c r="V1008" s="48">
        <v>1.0</v>
      </c>
    </row>
    <row r="1009" ht="15.75" customHeight="1">
      <c r="A1009" s="5">
        <v>1007.0</v>
      </c>
      <c r="B1009" s="5">
        <v>84.0</v>
      </c>
      <c r="C1009" s="5">
        <f t="shared" si="1"/>
        <v>11</v>
      </c>
      <c r="D1009" s="5">
        <f>'Thông tin khách hàng'!$B$4+B1009-1</f>
        <v>84</v>
      </c>
      <c r="E1009" s="46">
        <f t="shared" si="2"/>
        <v>5507281279566</v>
      </c>
      <c r="F1009" s="5">
        <f>TP*VLOOKUP('Thông tin khách hàng'!$E$10,$X$2:$Z$5,3,FALSE)*OFFSET($S1009,0,VLOOKUP('Thông tin khách hàng'!$E$10,$X$2:$Z$5,2,FALSE))</f>
        <v>0</v>
      </c>
      <c r="G1009" s="5">
        <f>EP*VLOOKUP('Thông tin khách hàng'!$E$10,$X$2:$Z$5,3,FALSE)*OFFSET($S1009,0,VLOOKUP('Thông tin khách hàng'!$E$10,$X$2:$Z$5,2,FALSE))</f>
        <v>0</v>
      </c>
      <c r="H1009" s="5">
        <f>F1009*HLOOKUP(B1009,Assumption!$A$10:$G$12,2,TRUE)+G1009*HLOOKUP(B1009,Assumption!$A$10:$G$12,3,TRUE)</f>
        <v>0</v>
      </c>
      <c r="I1009" s="5">
        <f t="shared" si="3"/>
        <v>0</v>
      </c>
      <c r="J1009" s="47">
        <f>VLOOKUP(D1009,Assumption!$O$3:$Q$103,IF('Thông tin khách hàng'!$B$3="Nam",2,3),FALSE)/12*P1009</f>
        <v>0</v>
      </c>
      <c r="K1009" s="5">
        <v>20000.0</v>
      </c>
      <c r="L1009" s="46">
        <f t="shared" si="4"/>
        <v>22437345563</v>
      </c>
      <c r="M1009" s="46">
        <f t="shared" si="5"/>
        <v>5529718605129</v>
      </c>
      <c r="N1009" s="47">
        <f>HLOOKUP(ROUND(AVERAGE(M997:M1008)/10^6,0),Assumption!$B$2:$E$3,2,TRUE)*MAX((AVERAGE(M997:M1008)-250*10^6),0)</f>
        <v>31169470920</v>
      </c>
      <c r="O1009" s="46">
        <f t="shared" si="6"/>
        <v>5560888076049</v>
      </c>
      <c r="P1009" s="46">
        <f>IF(A1009=1,SA,MAX(0,SA-M1008))</f>
        <v>0</v>
      </c>
      <c r="S1009" s="5">
        <v>0.0</v>
      </c>
      <c r="T1009" s="5">
        <v>0.0</v>
      </c>
      <c r="U1009" s="5">
        <v>0.0</v>
      </c>
      <c r="V1009" s="48">
        <v>1.0</v>
      </c>
    </row>
    <row r="1010" ht="15.75" customHeight="1">
      <c r="A1010" s="5">
        <v>1008.0</v>
      </c>
      <c r="B1010" s="5">
        <v>84.0</v>
      </c>
      <c r="C1010" s="5">
        <f t="shared" si="1"/>
        <v>12</v>
      </c>
      <c r="D1010" s="5">
        <f>'Thông tin khách hàng'!$B$4+B1010-1</f>
        <v>84</v>
      </c>
      <c r="E1010" s="46">
        <f t="shared" si="2"/>
        <v>5560888076049</v>
      </c>
      <c r="F1010" s="5">
        <f>TP*VLOOKUP('Thông tin khách hàng'!$E$10,$X$2:$Z$5,3,FALSE)*OFFSET($S1010,0,VLOOKUP('Thông tin khách hàng'!$E$10,$X$2:$Z$5,2,FALSE))</f>
        <v>0</v>
      </c>
      <c r="G1010" s="5">
        <f>EP*VLOOKUP('Thông tin khách hàng'!$E$10,$X$2:$Z$5,3,FALSE)*OFFSET($S1010,0,VLOOKUP('Thông tin khách hàng'!$E$10,$X$2:$Z$5,2,FALSE))</f>
        <v>0</v>
      </c>
      <c r="H1010" s="5">
        <f>F1010*HLOOKUP(B1010,Assumption!$A$10:$G$12,2,TRUE)+G1010*HLOOKUP(B1010,Assumption!$A$10:$G$12,3,TRUE)</f>
        <v>0</v>
      </c>
      <c r="I1010" s="5">
        <f t="shared" si="3"/>
        <v>0</v>
      </c>
      <c r="J1010" s="47">
        <f>VLOOKUP(D1010,Assumption!$O$3:$Q$103,IF('Thông tin khách hàng'!$B$3="Nam",2,3),FALSE)/12*P1010</f>
        <v>0</v>
      </c>
      <c r="K1010" s="5">
        <v>20000.0</v>
      </c>
      <c r="L1010" s="46">
        <f t="shared" si="4"/>
        <v>22655746287</v>
      </c>
      <c r="M1010" s="46">
        <f t="shared" si="5"/>
        <v>5583543802336</v>
      </c>
      <c r="N1010" s="47">
        <f>HLOOKUP(ROUND(AVERAGE(M998:M1009)/10^6,0),Assumption!$B$2:$E$3,2,TRUE)*MAX((AVERAGE(M998:M1009)-250*10^6),0)</f>
        <v>31472911579</v>
      </c>
      <c r="O1010" s="46">
        <f t="shared" si="6"/>
        <v>5615016713915</v>
      </c>
      <c r="P1010" s="46">
        <f>IF(A1010=1,SA,MAX(0,SA-M1009))</f>
        <v>0</v>
      </c>
      <c r="S1010" s="5">
        <v>0.0</v>
      </c>
      <c r="T1010" s="5">
        <v>0.0</v>
      </c>
      <c r="U1010" s="5">
        <v>0.0</v>
      </c>
      <c r="V1010" s="48">
        <v>1.0</v>
      </c>
    </row>
    <row r="1011" ht="15.75" customHeight="1">
      <c r="A1011" s="5">
        <v>1009.0</v>
      </c>
      <c r="B1011" s="5">
        <v>85.0</v>
      </c>
      <c r="C1011" s="5">
        <f t="shared" si="1"/>
        <v>1</v>
      </c>
      <c r="D1011" s="5">
        <f>'Thông tin khách hàng'!$B$4+B1011-1</f>
        <v>85</v>
      </c>
      <c r="E1011" s="46">
        <f t="shared" si="2"/>
        <v>5615016713915</v>
      </c>
      <c r="F1011" s="5">
        <f>TP*VLOOKUP('Thông tin khách hàng'!$E$10,$X$2:$Z$5,3,FALSE)*OFFSET($S1011,0,VLOOKUP('Thông tin khách hàng'!$E$10,$X$2:$Z$5,2,FALSE))</f>
        <v>15000000</v>
      </c>
      <c r="G1011" s="5">
        <f>EP*VLOOKUP('Thông tin khách hàng'!$E$10,$X$2:$Z$5,3,FALSE)*OFFSET($S1011,0,VLOOKUP('Thông tin khách hàng'!$E$10,$X$2:$Z$5,2,FALSE))</f>
        <v>15000000</v>
      </c>
      <c r="H1011" s="5">
        <f>F1011*HLOOKUP(B1011,Assumption!$A$10:$G$12,2,TRUE)+G1011*HLOOKUP(B1011,Assumption!$A$10:$G$12,3,TRUE)</f>
        <v>750000</v>
      </c>
      <c r="I1011" s="5">
        <f t="shared" si="3"/>
        <v>29250000</v>
      </c>
      <c r="J1011" s="47">
        <f>VLOOKUP(D1011,Assumption!$O$3:$Q$103,IF('Thông tin khách hàng'!$B$3="Nam",2,3),FALSE)/12*P1011</f>
        <v>0</v>
      </c>
      <c r="K1011" s="5">
        <v>20000.0</v>
      </c>
      <c r="L1011" s="46">
        <f t="shared" si="4"/>
        <v>22876392226</v>
      </c>
      <c r="M1011" s="46">
        <f t="shared" si="5"/>
        <v>5637922336141</v>
      </c>
      <c r="N1011" s="47">
        <f>HLOOKUP(ROUND(AVERAGE(M999:M1010)/10^6,0),Assumption!$B$2:$E$3,2,TRUE)*MAX((AVERAGE(M999:M1010)-250*10^6),0)</f>
        <v>31779305959</v>
      </c>
      <c r="O1011" s="46">
        <f t="shared" si="6"/>
        <v>5669701642101</v>
      </c>
      <c r="P1011" s="46">
        <f>IF(A1011=1,SA,MAX(0,SA-M1010))</f>
        <v>0</v>
      </c>
      <c r="S1011" s="5">
        <v>1.0</v>
      </c>
      <c r="T1011" s="5">
        <v>1.0</v>
      </c>
      <c r="U1011" s="5">
        <v>1.0</v>
      </c>
      <c r="V1011" s="48">
        <v>1.0</v>
      </c>
    </row>
    <row r="1012" ht="15.75" customHeight="1">
      <c r="A1012" s="5">
        <v>1010.0</v>
      </c>
      <c r="B1012" s="5">
        <v>85.0</v>
      </c>
      <c r="C1012" s="5">
        <f t="shared" si="1"/>
        <v>2</v>
      </c>
      <c r="D1012" s="5">
        <f>'Thông tin khách hàng'!$B$4+B1012-1</f>
        <v>85</v>
      </c>
      <c r="E1012" s="46">
        <f t="shared" si="2"/>
        <v>5669701642101</v>
      </c>
      <c r="F1012" s="5">
        <f>TP*VLOOKUP('Thông tin khách hàng'!$E$10,$X$2:$Z$5,3,FALSE)*OFFSET($S1012,0,VLOOKUP('Thông tin khách hàng'!$E$10,$X$2:$Z$5,2,FALSE))</f>
        <v>0</v>
      </c>
      <c r="G1012" s="5">
        <f>EP*VLOOKUP('Thông tin khách hàng'!$E$10,$X$2:$Z$5,3,FALSE)*OFFSET($S1012,0,VLOOKUP('Thông tin khách hàng'!$E$10,$X$2:$Z$5,2,FALSE))</f>
        <v>0</v>
      </c>
      <c r="H1012" s="5">
        <f>F1012*HLOOKUP(B1012,Assumption!$A$10:$G$12,2,TRUE)+G1012*HLOOKUP(B1012,Assumption!$A$10:$G$12,3,TRUE)</f>
        <v>0</v>
      </c>
      <c r="I1012" s="5">
        <f t="shared" si="3"/>
        <v>0</v>
      </c>
      <c r="J1012" s="47">
        <f>VLOOKUP(D1012,Assumption!$O$3:$Q$103,IF('Thông tin khách hàng'!$B$3="Nam",2,3),FALSE)/12*P1012</f>
        <v>0</v>
      </c>
      <c r="K1012" s="5">
        <v>20000.0</v>
      </c>
      <c r="L1012" s="46">
        <f t="shared" si="4"/>
        <v>23099066225</v>
      </c>
      <c r="M1012" s="46">
        <f t="shared" si="5"/>
        <v>5692800688326</v>
      </c>
      <c r="N1012" s="47">
        <f>HLOOKUP(ROUND(AVERAGE(M1000:M1011)/10^6,0),Assumption!$B$2:$E$3,2,TRUE)*MAX((AVERAGE(M1000:M1011)-250*10^6),0)</f>
        <v>32088682811</v>
      </c>
      <c r="O1012" s="46">
        <f t="shared" si="6"/>
        <v>5724889371136</v>
      </c>
      <c r="P1012" s="46">
        <f>IF(A1012=1,SA,MAX(0,SA-M1011))</f>
        <v>0</v>
      </c>
      <c r="S1012" s="5">
        <v>0.0</v>
      </c>
      <c r="T1012" s="5">
        <v>0.0</v>
      </c>
      <c r="U1012" s="5">
        <v>0.0</v>
      </c>
      <c r="V1012" s="48">
        <v>1.0</v>
      </c>
    </row>
    <row r="1013" ht="15.75" customHeight="1">
      <c r="A1013" s="5">
        <v>1011.0</v>
      </c>
      <c r="B1013" s="5">
        <v>85.0</v>
      </c>
      <c r="C1013" s="5">
        <f t="shared" si="1"/>
        <v>3</v>
      </c>
      <c r="D1013" s="5">
        <f>'Thông tin khách hàng'!$B$4+B1013-1</f>
        <v>85</v>
      </c>
      <c r="E1013" s="46">
        <f t="shared" si="2"/>
        <v>5724889371136</v>
      </c>
      <c r="F1013" s="5">
        <f>TP*VLOOKUP('Thông tin khách hàng'!$E$10,$X$2:$Z$5,3,FALSE)*OFFSET($S1013,0,VLOOKUP('Thông tin khách hàng'!$E$10,$X$2:$Z$5,2,FALSE))</f>
        <v>0</v>
      </c>
      <c r="G1013" s="5">
        <f>EP*VLOOKUP('Thông tin khách hàng'!$E$10,$X$2:$Z$5,3,FALSE)*OFFSET($S1013,0,VLOOKUP('Thông tin khách hàng'!$E$10,$X$2:$Z$5,2,FALSE))</f>
        <v>0</v>
      </c>
      <c r="H1013" s="5">
        <f>F1013*HLOOKUP(B1013,Assumption!$A$10:$G$12,2,TRUE)+G1013*HLOOKUP(B1013,Assumption!$A$10:$G$12,3,TRUE)</f>
        <v>0</v>
      </c>
      <c r="I1013" s="5">
        <f t="shared" si="3"/>
        <v>0</v>
      </c>
      <c r="J1013" s="47">
        <f>VLOOKUP(D1013,Assumption!$O$3:$Q$103,IF('Thông tin khách hàng'!$B$3="Nam",2,3),FALSE)/12*P1013</f>
        <v>0</v>
      </c>
      <c r="K1013" s="5">
        <v>20000.0</v>
      </c>
      <c r="L1013" s="46">
        <f t="shared" si="4"/>
        <v>23323907864</v>
      </c>
      <c r="M1013" s="46">
        <f t="shared" si="5"/>
        <v>5748213259000</v>
      </c>
      <c r="N1013" s="47">
        <f>HLOOKUP(ROUND(AVERAGE(M1001:M1012)/10^6,0),Assumption!$B$2:$E$3,2,TRUE)*MAX((AVERAGE(M1001:M1012)-250*10^6),0)</f>
        <v>32401071166</v>
      </c>
      <c r="O1013" s="46">
        <f t="shared" si="6"/>
        <v>5780614330166</v>
      </c>
      <c r="P1013" s="46">
        <f>IF(A1013=1,SA,MAX(0,SA-M1012))</f>
        <v>0</v>
      </c>
      <c r="S1013" s="5">
        <v>0.0</v>
      </c>
      <c r="T1013" s="5">
        <v>0.0</v>
      </c>
      <c r="U1013" s="5">
        <v>0.0</v>
      </c>
      <c r="V1013" s="48">
        <v>1.0</v>
      </c>
    </row>
    <row r="1014" ht="15.75" customHeight="1">
      <c r="A1014" s="5">
        <v>1012.0</v>
      </c>
      <c r="B1014" s="5">
        <v>85.0</v>
      </c>
      <c r="C1014" s="5">
        <f t="shared" si="1"/>
        <v>4</v>
      </c>
      <c r="D1014" s="5">
        <f>'Thông tin khách hàng'!$B$4+B1014-1</f>
        <v>85</v>
      </c>
      <c r="E1014" s="46">
        <f t="shared" si="2"/>
        <v>5780614330166</v>
      </c>
      <c r="F1014" s="5">
        <f>TP*VLOOKUP('Thông tin khách hàng'!$E$10,$X$2:$Z$5,3,FALSE)*OFFSET($S1014,0,VLOOKUP('Thông tin khách hàng'!$E$10,$X$2:$Z$5,2,FALSE))</f>
        <v>0</v>
      </c>
      <c r="G1014" s="5">
        <f>EP*VLOOKUP('Thông tin khách hàng'!$E$10,$X$2:$Z$5,3,FALSE)*OFFSET($S1014,0,VLOOKUP('Thông tin khách hàng'!$E$10,$X$2:$Z$5,2,FALSE))</f>
        <v>0</v>
      </c>
      <c r="H1014" s="5">
        <f>F1014*HLOOKUP(B1014,Assumption!$A$10:$G$12,2,TRUE)+G1014*HLOOKUP(B1014,Assumption!$A$10:$G$12,3,TRUE)</f>
        <v>0</v>
      </c>
      <c r="I1014" s="5">
        <f t="shared" si="3"/>
        <v>0</v>
      </c>
      <c r="J1014" s="47">
        <f>VLOOKUP(D1014,Assumption!$O$3:$Q$103,IF('Thông tin khách hàng'!$B$3="Nam",2,3),FALSE)/12*P1014</f>
        <v>0</v>
      </c>
      <c r="K1014" s="5">
        <v>20000.0</v>
      </c>
      <c r="L1014" s="46">
        <f t="shared" si="4"/>
        <v>23550938245</v>
      </c>
      <c r="M1014" s="46">
        <f t="shared" si="5"/>
        <v>5804165248411</v>
      </c>
      <c r="N1014" s="47">
        <f>HLOOKUP(ROUND(AVERAGE(M1002:M1013)/10^6,0),Assumption!$B$2:$E$3,2,TRUE)*MAX((AVERAGE(M1002:M1013)-250*10^6),0)</f>
        <v>32716500338</v>
      </c>
      <c r="O1014" s="46">
        <f t="shared" si="6"/>
        <v>5836881748749</v>
      </c>
      <c r="P1014" s="46">
        <f>IF(A1014=1,SA,MAX(0,SA-M1013))</f>
        <v>0</v>
      </c>
      <c r="S1014" s="5">
        <v>0.0</v>
      </c>
      <c r="T1014" s="5">
        <v>0.0</v>
      </c>
      <c r="U1014" s="5">
        <v>1.0</v>
      </c>
      <c r="V1014" s="48">
        <v>1.0</v>
      </c>
    </row>
    <row r="1015" ht="15.75" customHeight="1">
      <c r="A1015" s="5">
        <v>1013.0</v>
      </c>
      <c r="B1015" s="5">
        <v>85.0</v>
      </c>
      <c r="C1015" s="5">
        <f t="shared" si="1"/>
        <v>5</v>
      </c>
      <c r="D1015" s="5">
        <f>'Thông tin khách hàng'!$B$4+B1015-1</f>
        <v>85</v>
      </c>
      <c r="E1015" s="46">
        <f t="shared" si="2"/>
        <v>5836881748749</v>
      </c>
      <c r="F1015" s="5">
        <f>TP*VLOOKUP('Thông tin khách hàng'!$E$10,$X$2:$Z$5,3,FALSE)*OFFSET($S1015,0,VLOOKUP('Thông tin khách hàng'!$E$10,$X$2:$Z$5,2,FALSE))</f>
        <v>0</v>
      </c>
      <c r="G1015" s="5">
        <f>EP*VLOOKUP('Thông tin khách hàng'!$E$10,$X$2:$Z$5,3,FALSE)*OFFSET($S1015,0,VLOOKUP('Thông tin khách hàng'!$E$10,$X$2:$Z$5,2,FALSE))</f>
        <v>0</v>
      </c>
      <c r="H1015" s="5">
        <f>F1015*HLOOKUP(B1015,Assumption!$A$10:$G$12,2,TRUE)+G1015*HLOOKUP(B1015,Assumption!$A$10:$G$12,3,TRUE)</f>
        <v>0</v>
      </c>
      <c r="I1015" s="5">
        <f t="shared" si="3"/>
        <v>0</v>
      </c>
      <c r="J1015" s="47">
        <f>VLOOKUP(D1015,Assumption!$O$3:$Q$103,IF('Thông tin khách hàng'!$B$3="Nam",2,3),FALSE)/12*P1015</f>
        <v>0</v>
      </c>
      <c r="K1015" s="5">
        <v>20000.0</v>
      </c>
      <c r="L1015" s="46">
        <f t="shared" si="4"/>
        <v>23780178673</v>
      </c>
      <c r="M1015" s="46">
        <f t="shared" si="5"/>
        <v>5860661907422</v>
      </c>
      <c r="N1015" s="47">
        <f>HLOOKUP(ROUND(AVERAGE(M1003:M1014)/10^6,0),Assumption!$B$2:$E$3,2,TRUE)*MAX((AVERAGE(M1003:M1014)-250*10^6),0)</f>
        <v>33034999929</v>
      </c>
      <c r="O1015" s="46">
        <f t="shared" si="6"/>
        <v>5893696907351</v>
      </c>
      <c r="P1015" s="46">
        <f>IF(A1015=1,SA,MAX(0,SA-M1014))</f>
        <v>0</v>
      </c>
      <c r="S1015" s="5">
        <v>0.0</v>
      </c>
      <c r="T1015" s="5">
        <v>0.0</v>
      </c>
      <c r="U1015" s="5">
        <v>0.0</v>
      </c>
      <c r="V1015" s="48">
        <v>1.0</v>
      </c>
    </row>
    <row r="1016" ht="15.75" customHeight="1">
      <c r="A1016" s="5">
        <v>1014.0</v>
      </c>
      <c r="B1016" s="5">
        <v>85.0</v>
      </c>
      <c r="C1016" s="5">
        <f t="shared" si="1"/>
        <v>6</v>
      </c>
      <c r="D1016" s="5">
        <f>'Thông tin khách hàng'!$B$4+B1016-1</f>
        <v>85</v>
      </c>
      <c r="E1016" s="46">
        <f t="shared" si="2"/>
        <v>5893696907351</v>
      </c>
      <c r="F1016" s="5">
        <f>TP*VLOOKUP('Thông tin khách hàng'!$E$10,$X$2:$Z$5,3,FALSE)*OFFSET($S1016,0,VLOOKUP('Thông tin khách hàng'!$E$10,$X$2:$Z$5,2,FALSE))</f>
        <v>0</v>
      </c>
      <c r="G1016" s="5">
        <f>EP*VLOOKUP('Thông tin khách hàng'!$E$10,$X$2:$Z$5,3,FALSE)*OFFSET($S1016,0,VLOOKUP('Thông tin khách hàng'!$E$10,$X$2:$Z$5,2,FALSE))</f>
        <v>0</v>
      </c>
      <c r="H1016" s="5">
        <f>F1016*HLOOKUP(B1016,Assumption!$A$10:$G$12,2,TRUE)+G1016*HLOOKUP(B1016,Assumption!$A$10:$G$12,3,TRUE)</f>
        <v>0</v>
      </c>
      <c r="I1016" s="5">
        <f t="shared" si="3"/>
        <v>0</v>
      </c>
      <c r="J1016" s="47">
        <f>VLOOKUP(D1016,Assumption!$O$3:$Q$103,IF('Thông tin khách hàng'!$B$3="Nam",2,3),FALSE)/12*P1016</f>
        <v>0</v>
      </c>
      <c r="K1016" s="5">
        <v>20000.0</v>
      </c>
      <c r="L1016" s="46">
        <f t="shared" si="4"/>
        <v>24011650662</v>
      </c>
      <c r="M1016" s="46">
        <f t="shared" si="5"/>
        <v>5917708538013</v>
      </c>
      <c r="N1016" s="47">
        <f>HLOOKUP(ROUND(AVERAGE(M1004:M1015)/10^6,0),Assumption!$B$2:$E$3,2,TRUE)*MAX((AVERAGE(M1004:M1015)-250*10^6),0)</f>
        <v>33356599824</v>
      </c>
      <c r="O1016" s="46">
        <f t="shared" si="6"/>
        <v>5951065137837</v>
      </c>
      <c r="P1016" s="46">
        <f>IF(A1016=1,SA,MAX(0,SA-M1015))</f>
        <v>0</v>
      </c>
      <c r="S1016" s="5">
        <v>0.0</v>
      </c>
      <c r="T1016" s="5">
        <v>0.0</v>
      </c>
      <c r="U1016" s="5">
        <v>0.0</v>
      </c>
      <c r="V1016" s="48">
        <v>1.0</v>
      </c>
    </row>
    <row r="1017" ht="15.75" customHeight="1">
      <c r="A1017" s="5">
        <v>1015.0</v>
      </c>
      <c r="B1017" s="5">
        <v>85.0</v>
      </c>
      <c r="C1017" s="5">
        <f t="shared" si="1"/>
        <v>7</v>
      </c>
      <c r="D1017" s="5">
        <f>'Thông tin khách hàng'!$B$4+B1017-1</f>
        <v>85</v>
      </c>
      <c r="E1017" s="46">
        <f t="shared" si="2"/>
        <v>5951065137837</v>
      </c>
      <c r="F1017" s="5">
        <f>TP*VLOOKUP('Thông tin khách hàng'!$E$10,$X$2:$Z$5,3,FALSE)*OFFSET($S1017,0,VLOOKUP('Thông tin khách hàng'!$E$10,$X$2:$Z$5,2,FALSE))</f>
        <v>15000000</v>
      </c>
      <c r="G1017" s="5">
        <f>EP*VLOOKUP('Thông tin khách hàng'!$E$10,$X$2:$Z$5,3,FALSE)*OFFSET($S1017,0,VLOOKUP('Thông tin khách hàng'!$E$10,$X$2:$Z$5,2,FALSE))</f>
        <v>15000000</v>
      </c>
      <c r="H1017" s="5">
        <f>F1017*HLOOKUP(B1017,Assumption!$A$10:$G$12,2,TRUE)+G1017*HLOOKUP(B1017,Assumption!$A$10:$G$12,3,TRUE)</f>
        <v>750000</v>
      </c>
      <c r="I1017" s="5">
        <f t="shared" si="3"/>
        <v>29250000</v>
      </c>
      <c r="J1017" s="47">
        <f>VLOOKUP(D1017,Assumption!$O$3:$Q$103,IF('Thông tin khách hàng'!$B$3="Nam",2,3),FALSE)/12*P1017</f>
        <v>0</v>
      </c>
      <c r="K1017" s="5">
        <v>20000.0</v>
      </c>
      <c r="L1017" s="46">
        <f t="shared" si="4"/>
        <v>24245495103</v>
      </c>
      <c r="M1017" s="46">
        <f t="shared" si="5"/>
        <v>5975339862940</v>
      </c>
      <c r="N1017" s="47">
        <f>HLOOKUP(ROUND(AVERAGE(M1005:M1016)/10^6,0),Assumption!$B$2:$E$3,2,TRUE)*MAX((AVERAGE(M1005:M1016)-250*10^6),0)</f>
        <v>33681330203</v>
      </c>
      <c r="O1017" s="46">
        <f t="shared" si="6"/>
        <v>6009021193143</v>
      </c>
      <c r="P1017" s="46">
        <f>IF(A1017=1,SA,MAX(0,SA-M1016))</f>
        <v>0</v>
      </c>
      <c r="S1017" s="5">
        <v>0.0</v>
      </c>
      <c r="T1017" s="5">
        <v>1.0</v>
      </c>
      <c r="U1017" s="5">
        <v>1.0</v>
      </c>
      <c r="V1017" s="48">
        <v>1.0</v>
      </c>
    </row>
    <row r="1018" ht="15.75" customHeight="1">
      <c r="A1018" s="5">
        <v>1016.0</v>
      </c>
      <c r="B1018" s="5">
        <v>85.0</v>
      </c>
      <c r="C1018" s="5">
        <f t="shared" si="1"/>
        <v>8</v>
      </c>
      <c r="D1018" s="5">
        <f>'Thông tin khách hàng'!$B$4+B1018-1</f>
        <v>85</v>
      </c>
      <c r="E1018" s="46">
        <f t="shared" si="2"/>
        <v>6009021193143</v>
      </c>
      <c r="F1018" s="5">
        <f>TP*VLOOKUP('Thông tin khách hàng'!$E$10,$X$2:$Z$5,3,FALSE)*OFFSET($S1018,0,VLOOKUP('Thông tin khách hàng'!$E$10,$X$2:$Z$5,2,FALSE))</f>
        <v>0</v>
      </c>
      <c r="G1018" s="5">
        <f>EP*VLOOKUP('Thông tin khách hàng'!$E$10,$X$2:$Z$5,3,FALSE)*OFFSET($S1018,0,VLOOKUP('Thông tin khách hàng'!$E$10,$X$2:$Z$5,2,FALSE))</f>
        <v>0</v>
      </c>
      <c r="H1018" s="5">
        <f>F1018*HLOOKUP(B1018,Assumption!$A$10:$G$12,2,TRUE)+G1018*HLOOKUP(B1018,Assumption!$A$10:$G$12,3,TRUE)</f>
        <v>0</v>
      </c>
      <c r="I1018" s="5">
        <f t="shared" si="3"/>
        <v>0</v>
      </c>
      <c r="J1018" s="47">
        <f>VLOOKUP(D1018,Assumption!$O$3:$Q$103,IF('Thông tin khách hàng'!$B$3="Nam",2,3),FALSE)/12*P1018</f>
        <v>0</v>
      </c>
      <c r="K1018" s="5">
        <v>20000.0</v>
      </c>
      <c r="L1018" s="46">
        <f t="shared" si="4"/>
        <v>24481496078</v>
      </c>
      <c r="M1018" s="46">
        <f t="shared" si="5"/>
        <v>6033502669221</v>
      </c>
      <c r="N1018" s="47">
        <f>HLOOKUP(ROUND(AVERAGE(M1006:M1017)/10^6,0),Assumption!$B$2:$E$3,2,TRUE)*MAX((AVERAGE(M1006:M1017)-250*10^6),0)</f>
        <v>34009221538</v>
      </c>
      <c r="O1018" s="46">
        <f t="shared" si="6"/>
        <v>6067511890759</v>
      </c>
      <c r="P1018" s="46">
        <f>IF(A1018=1,SA,MAX(0,SA-M1017))</f>
        <v>0</v>
      </c>
      <c r="S1018" s="5">
        <v>0.0</v>
      </c>
      <c r="T1018" s="5">
        <v>0.0</v>
      </c>
      <c r="U1018" s="5">
        <v>0.0</v>
      </c>
      <c r="V1018" s="48">
        <v>1.0</v>
      </c>
    </row>
    <row r="1019" ht="15.75" customHeight="1">
      <c r="A1019" s="5">
        <v>1017.0</v>
      </c>
      <c r="B1019" s="5">
        <v>85.0</v>
      </c>
      <c r="C1019" s="5">
        <f t="shared" si="1"/>
        <v>9</v>
      </c>
      <c r="D1019" s="5">
        <f>'Thông tin khách hàng'!$B$4+B1019-1</f>
        <v>85</v>
      </c>
      <c r="E1019" s="46">
        <f t="shared" si="2"/>
        <v>6067511890759</v>
      </c>
      <c r="F1019" s="5">
        <f>TP*VLOOKUP('Thông tin khách hàng'!$E$10,$X$2:$Z$5,3,FALSE)*OFFSET($S1019,0,VLOOKUP('Thông tin khách hàng'!$E$10,$X$2:$Z$5,2,FALSE))</f>
        <v>0</v>
      </c>
      <c r="G1019" s="5">
        <f>EP*VLOOKUP('Thông tin khách hàng'!$E$10,$X$2:$Z$5,3,FALSE)*OFFSET($S1019,0,VLOOKUP('Thông tin khách hàng'!$E$10,$X$2:$Z$5,2,FALSE))</f>
        <v>0</v>
      </c>
      <c r="H1019" s="5">
        <f>F1019*HLOOKUP(B1019,Assumption!$A$10:$G$12,2,TRUE)+G1019*HLOOKUP(B1019,Assumption!$A$10:$G$12,3,TRUE)</f>
        <v>0</v>
      </c>
      <c r="I1019" s="5">
        <f t="shared" si="3"/>
        <v>0</v>
      </c>
      <c r="J1019" s="47">
        <f>VLOOKUP(D1019,Assumption!$O$3:$Q$103,IF('Thông tin khách hàng'!$B$3="Nam",2,3),FALSE)/12*P1019</f>
        <v>0</v>
      </c>
      <c r="K1019" s="5">
        <v>20000.0</v>
      </c>
      <c r="L1019" s="46">
        <f t="shared" si="4"/>
        <v>24719794420</v>
      </c>
      <c r="M1019" s="46">
        <f t="shared" si="5"/>
        <v>6092231665179</v>
      </c>
      <c r="N1019" s="47">
        <f>HLOOKUP(ROUND(AVERAGE(M1007:M1018)/10^6,0),Assumption!$B$2:$E$3,2,TRUE)*MAX((AVERAGE(M1007:M1018)-250*10^6),0)</f>
        <v>34340304599</v>
      </c>
      <c r="O1019" s="46">
        <f t="shared" si="6"/>
        <v>6126571969778</v>
      </c>
      <c r="P1019" s="46">
        <f>IF(A1019=1,SA,MAX(0,SA-M1018))</f>
        <v>0</v>
      </c>
      <c r="S1019" s="5">
        <v>0.0</v>
      </c>
      <c r="T1019" s="5">
        <v>0.0</v>
      </c>
      <c r="U1019" s="5">
        <v>0.0</v>
      </c>
      <c r="V1019" s="48">
        <v>1.0</v>
      </c>
    </row>
    <row r="1020" ht="15.75" customHeight="1">
      <c r="A1020" s="5">
        <v>1018.0</v>
      </c>
      <c r="B1020" s="5">
        <v>85.0</v>
      </c>
      <c r="C1020" s="5">
        <f t="shared" si="1"/>
        <v>10</v>
      </c>
      <c r="D1020" s="5">
        <f>'Thông tin khách hàng'!$B$4+B1020-1</f>
        <v>85</v>
      </c>
      <c r="E1020" s="46">
        <f t="shared" si="2"/>
        <v>6126571969778</v>
      </c>
      <c r="F1020" s="5">
        <f>TP*VLOOKUP('Thông tin khách hàng'!$E$10,$X$2:$Z$5,3,FALSE)*OFFSET($S1020,0,VLOOKUP('Thông tin khách hàng'!$E$10,$X$2:$Z$5,2,FALSE))</f>
        <v>0</v>
      </c>
      <c r="G1020" s="5">
        <f>EP*VLOOKUP('Thông tin khách hàng'!$E$10,$X$2:$Z$5,3,FALSE)*OFFSET($S1020,0,VLOOKUP('Thông tin khách hàng'!$E$10,$X$2:$Z$5,2,FALSE))</f>
        <v>0</v>
      </c>
      <c r="H1020" s="5">
        <f>F1020*HLOOKUP(B1020,Assumption!$A$10:$G$12,2,TRUE)+G1020*HLOOKUP(B1020,Assumption!$A$10:$G$12,3,TRUE)</f>
        <v>0</v>
      </c>
      <c r="I1020" s="5">
        <f t="shared" si="3"/>
        <v>0</v>
      </c>
      <c r="J1020" s="47">
        <f>VLOOKUP(D1020,Assumption!$O$3:$Q$103,IF('Thông tin khách hàng'!$B$3="Nam",2,3),FALSE)/12*P1020</f>
        <v>0</v>
      </c>
      <c r="K1020" s="5">
        <v>20000.0</v>
      </c>
      <c r="L1020" s="46">
        <f t="shared" si="4"/>
        <v>24960412493</v>
      </c>
      <c r="M1020" s="46">
        <f t="shared" si="5"/>
        <v>6151532362271</v>
      </c>
      <c r="N1020" s="47">
        <f>HLOOKUP(ROUND(AVERAGE(M1008:M1019)/10^6,0),Assumption!$B$2:$E$3,2,TRUE)*MAX((AVERAGE(M1008:M1019)-250*10^6),0)</f>
        <v>34674610453</v>
      </c>
      <c r="O1020" s="46">
        <f t="shared" si="6"/>
        <v>6186206972724</v>
      </c>
      <c r="P1020" s="46">
        <f>IF(A1020=1,SA,MAX(0,SA-M1019))</f>
        <v>0</v>
      </c>
      <c r="S1020" s="5">
        <v>0.0</v>
      </c>
      <c r="T1020" s="5">
        <v>0.0</v>
      </c>
      <c r="U1020" s="5">
        <v>1.0</v>
      </c>
      <c r="V1020" s="48">
        <v>1.0</v>
      </c>
    </row>
    <row r="1021" ht="15.75" customHeight="1">
      <c r="A1021" s="5">
        <v>1019.0</v>
      </c>
      <c r="B1021" s="5">
        <v>85.0</v>
      </c>
      <c r="C1021" s="5">
        <f t="shared" si="1"/>
        <v>11</v>
      </c>
      <c r="D1021" s="5">
        <f>'Thông tin khách hàng'!$B$4+B1021-1</f>
        <v>85</v>
      </c>
      <c r="E1021" s="46">
        <f t="shared" si="2"/>
        <v>6186206972724</v>
      </c>
      <c r="F1021" s="5">
        <f>TP*VLOOKUP('Thông tin khách hàng'!$E$10,$X$2:$Z$5,3,FALSE)*OFFSET($S1021,0,VLOOKUP('Thông tin khách hàng'!$E$10,$X$2:$Z$5,2,FALSE))</f>
        <v>0</v>
      </c>
      <c r="G1021" s="5">
        <f>EP*VLOOKUP('Thông tin khách hàng'!$E$10,$X$2:$Z$5,3,FALSE)*OFFSET($S1021,0,VLOOKUP('Thông tin khách hàng'!$E$10,$X$2:$Z$5,2,FALSE))</f>
        <v>0</v>
      </c>
      <c r="H1021" s="5">
        <f>F1021*HLOOKUP(B1021,Assumption!$A$10:$G$12,2,TRUE)+G1021*HLOOKUP(B1021,Assumption!$A$10:$G$12,3,TRUE)</f>
        <v>0</v>
      </c>
      <c r="I1021" s="5">
        <f t="shared" si="3"/>
        <v>0</v>
      </c>
      <c r="J1021" s="47">
        <f>VLOOKUP(D1021,Assumption!$O$3:$Q$103,IF('Thông tin khách hàng'!$B$3="Nam",2,3),FALSE)/12*P1021</f>
        <v>0</v>
      </c>
      <c r="K1021" s="5">
        <v>20000.0</v>
      </c>
      <c r="L1021" s="46">
        <f t="shared" si="4"/>
        <v>25203372877</v>
      </c>
      <c r="M1021" s="46">
        <f t="shared" si="5"/>
        <v>6211410325601</v>
      </c>
      <c r="N1021" s="47">
        <f>HLOOKUP(ROUND(AVERAGE(M1009:M1020)/10^6,0),Assumption!$B$2:$E$3,2,TRUE)*MAX((AVERAGE(M1009:M1020)-250*10^6),0)</f>
        <v>35012170472</v>
      </c>
      <c r="O1021" s="46">
        <f t="shared" si="6"/>
        <v>6246422496073</v>
      </c>
      <c r="P1021" s="46">
        <f>IF(A1021=1,SA,MAX(0,SA-M1020))</f>
        <v>0</v>
      </c>
      <c r="S1021" s="5">
        <v>0.0</v>
      </c>
      <c r="T1021" s="5">
        <v>0.0</v>
      </c>
      <c r="U1021" s="5">
        <v>0.0</v>
      </c>
      <c r="V1021" s="48">
        <v>1.0</v>
      </c>
    </row>
    <row r="1022" ht="15.75" customHeight="1">
      <c r="A1022" s="5">
        <v>1020.0</v>
      </c>
      <c r="B1022" s="5">
        <v>85.0</v>
      </c>
      <c r="C1022" s="5">
        <f t="shared" si="1"/>
        <v>12</v>
      </c>
      <c r="D1022" s="5">
        <f>'Thông tin khách hàng'!$B$4+B1022-1</f>
        <v>85</v>
      </c>
      <c r="E1022" s="46">
        <f t="shared" si="2"/>
        <v>6246422496073</v>
      </c>
      <c r="F1022" s="5">
        <f>TP*VLOOKUP('Thông tin khách hàng'!$E$10,$X$2:$Z$5,3,FALSE)*OFFSET($S1022,0,VLOOKUP('Thông tin khách hàng'!$E$10,$X$2:$Z$5,2,FALSE))</f>
        <v>0</v>
      </c>
      <c r="G1022" s="5">
        <f>EP*VLOOKUP('Thông tin khách hàng'!$E$10,$X$2:$Z$5,3,FALSE)*OFFSET($S1022,0,VLOOKUP('Thông tin khách hàng'!$E$10,$X$2:$Z$5,2,FALSE))</f>
        <v>0</v>
      </c>
      <c r="H1022" s="5">
        <f>F1022*HLOOKUP(B1022,Assumption!$A$10:$G$12,2,TRUE)+G1022*HLOOKUP(B1022,Assumption!$A$10:$G$12,3,TRUE)</f>
        <v>0</v>
      </c>
      <c r="I1022" s="5">
        <f t="shared" si="3"/>
        <v>0</v>
      </c>
      <c r="J1022" s="47">
        <f>VLOOKUP(D1022,Assumption!$O$3:$Q$103,IF('Thông tin khách hàng'!$B$3="Nam",2,3),FALSE)/12*P1022</f>
        <v>0</v>
      </c>
      <c r="K1022" s="5">
        <v>20000.0</v>
      </c>
      <c r="L1022" s="46">
        <f t="shared" si="4"/>
        <v>25448698372</v>
      </c>
      <c r="M1022" s="46">
        <f t="shared" si="5"/>
        <v>6271871174445</v>
      </c>
      <c r="N1022" s="47">
        <f>HLOOKUP(ROUND(AVERAGE(M1010:M1021)/10^6,0),Assumption!$B$2:$E$3,2,TRUE)*MAX((AVERAGE(M1010:M1021)-250*10^6),0)</f>
        <v>35353016332</v>
      </c>
      <c r="O1022" s="46">
        <f t="shared" si="6"/>
        <v>6307224190778</v>
      </c>
      <c r="P1022" s="46">
        <f>IF(A1022=1,SA,MAX(0,SA-M1021))</f>
        <v>0</v>
      </c>
      <c r="S1022" s="5">
        <v>0.0</v>
      </c>
      <c r="T1022" s="5">
        <v>0.0</v>
      </c>
      <c r="U1022" s="5">
        <v>0.0</v>
      </c>
      <c r="V1022" s="48">
        <v>1.0</v>
      </c>
    </row>
    <row r="1023" ht="15.75" customHeight="1">
      <c r="A1023" s="5">
        <v>1021.0</v>
      </c>
      <c r="B1023" s="5">
        <v>86.0</v>
      </c>
      <c r="C1023" s="5">
        <f t="shared" si="1"/>
        <v>1</v>
      </c>
      <c r="D1023" s="5">
        <f>'Thông tin khách hàng'!$B$4+B1023-1</f>
        <v>86</v>
      </c>
      <c r="E1023" s="46">
        <f t="shared" si="2"/>
        <v>6307224190778</v>
      </c>
      <c r="F1023" s="5">
        <f>TP*VLOOKUP('Thông tin khách hàng'!$E$10,$X$2:$Z$5,3,FALSE)*OFFSET($S1023,0,VLOOKUP('Thông tin khách hàng'!$E$10,$X$2:$Z$5,2,FALSE))</f>
        <v>15000000</v>
      </c>
      <c r="G1023" s="5">
        <f>EP*VLOOKUP('Thông tin khách hàng'!$E$10,$X$2:$Z$5,3,FALSE)*OFFSET($S1023,0,VLOOKUP('Thông tin khách hàng'!$E$10,$X$2:$Z$5,2,FALSE))</f>
        <v>15000000</v>
      </c>
      <c r="H1023" s="5">
        <f>F1023*HLOOKUP(B1023,Assumption!$A$10:$G$12,2,TRUE)+G1023*HLOOKUP(B1023,Assumption!$A$10:$G$12,3,TRUE)</f>
        <v>750000</v>
      </c>
      <c r="I1023" s="5">
        <f t="shared" si="3"/>
        <v>29250000</v>
      </c>
      <c r="J1023" s="47">
        <f>VLOOKUP(D1023,Assumption!$O$3:$Q$103,IF('Thông tin khách hàng'!$B$3="Nam",2,3),FALSE)/12*P1023</f>
        <v>0</v>
      </c>
      <c r="K1023" s="5">
        <v>20000.0</v>
      </c>
      <c r="L1023" s="46">
        <f t="shared" si="4"/>
        <v>25696531171</v>
      </c>
      <c r="M1023" s="46">
        <f t="shared" si="5"/>
        <v>6332949951949</v>
      </c>
      <c r="N1023" s="47">
        <f>HLOOKUP(ROUND(AVERAGE(M1011:M1022)/10^6,0),Assumption!$B$2:$E$3,2,TRUE)*MAX((AVERAGE(M1011:M1022)-250*10^6),0)</f>
        <v>35697180018</v>
      </c>
      <c r="O1023" s="46">
        <f t="shared" si="6"/>
        <v>6368647131967</v>
      </c>
      <c r="P1023" s="46">
        <f>IF(A1023=1,SA,MAX(0,SA-M1022))</f>
        <v>0</v>
      </c>
      <c r="S1023" s="5">
        <v>1.0</v>
      </c>
      <c r="T1023" s="5">
        <v>1.0</v>
      </c>
      <c r="U1023" s="5">
        <v>1.0</v>
      </c>
      <c r="V1023" s="48">
        <v>1.0</v>
      </c>
    </row>
    <row r="1024" ht="15.75" customHeight="1">
      <c r="A1024" s="5">
        <v>1022.0</v>
      </c>
      <c r="B1024" s="5">
        <v>86.0</v>
      </c>
      <c r="C1024" s="5">
        <f t="shared" si="1"/>
        <v>2</v>
      </c>
      <c r="D1024" s="5">
        <f>'Thông tin khách hàng'!$B$4+B1024-1</f>
        <v>86</v>
      </c>
      <c r="E1024" s="46">
        <f t="shared" si="2"/>
        <v>6368647131967</v>
      </c>
      <c r="F1024" s="5">
        <f>TP*VLOOKUP('Thông tin khách hàng'!$E$10,$X$2:$Z$5,3,FALSE)*OFFSET($S1024,0,VLOOKUP('Thông tin khách hàng'!$E$10,$X$2:$Z$5,2,FALSE))</f>
        <v>0</v>
      </c>
      <c r="G1024" s="5">
        <f>EP*VLOOKUP('Thông tin khách hàng'!$E$10,$X$2:$Z$5,3,FALSE)*OFFSET($S1024,0,VLOOKUP('Thông tin khách hàng'!$E$10,$X$2:$Z$5,2,FALSE))</f>
        <v>0</v>
      </c>
      <c r="H1024" s="5">
        <f>F1024*HLOOKUP(B1024,Assumption!$A$10:$G$12,2,TRUE)+G1024*HLOOKUP(B1024,Assumption!$A$10:$G$12,3,TRUE)</f>
        <v>0</v>
      </c>
      <c r="I1024" s="5">
        <f t="shared" si="3"/>
        <v>0</v>
      </c>
      <c r="J1024" s="47">
        <f>VLOOKUP(D1024,Assumption!$O$3:$Q$103,IF('Thông tin khách hàng'!$B$3="Nam",2,3),FALSE)/12*P1024</f>
        <v>0</v>
      </c>
      <c r="K1024" s="5">
        <v>20000.0</v>
      </c>
      <c r="L1024" s="46">
        <f t="shared" si="4"/>
        <v>25946656669</v>
      </c>
      <c r="M1024" s="46">
        <f t="shared" si="5"/>
        <v>6394593768636</v>
      </c>
      <c r="N1024" s="47">
        <f>HLOOKUP(ROUND(AVERAGE(M1012:M1023)/10^6,0),Assumption!$B$2:$E$3,2,TRUE)*MAX((AVERAGE(M1012:M1023)-250*10^6),0)</f>
        <v>36044693826</v>
      </c>
      <c r="O1024" s="46">
        <f t="shared" si="6"/>
        <v>6430638462462</v>
      </c>
      <c r="P1024" s="46">
        <f>IF(A1024=1,SA,MAX(0,SA-M1023))</f>
        <v>0</v>
      </c>
      <c r="S1024" s="5">
        <v>0.0</v>
      </c>
      <c r="T1024" s="5">
        <v>0.0</v>
      </c>
      <c r="U1024" s="5">
        <v>0.0</v>
      </c>
      <c r="V1024" s="48">
        <v>1.0</v>
      </c>
    </row>
    <row r="1025" ht="15.75" customHeight="1">
      <c r="A1025" s="5">
        <v>1023.0</v>
      </c>
      <c r="B1025" s="5">
        <v>86.0</v>
      </c>
      <c r="C1025" s="5">
        <f t="shared" si="1"/>
        <v>3</v>
      </c>
      <c r="D1025" s="5">
        <f>'Thông tin khách hàng'!$B$4+B1025-1</f>
        <v>86</v>
      </c>
      <c r="E1025" s="46">
        <f t="shared" si="2"/>
        <v>6430638462462</v>
      </c>
      <c r="F1025" s="5">
        <f>TP*VLOOKUP('Thông tin khách hàng'!$E$10,$X$2:$Z$5,3,FALSE)*OFFSET($S1025,0,VLOOKUP('Thông tin khách hàng'!$E$10,$X$2:$Z$5,2,FALSE))</f>
        <v>0</v>
      </c>
      <c r="G1025" s="5">
        <f>EP*VLOOKUP('Thông tin khách hàng'!$E$10,$X$2:$Z$5,3,FALSE)*OFFSET($S1025,0,VLOOKUP('Thông tin khách hàng'!$E$10,$X$2:$Z$5,2,FALSE))</f>
        <v>0</v>
      </c>
      <c r="H1025" s="5">
        <f>F1025*HLOOKUP(B1025,Assumption!$A$10:$G$12,2,TRUE)+G1025*HLOOKUP(B1025,Assumption!$A$10:$G$12,3,TRUE)</f>
        <v>0</v>
      </c>
      <c r="I1025" s="5">
        <f t="shared" si="3"/>
        <v>0</v>
      </c>
      <c r="J1025" s="47">
        <f>VLOOKUP(D1025,Assumption!$O$3:$Q$103,IF('Thông tin khách hàng'!$B$3="Nam",2,3),FALSE)/12*P1025</f>
        <v>0</v>
      </c>
      <c r="K1025" s="5">
        <v>20000.0</v>
      </c>
      <c r="L1025" s="46">
        <f t="shared" si="4"/>
        <v>26199217022</v>
      </c>
      <c r="M1025" s="46">
        <f t="shared" si="5"/>
        <v>6456837659484</v>
      </c>
      <c r="N1025" s="47">
        <f>HLOOKUP(ROUND(AVERAGE(M1013:M1024)/10^6,0),Assumption!$B$2:$E$3,2,TRUE)*MAX((AVERAGE(M1013:M1024)-250*10^6),0)</f>
        <v>36395590367</v>
      </c>
      <c r="O1025" s="46">
        <f t="shared" si="6"/>
        <v>6493233249851</v>
      </c>
      <c r="P1025" s="46">
        <f>IF(A1025=1,SA,MAX(0,SA-M1024))</f>
        <v>0</v>
      </c>
      <c r="S1025" s="5">
        <v>0.0</v>
      </c>
      <c r="T1025" s="5">
        <v>0.0</v>
      </c>
      <c r="U1025" s="5">
        <v>0.0</v>
      </c>
      <c r="V1025" s="48">
        <v>1.0</v>
      </c>
    </row>
    <row r="1026" ht="15.75" customHeight="1">
      <c r="A1026" s="5">
        <v>1024.0</v>
      </c>
      <c r="B1026" s="5">
        <v>86.0</v>
      </c>
      <c r="C1026" s="5">
        <f t="shared" si="1"/>
        <v>4</v>
      </c>
      <c r="D1026" s="5">
        <f>'Thông tin khách hàng'!$B$4+B1026-1</f>
        <v>86</v>
      </c>
      <c r="E1026" s="46">
        <f t="shared" si="2"/>
        <v>6493233249851</v>
      </c>
      <c r="F1026" s="5">
        <f>TP*VLOOKUP('Thông tin khách hàng'!$E$10,$X$2:$Z$5,3,FALSE)*OFFSET($S1026,0,VLOOKUP('Thông tin khách hàng'!$E$10,$X$2:$Z$5,2,FALSE))</f>
        <v>0</v>
      </c>
      <c r="G1026" s="5">
        <f>EP*VLOOKUP('Thông tin khách hàng'!$E$10,$X$2:$Z$5,3,FALSE)*OFFSET($S1026,0,VLOOKUP('Thông tin khách hàng'!$E$10,$X$2:$Z$5,2,FALSE))</f>
        <v>0</v>
      </c>
      <c r="H1026" s="5">
        <f>F1026*HLOOKUP(B1026,Assumption!$A$10:$G$12,2,TRUE)+G1026*HLOOKUP(B1026,Assumption!$A$10:$G$12,3,TRUE)</f>
        <v>0</v>
      </c>
      <c r="I1026" s="5">
        <f t="shared" si="3"/>
        <v>0</v>
      </c>
      <c r="J1026" s="47">
        <f>VLOOKUP(D1026,Assumption!$O$3:$Q$103,IF('Thông tin khách hàng'!$B$3="Nam",2,3),FALSE)/12*P1026</f>
        <v>0</v>
      </c>
      <c r="K1026" s="5">
        <v>20000.0</v>
      </c>
      <c r="L1026" s="46">
        <f t="shared" si="4"/>
        <v>26454235935</v>
      </c>
      <c r="M1026" s="46">
        <f t="shared" si="5"/>
        <v>6519687465786</v>
      </c>
      <c r="N1026" s="47">
        <f>HLOOKUP(ROUND(AVERAGE(M1014:M1025)/10^6,0),Assumption!$B$2:$E$3,2,TRUE)*MAX((AVERAGE(M1014:M1025)-250*10^6),0)</f>
        <v>36749902567</v>
      </c>
      <c r="O1026" s="46">
        <f t="shared" si="6"/>
        <v>6556437368353</v>
      </c>
      <c r="P1026" s="46">
        <f>IF(A1026=1,SA,MAX(0,SA-M1025))</f>
        <v>0</v>
      </c>
      <c r="S1026" s="5">
        <v>0.0</v>
      </c>
      <c r="T1026" s="5">
        <v>0.0</v>
      </c>
      <c r="U1026" s="5">
        <v>1.0</v>
      </c>
      <c r="V1026" s="48">
        <v>1.0</v>
      </c>
    </row>
    <row r="1027" ht="15.75" customHeight="1">
      <c r="A1027" s="5">
        <v>1025.0</v>
      </c>
      <c r="B1027" s="5">
        <v>86.0</v>
      </c>
      <c r="C1027" s="5">
        <f t="shared" si="1"/>
        <v>5</v>
      </c>
      <c r="D1027" s="5">
        <f>'Thông tin khách hàng'!$B$4+B1027-1</f>
        <v>86</v>
      </c>
      <c r="E1027" s="46">
        <f t="shared" si="2"/>
        <v>6556437368353</v>
      </c>
      <c r="F1027" s="5">
        <f>TP*VLOOKUP('Thông tin khách hàng'!$E$10,$X$2:$Z$5,3,FALSE)*OFFSET($S1027,0,VLOOKUP('Thông tin khách hàng'!$E$10,$X$2:$Z$5,2,FALSE))</f>
        <v>0</v>
      </c>
      <c r="G1027" s="5">
        <f>EP*VLOOKUP('Thông tin khách hàng'!$E$10,$X$2:$Z$5,3,FALSE)*OFFSET($S1027,0,VLOOKUP('Thông tin khách hàng'!$E$10,$X$2:$Z$5,2,FALSE))</f>
        <v>0</v>
      </c>
      <c r="H1027" s="5">
        <f>F1027*HLOOKUP(B1027,Assumption!$A$10:$G$12,2,TRUE)+G1027*HLOOKUP(B1027,Assumption!$A$10:$G$12,3,TRUE)</f>
        <v>0</v>
      </c>
      <c r="I1027" s="5">
        <f t="shared" si="3"/>
        <v>0</v>
      </c>
      <c r="J1027" s="47">
        <f>VLOOKUP(D1027,Assumption!$O$3:$Q$103,IF('Thông tin khách hàng'!$B$3="Nam",2,3),FALSE)/12*P1027</f>
        <v>0</v>
      </c>
      <c r="K1027" s="5">
        <v>20000.0</v>
      </c>
      <c r="L1027" s="46">
        <f t="shared" si="4"/>
        <v>26711737337</v>
      </c>
      <c r="M1027" s="46">
        <f t="shared" si="5"/>
        <v>6583149085690</v>
      </c>
      <c r="N1027" s="47">
        <f>HLOOKUP(ROUND(AVERAGE(M1015:M1026)/10^6,0),Assumption!$B$2:$E$3,2,TRUE)*MAX((AVERAGE(M1015:M1026)-250*10^6),0)</f>
        <v>37107663675</v>
      </c>
      <c r="O1027" s="46">
        <f t="shared" si="6"/>
        <v>6620256749365</v>
      </c>
      <c r="P1027" s="46">
        <f>IF(A1027=1,SA,MAX(0,SA-M1026))</f>
        <v>0</v>
      </c>
      <c r="S1027" s="5">
        <v>0.0</v>
      </c>
      <c r="T1027" s="5">
        <v>0.0</v>
      </c>
      <c r="U1027" s="5">
        <v>0.0</v>
      </c>
      <c r="V1027" s="48">
        <v>1.0</v>
      </c>
    </row>
    <row r="1028" ht="15.75" customHeight="1">
      <c r="A1028" s="5">
        <v>1026.0</v>
      </c>
      <c r="B1028" s="5">
        <v>86.0</v>
      </c>
      <c r="C1028" s="5">
        <f t="shared" si="1"/>
        <v>6</v>
      </c>
      <c r="D1028" s="5">
        <f>'Thông tin khách hàng'!$B$4+B1028-1</f>
        <v>86</v>
      </c>
      <c r="E1028" s="46">
        <f t="shared" si="2"/>
        <v>6620256749365</v>
      </c>
      <c r="F1028" s="5">
        <f>TP*VLOOKUP('Thông tin khách hàng'!$E$10,$X$2:$Z$5,3,FALSE)*OFFSET($S1028,0,VLOOKUP('Thông tin khách hàng'!$E$10,$X$2:$Z$5,2,FALSE))</f>
        <v>0</v>
      </c>
      <c r="G1028" s="5">
        <f>EP*VLOOKUP('Thông tin khách hàng'!$E$10,$X$2:$Z$5,3,FALSE)*OFFSET($S1028,0,VLOOKUP('Thông tin khách hàng'!$E$10,$X$2:$Z$5,2,FALSE))</f>
        <v>0</v>
      </c>
      <c r="H1028" s="5">
        <f>F1028*HLOOKUP(B1028,Assumption!$A$10:$G$12,2,TRUE)+G1028*HLOOKUP(B1028,Assumption!$A$10:$G$12,3,TRUE)</f>
        <v>0</v>
      </c>
      <c r="I1028" s="5">
        <f t="shared" si="3"/>
        <v>0</v>
      </c>
      <c r="J1028" s="47">
        <f>VLOOKUP(D1028,Assumption!$O$3:$Q$103,IF('Thông tin khách hàng'!$B$3="Nam",2,3),FALSE)/12*P1028</f>
        <v>0</v>
      </c>
      <c r="K1028" s="5">
        <v>20000.0</v>
      </c>
      <c r="L1028" s="46">
        <f t="shared" si="4"/>
        <v>26971745395</v>
      </c>
      <c r="M1028" s="46">
        <f t="shared" si="5"/>
        <v>6647228474760</v>
      </c>
      <c r="N1028" s="47">
        <f>HLOOKUP(ROUND(AVERAGE(M1016:M1027)/10^6,0),Assumption!$B$2:$E$3,2,TRUE)*MAX((AVERAGE(M1016:M1027)-250*10^6),0)</f>
        <v>37468907265</v>
      </c>
      <c r="O1028" s="46">
        <f t="shared" si="6"/>
        <v>6684697382025</v>
      </c>
      <c r="P1028" s="46">
        <f>IF(A1028=1,SA,MAX(0,SA-M1027))</f>
        <v>0</v>
      </c>
      <c r="S1028" s="5">
        <v>0.0</v>
      </c>
      <c r="T1028" s="5">
        <v>0.0</v>
      </c>
      <c r="U1028" s="5">
        <v>0.0</v>
      </c>
      <c r="V1028" s="48">
        <v>1.0</v>
      </c>
    </row>
    <row r="1029" ht="15.75" customHeight="1">
      <c r="A1029" s="5">
        <v>1027.0</v>
      </c>
      <c r="B1029" s="5">
        <v>86.0</v>
      </c>
      <c r="C1029" s="5">
        <f t="shared" si="1"/>
        <v>7</v>
      </c>
      <c r="D1029" s="5">
        <f>'Thông tin khách hàng'!$B$4+B1029-1</f>
        <v>86</v>
      </c>
      <c r="E1029" s="46">
        <f t="shared" si="2"/>
        <v>6684697382025</v>
      </c>
      <c r="F1029" s="5">
        <f>TP*VLOOKUP('Thông tin khách hàng'!$E$10,$X$2:$Z$5,3,FALSE)*OFFSET($S1029,0,VLOOKUP('Thông tin khách hàng'!$E$10,$X$2:$Z$5,2,FALSE))</f>
        <v>15000000</v>
      </c>
      <c r="G1029" s="5">
        <f>EP*VLOOKUP('Thông tin khách hàng'!$E$10,$X$2:$Z$5,3,FALSE)*OFFSET($S1029,0,VLOOKUP('Thông tin khách hàng'!$E$10,$X$2:$Z$5,2,FALSE))</f>
        <v>15000000</v>
      </c>
      <c r="H1029" s="5">
        <f>F1029*HLOOKUP(B1029,Assumption!$A$10:$G$12,2,TRUE)+G1029*HLOOKUP(B1029,Assumption!$A$10:$G$12,3,TRUE)</f>
        <v>750000</v>
      </c>
      <c r="I1029" s="5">
        <f t="shared" si="3"/>
        <v>29250000</v>
      </c>
      <c r="J1029" s="47">
        <f>VLOOKUP(D1029,Assumption!$O$3:$Q$103,IF('Thông tin khách hàng'!$B$3="Nam",2,3),FALSE)/12*P1029</f>
        <v>0</v>
      </c>
      <c r="K1029" s="5">
        <v>20000.0</v>
      </c>
      <c r="L1029" s="46">
        <f t="shared" si="4"/>
        <v>27234403677</v>
      </c>
      <c r="M1029" s="46">
        <f t="shared" si="5"/>
        <v>6711961015702</v>
      </c>
      <c r="N1029" s="47">
        <f>HLOOKUP(ROUND(AVERAGE(M1017:M1028)/10^6,0),Assumption!$B$2:$E$3,2,TRUE)*MAX((AVERAGE(M1017:M1028)-250*10^6),0)</f>
        <v>37833667233</v>
      </c>
      <c r="O1029" s="46">
        <f t="shared" si="6"/>
        <v>6749794682935</v>
      </c>
      <c r="P1029" s="46">
        <f>IF(A1029=1,SA,MAX(0,SA-M1028))</f>
        <v>0</v>
      </c>
      <c r="S1029" s="5">
        <v>0.0</v>
      </c>
      <c r="T1029" s="5">
        <v>1.0</v>
      </c>
      <c r="U1029" s="5">
        <v>1.0</v>
      </c>
      <c r="V1029" s="48">
        <v>1.0</v>
      </c>
    </row>
    <row r="1030" ht="15.75" customHeight="1">
      <c r="A1030" s="5">
        <v>1028.0</v>
      </c>
      <c r="B1030" s="5">
        <v>86.0</v>
      </c>
      <c r="C1030" s="5">
        <f t="shared" si="1"/>
        <v>8</v>
      </c>
      <c r="D1030" s="5">
        <f>'Thông tin khách hàng'!$B$4+B1030-1</f>
        <v>86</v>
      </c>
      <c r="E1030" s="46">
        <f t="shared" si="2"/>
        <v>6749794682935</v>
      </c>
      <c r="F1030" s="5">
        <f>TP*VLOOKUP('Thông tin khách hàng'!$E$10,$X$2:$Z$5,3,FALSE)*OFFSET($S1030,0,VLOOKUP('Thông tin khách hàng'!$E$10,$X$2:$Z$5,2,FALSE))</f>
        <v>0</v>
      </c>
      <c r="G1030" s="5">
        <f>EP*VLOOKUP('Thông tin khách hàng'!$E$10,$X$2:$Z$5,3,FALSE)*OFFSET($S1030,0,VLOOKUP('Thông tin khách hàng'!$E$10,$X$2:$Z$5,2,FALSE))</f>
        <v>0</v>
      </c>
      <c r="H1030" s="5">
        <f>F1030*HLOOKUP(B1030,Assumption!$A$10:$G$12,2,TRUE)+G1030*HLOOKUP(B1030,Assumption!$A$10:$G$12,3,TRUE)</f>
        <v>0</v>
      </c>
      <c r="I1030" s="5">
        <f t="shared" si="3"/>
        <v>0</v>
      </c>
      <c r="J1030" s="47">
        <f>VLOOKUP(D1030,Assumption!$O$3:$Q$103,IF('Thông tin khách hàng'!$B$3="Nam",2,3),FALSE)/12*P1030</f>
        <v>0</v>
      </c>
      <c r="K1030" s="5">
        <v>20000.0</v>
      </c>
      <c r="L1030" s="46">
        <f t="shared" si="4"/>
        <v>27499498971</v>
      </c>
      <c r="M1030" s="46">
        <f t="shared" si="5"/>
        <v>6777294161906</v>
      </c>
      <c r="N1030" s="47">
        <f>HLOOKUP(ROUND(AVERAGE(M1018:M1029)/10^6,0),Assumption!$B$2:$E$3,2,TRUE)*MAX((AVERAGE(M1018:M1029)-250*10^6),0)</f>
        <v>38201977809</v>
      </c>
      <c r="O1030" s="46">
        <f t="shared" si="6"/>
        <v>6815496139715</v>
      </c>
      <c r="P1030" s="46">
        <f>IF(A1030=1,SA,MAX(0,SA-M1029))</f>
        <v>0</v>
      </c>
      <c r="S1030" s="5">
        <v>0.0</v>
      </c>
      <c r="T1030" s="5">
        <v>0.0</v>
      </c>
      <c r="U1030" s="5">
        <v>0.0</v>
      </c>
      <c r="V1030" s="48">
        <v>1.0</v>
      </c>
    </row>
    <row r="1031" ht="15.75" customHeight="1">
      <c r="A1031" s="5">
        <v>1029.0</v>
      </c>
      <c r="B1031" s="5">
        <v>86.0</v>
      </c>
      <c r="C1031" s="5">
        <f t="shared" si="1"/>
        <v>9</v>
      </c>
      <c r="D1031" s="5">
        <f>'Thông tin khách hàng'!$B$4+B1031-1</f>
        <v>86</v>
      </c>
      <c r="E1031" s="46">
        <f t="shared" si="2"/>
        <v>6815496139715</v>
      </c>
      <c r="F1031" s="5">
        <f>TP*VLOOKUP('Thông tin khách hàng'!$E$10,$X$2:$Z$5,3,FALSE)*OFFSET($S1031,0,VLOOKUP('Thông tin khách hàng'!$E$10,$X$2:$Z$5,2,FALSE))</f>
        <v>0</v>
      </c>
      <c r="G1031" s="5">
        <f>EP*VLOOKUP('Thông tin khách hàng'!$E$10,$X$2:$Z$5,3,FALSE)*OFFSET($S1031,0,VLOOKUP('Thông tin khách hàng'!$E$10,$X$2:$Z$5,2,FALSE))</f>
        <v>0</v>
      </c>
      <c r="H1031" s="5">
        <f>F1031*HLOOKUP(B1031,Assumption!$A$10:$G$12,2,TRUE)+G1031*HLOOKUP(B1031,Assumption!$A$10:$G$12,3,TRUE)</f>
        <v>0</v>
      </c>
      <c r="I1031" s="5">
        <f t="shared" si="3"/>
        <v>0</v>
      </c>
      <c r="J1031" s="47">
        <f>VLOOKUP(D1031,Assumption!$O$3:$Q$103,IF('Thông tin khách hàng'!$B$3="Nam",2,3),FALSE)/12*P1031</f>
        <v>0</v>
      </c>
      <c r="K1031" s="5">
        <v>20000.0</v>
      </c>
      <c r="L1031" s="46">
        <f t="shared" si="4"/>
        <v>27767174839</v>
      </c>
      <c r="M1031" s="46">
        <f t="shared" si="5"/>
        <v>6843263294554</v>
      </c>
      <c r="N1031" s="47">
        <f>HLOOKUP(ROUND(AVERAGE(M1019:M1030)/10^6,0),Assumption!$B$2:$E$3,2,TRUE)*MAX((AVERAGE(M1019:M1030)-250*10^6),0)</f>
        <v>38573873556</v>
      </c>
      <c r="O1031" s="46">
        <f t="shared" si="6"/>
        <v>6881837168110</v>
      </c>
      <c r="P1031" s="46">
        <f>IF(A1031=1,SA,MAX(0,SA-M1030))</f>
        <v>0</v>
      </c>
      <c r="S1031" s="5">
        <v>0.0</v>
      </c>
      <c r="T1031" s="5">
        <v>0.0</v>
      </c>
      <c r="U1031" s="5">
        <v>0.0</v>
      </c>
      <c r="V1031" s="48">
        <v>1.0</v>
      </c>
    </row>
    <row r="1032" ht="15.75" customHeight="1">
      <c r="A1032" s="5">
        <v>1030.0</v>
      </c>
      <c r="B1032" s="5">
        <v>86.0</v>
      </c>
      <c r="C1032" s="5">
        <f t="shared" si="1"/>
        <v>10</v>
      </c>
      <c r="D1032" s="5">
        <f>'Thông tin khách hàng'!$B$4+B1032-1</f>
        <v>86</v>
      </c>
      <c r="E1032" s="46">
        <f t="shared" si="2"/>
        <v>6881837168110</v>
      </c>
      <c r="F1032" s="5">
        <f>TP*VLOOKUP('Thông tin khách hàng'!$E$10,$X$2:$Z$5,3,FALSE)*OFFSET($S1032,0,VLOOKUP('Thông tin khách hàng'!$E$10,$X$2:$Z$5,2,FALSE))</f>
        <v>0</v>
      </c>
      <c r="G1032" s="5">
        <f>EP*VLOOKUP('Thông tin khách hàng'!$E$10,$X$2:$Z$5,3,FALSE)*OFFSET($S1032,0,VLOOKUP('Thông tin khách hàng'!$E$10,$X$2:$Z$5,2,FALSE))</f>
        <v>0</v>
      </c>
      <c r="H1032" s="5">
        <f>F1032*HLOOKUP(B1032,Assumption!$A$10:$G$12,2,TRUE)+G1032*HLOOKUP(B1032,Assumption!$A$10:$G$12,3,TRUE)</f>
        <v>0</v>
      </c>
      <c r="I1032" s="5">
        <f t="shared" si="3"/>
        <v>0</v>
      </c>
      <c r="J1032" s="47">
        <f>VLOOKUP(D1032,Assumption!$O$3:$Q$103,IF('Thông tin khách hàng'!$B$3="Nam",2,3),FALSE)/12*P1032</f>
        <v>0</v>
      </c>
      <c r="K1032" s="5">
        <v>20000.0</v>
      </c>
      <c r="L1032" s="46">
        <f t="shared" si="4"/>
        <v>28037456400</v>
      </c>
      <c r="M1032" s="46">
        <f t="shared" si="5"/>
        <v>6909874604510</v>
      </c>
      <c r="N1032" s="47">
        <f>HLOOKUP(ROUND(AVERAGE(M1020:M1031)/10^6,0),Assumption!$B$2:$E$3,2,TRUE)*MAX((AVERAGE(M1020:M1031)-250*10^6),0)</f>
        <v>38949389370</v>
      </c>
      <c r="O1032" s="46">
        <f t="shared" si="6"/>
        <v>6948823993880</v>
      </c>
      <c r="P1032" s="46">
        <f>IF(A1032=1,SA,MAX(0,SA-M1031))</f>
        <v>0</v>
      </c>
      <c r="S1032" s="5">
        <v>0.0</v>
      </c>
      <c r="T1032" s="5">
        <v>0.0</v>
      </c>
      <c r="U1032" s="5">
        <v>1.0</v>
      </c>
      <c r="V1032" s="48">
        <v>1.0</v>
      </c>
    </row>
    <row r="1033" ht="15.75" customHeight="1">
      <c r="A1033" s="5">
        <v>1031.0</v>
      </c>
      <c r="B1033" s="5">
        <v>86.0</v>
      </c>
      <c r="C1033" s="5">
        <f t="shared" si="1"/>
        <v>11</v>
      </c>
      <c r="D1033" s="5">
        <f>'Thông tin khách hàng'!$B$4+B1033-1</f>
        <v>86</v>
      </c>
      <c r="E1033" s="46">
        <f t="shared" si="2"/>
        <v>6948823993880</v>
      </c>
      <c r="F1033" s="5">
        <f>TP*VLOOKUP('Thông tin khách hàng'!$E$10,$X$2:$Z$5,3,FALSE)*OFFSET($S1033,0,VLOOKUP('Thông tin khách hàng'!$E$10,$X$2:$Z$5,2,FALSE))</f>
        <v>0</v>
      </c>
      <c r="G1033" s="5">
        <f>EP*VLOOKUP('Thông tin khách hàng'!$E$10,$X$2:$Z$5,3,FALSE)*OFFSET($S1033,0,VLOOKUP('Thông tin khách hàng'!$E$10,$X$2:$Z$5,2,FALSE))</f>
        <v>0</v>
      </c>
      <c r="H1033" s="5">
        <f>F1033*HLOOKUP(B1033,Assumption!$A$10:$G$12,2,TRUE)+G1033*HLOOKUP(B1033,Assumption!$A$10:$G$12,3,TRUE)</f>
        <v>0</v>
      </c>
      <c r="I1033" s="5">
        <f t="shared" si="3"/>
        <v>0</v>
      </c>
      <c r="J1033" s="47">
        <f>VLOOKUP(D1033,Assumption!$O$3:$Q$103,IF('Thông tin khách hàng'!$B$3="Nam",2,3),FALSE)/12*P1033</f>
        <v>0</v>
      </c>
      <c r="K1033" s="5">
        <v>20000.0</v>
      </c>
      <c r="L1033" s="46">
        <f t="shared" si="4"/>
        <v>28310369020</v>
      </c>
      <c r="M1033" s="46">
        <f t="shared" si="5"/>
        <v>6977134342900</v>
      </c>
      <c r="N1033" s="47">
        <f>HLOOKUP(ROUND(AVERAGE(M1021:M1032)/10^6,0),Assumption!$B$2:$E$3,2,TRUE)*MAX((AVERAGE(M1021:M1032)-250*10^6),0)</f>
        <v>39328560492</v>
      </c>
      <c r="O1033" s="46">
        <f t="shared" si="6"/>
        <v>7016462903392</v>
      </c>
      <c r="P1033" s="46">
        <f>IF(A1033=1,SA,MAX(0,SA-M1032))</f>
        <v>0</v>
      </c>
      <c r="S1033" s="5">
        <v>0.0</v>
      </c>
      <c r="T1033" s="5">
        <v>0.0</v>
      </c>
      <c r="U1033" s="5">
        <v>0.0</v>
      </c>
      <c r="V1033" s="48">
        <v>1.0</v>
      </c>
    </row>
    <row r="1034" ht="15.75" customHeight="1">
      <c r="A1034" s="5">
        <v>1032.0</v>
      </c>
      <c r="B1034" s="5">
        <v>86.0</v>
      </c>
      <c r="C1034" s="5">
        <f t="shared" si="1"/>
        <v>12</v>
      </c>
      <c r="D1034" s="5">
        <f>'Thông tin khách hàng'!$B$4+B1034-1</f>
        <v>86</v>
      </c>
      <c r="E1034" s="46">
        <f t="shared" si="2"/>
        <v>7016462903392</v>
      </c>
      <c r="F1034" s="5">
        <f>TP*VLOOKUP('Thông tin khách hàng'!$E$10,$X$2:$Z$5,3,FALSE)*OFFSET($S1034,0,VLOOKUP('Thông tin khách hàng'!$E$10,$X$2:$Z$5,2,FALSE))</f>
        <v>0</v>
      </c>
      <c r="G1034" s="5">
        <f>EP*VLOOKUP('Thông tin khách hàng'!$E$10,$X$2:$Z$5,3,FALSE)*OFFSET($S1034,0,VLOOKUP('Thông tin khách hàng'!$E$10,$X$2:$Z$5,2,FALSE))</f>
        <v>0</v>
      </c>
      <c r="H1034" s="5">
        <f>F1034*HLOOKUP(B1034,Assumption!$A$10:$G$12,2,TRUE)+G1034*HLOOKUP(B1034,Assumption!$A$10:$G$12,3,TRUE)</f>
        <v>0</v>
      </c>
      <c r="I1034" s="5">
        <f t="shared" si="3"/>
        <v>0</v>
      </c>
      <c r="J1034" s="47">
        <f>VLOOKUP(D1034,Assumption!$O$3:$Q$103,IF('Thông tin khách hàng'!$B$3="Nam",2,3),FALSE)/12*P1034</f>
        <v>0</v>
      </c>
      <c r="K1034" s="5">
        <v>20000.0</v>
      </c>
      <c r="L1034" s="46">
        <f t="shared" si="4"/>
        <v>28585938310</v>
      </c>
      <c r="M1034" s="46">
        <f t="shared" si="5"/>
        <v>7045048821702</v>
      </c>
      <c r="N1034" s="47">
        <f>HLOOKUP(ROUND(AVERAGE(M1022:M1033)/10^6,0),Assumption!$B$2:$E$3,2,TRUE)*MAX((AVERAGE(M1022:M1033)-250*10^6),0)</f>
        <v>39711422500</v>
      </c>
      <c r="O1034" s="46">
        <f t="shared" si="6"/>
        <v>7084760244202</v>
      </c>
      <c r="P1034" s="46">
        <f>IF(A1034=1,SA,MAX(0,SA-M1033))</f>
        <v>0</v>
      </c>
      <c r="S1034" s="5">
        <v>0.0</v>
      </c>
      <c r="T1034" s="5">
        <v>0.0</v>
      </c>
      <c r="U1034" s="5">
        <v>0.0</v>
      </c>
      <c r="V1034" s="48">
        <v>1.0</v>
      </c>
    </row>
    <row r="1035" ht="15.75" customHeight="1">
      <c r="A1035" s="5">
        <v>1033.0</v>
      </c>
      <c r="B1035" s="5">
        <v>87.0</v>
      </c>
      <c r="C1035" s="5">
        <f t="shared" si="1"/>
        <v>1</v>
      </c>
      <c r="D1035" s="5">
        <f>'Thông tin khách hàng'!$B$4+B1035-1</f>
        <v>87</v>
      </c>
      <c r="E1035" s="46">
        <f t="shared" si="2"/>
        <v>7084760244202</v>
      </c>
      <c r="F1035" s="5">
        <f>TP*VLOOKUP('Thông tin khách hàng'!$E$10,$X$2:$Z$5,3,FALSE)*OFFSET($S1035,0,VLOOKUP('Thông tin khách hàng'!$E$10,$X$2:$Z$5,2,FALSE))</f>
        <v>15000000</v>
      </c>
      <c r="G1035" s="5">
        <f>EP*VLOOKUP('Thông tin khách hàng'!$E$10,$X$2:$Z$5,3,FALSE)*OFFSET($S1035,0,VLOOKUP('Thông tin khách hàng'!$E$10,$X$2:$Z$5,2,FALSE))</f>
        <v>15000000</v>
      </c>
      <c r="H1035" s="5">
        <f>F1035*HLOOKUP(B1035,Assumption!$A$10:$G$12,2,TRUE)+G1035*HLOOKUP(B1035,Assumption!$A$10:$G$12,3,TRUE)</f>
        <v>750000</v>
      </c>
      <c r="I1035" s="5">
        <f t="shared" si="3"/>
        <v>29250000</v>
      </c>
      <c r="J1035" s="47">
        <f>VLOOKUP(D1035,Assumption!$O$3:$Q$103,IF('Thông tin khách hàng'!$B$3="Nam",2,3),FALSE)/12*P1035</f>
        <v>0</v>
      </c>
      <c r="K1035" s="5">
        <v>20000.0</v>
      </c>
      <c r="L1035" s="46">
        <f t="shared" si="4"/>
        <v>28864309299</v>
      </c>
      <c r="M1035" s="46">
        <f t="shared" si="5"/>
        <v>7113653783501</v>
      </c>
      <c r="N1035" s="47">
        <f>HLOOKUP(ROUND(AVERAGE(M1023:M1034)/10^6,0),Assumption!$B$2:$E$3,2,TRUE)*MAX((AVERAGE(M1023:M1034)-250*10^6),0)</f>
        <v>40098011324</v>
      </c>
      <c r="O1035" s="46">
        <f t="shared" si="6"/>
        <v>7153751794825</v>
      </c>
      <c r="P1035" s="46">
        <f>IF(A1035=1,SA,MAX(0,SA-M1034))</f>
        <v>0</v>
      </c>
      <c r="S1035" s="5">
        <v>1.0</v>
      </c>
      <c r="T1035" s="5">
        <v>1.0</v>
      </c>
      <c r="U1035" s="5">
        <v>1.0</v>
      </c>
      <c r="V1035" s="48">
        <v>1.0</v>
      </c>
    </row>
    <row r="1036" ht="15.75" customHeight="1">
      <c r="A1036" s="5">
        <v>1034.0</v>
      </c>
      <c r="B1036" s="5">
        <v>87.0</v>
      </c>
      <c r="C1036" s="5">
        <f t="shared" si="1"/>
        <v>2</v>
      </c>
      <c r="D1036" s="5">
        <f>'Thông tin khách hàng'!$B$4+B1036-1</f>
        <v>87</v>
      </c>
      <c r="E1036" s="46">
        <f t="shared" si="2"/>
        <v>7153751794825</v>
      </c>
      <c r="F1036" s="5">
        <f>TP*VLOOKUP('Thông tin khách hàng'!$E$10,$X$2:$Z$5,3,FALSE)*OFFSET($S1036,0,VLOOKUP('Thông tin khách hàng'!$E$10,$X$2:$Z$5,2,FALSE))</f>
        <v>0</v>
      </c>
      <c r="G1036" s="5">
        <f>EP*VLOOKUP('Thông tin khách hàng'!$E$10,$X$2:$Z$5,3,FALSE)*OFFSET($S1036,0,VLOOKUP('Thông tin khách hàng'!$E$10,$X$2:$Z$5,2,FALSE))</f>
        <v>0</v>
      </c>
      <c r="H1036" s="5">
        <f>F1036*HLOOKUP(B1036,Assumption!$A$10:$G$12,2,TRUE)+G1036*HLOOKUP(B1036,Assumption!$A$10:$G$12,3,TRUE)</f>
        <v>0</v>
      </c>
      <c r="I1036" s="5">
        <f t="shared" si="3"/>
        <v>0</v>
      </c>
      <c r="J1036" s="47">
        <f>VLOOKUP(D1036,Assumption!$O$3:$Q$103,IF('Thông tin khách hàng'!$B$3="Nam",2,3),FALSE)/12*P1036</f>
        <v>0</v>
      </c>
      <c r="K1036" s="5">
        <v>20000.0</v>
      </c>
      <c r="L1036" s="46">
        <f t="shared" si="4"/>
        <v>29145270248</v>
      </c>
      <c r="M1036" s="46">
        <f t="shared" si="5"/>
        <v>7182897045073</v>
      </c>
      <c r="N1036" s="47">
        <f>HLOOKUP(ROUND(AVERAGE(M1024:M1035)/10^6,0),Assumption!$B$2:$E$3,2,TRUE)*MAX((AVERAGE(M1024:M1035)-250*10^6),0)</f>
        <v>40488363240</v>
      </c>
      <c r="O1036" s="46">
        <f t="shared" si="6"/>
        <v>7223385408312</v>
      </c>
      <c r="P1036" s="46">
        <f>IF(A1036=1,SA,MAX(0,SA-M1035))</f>
        <v>0</v>
      </c>
      <c r="S1036" s="5">
        <v>0.0</v>
      </c>
      <c r="T1036" s="5">
        <v>0.0</v>
      </c>
      <c r="U1036" s="5">
        <v>0.0</v>
      </c>
      <c r="V1036" s="48">
        <v>1.0</v>
      </c>
    </row>
    <row r="1037" ht="15.75" customHeight="1">
      <c r="A1037" s="5">
        <v>1035.0</v>
      </c>
      <c r="B1037" s="5">
        <v>87.0</v>
      </c>
      <c r="C1037" s="5">
        <f t="shared" si="1"/>
        <v>3</v>
      </c>
      <c r="D1037" s="5">
        <f>'Thông tin khách hàng'!$B$4+B1037-1</f>
        <v>87</v>
      </c>
      <c r="E1037" s="46">
        <f t="shared" si="2"/>
        <v>7223385408312</v>
      </c>
      <c r="F1037" s="5">
        <f>TP*VLOOKUP('Thông tin khách hàng'!$E$10,$X$2:$Z$5,3,FALSE)*OFFSET($S1037,0,VLOOKUP('Thông tin khách hàng'!$E$10,$X$2:$Z$5,2,FALSE))</f>
        <v>0</v>
      </c>
      <c r="G1037" s="5">
        <f>EP*VLOOKUP('Thông tin khách hàng'!$E$10,$X$2:$Z$5,3,FALSE)*OFFSET($S1037,0,VLOOKUP('Thông tin khách hàng'!$E$10,$X$2:$Z$5,2,FALSE))</f>
        <v>0</v>
      </c>
      <c r="H1037" s="5">
        <f>F1037*HLOOKUP(B1037,Assumption!$A$10:$G$12,2,TRUE)+G1037*HLOOKUP(B1037,Assumption!$A$10:$G$12,3,TRUE)</f>
        <v>0</v>
      </c>
      <c r="I1037" s="5">
        <f t="shared" si="3"/>
        <v>0</v>
      </c>
      <c r="J1037" s="47">
        <f>VLOOKUP(D1037,Assumption!$O$3:$Q$103,IF('Thông tin khách hàng'!$B$3="Nam",2,3),FALSE)/12*P1037</f>
        <v>0</v>
      </c>
      <c r="K1037" s="5">
        <v>20000.0</v>
      </c>
      <c r="L1037" s="46">
        <f t="shared" si="4"/>
        <v>29428966209</v>
      </c>
      <c r="M1037" s="46">
        <f t="shared" si="5"/>
        <v>7252814354521</v>
      </c>
      <c r="N1037" s="47">
        <f>HLOOKUP(ROUND(AVERAGE(M1025:M1036)/10^6,0),Assumption!$B$2:$E$3,2,TRUE)*MAX((AVERAGE(M1025:M1036)-250*10^6),0)</f>
        <v>40882514878</v>
      </c>
      <c r="O1037" s="46">
        <f t="shared" si="6"/>
        <v>7293696869399</v>
      </c>
      <c r="P1037" s="46">
        <f>IF(A1037=1,SA,MAX(0,SA-M1036))</f>
        <v>0</v>
      </c>
      <c r="S1037" s="5">
        <v>0.0</v>
      </c>
      <c r="T1037" s="5">
        <v>0.0</v>
      </c>
      <c r="U1037" s="5">
        <v>0.0</v>
      </c>
      <c r="V1037" s="48">
        <v>1.0</v>
      </c>
    </row>
    <row r="1038" ht="15.75" customHeight="1">
      <c r="A1038" s="5">
        <v>1036.0</v>
      </c>
      <c r="B1038" s="5">
        <v>87.0</v>
      </c>
      <c r="C1038" s="5">
        <f t="shared" si="1"/>
        <v>4</v>
      </c>
      <c r="D1038" s="5">
        <f>'Thông tin khách hàng'!$B$4+B1038-1</f>
        <v>87</v>
      </c>
      <c r="E1038" s="46">
        <f t="shared" si="2"/>
        <v>7293696869399</v>
      </c>
      <c r="F1038" s="5">
        <f>TP*VLOOKUP('Thông tin khách hàng'!$E$10,$X$2:$Z$5,3,FALSE)*OFFSET($S1038,0,VLOOKUP('Thông tin khách hàng'!$E$10,$X$2:$Z$5,2,FALSE))</f>
        <v>0</v>
      </c>
      <c r="G1038" s="5">
        <f>EP*VLOOKUP('Thông tin khách hàng'!$E$10,$X$2:$Z$5,3,FALSE)*OFFSET($S1038,0,VLOOKUP('Thông tin khách hàng'!$E$10,$X$2:$Z$5,2,FALSE))</f>
        <v>0</v>
      </c>
      <c r="H1038" s="5">
        <f>F1038*HLOOKUP(B1038,Assumption!$A$10:$G$12,2,TRUE)+G1038*HLOOKUP(B1038,Assumption!$A$10:$G$12,3,TRUE)</f>
        <v>0</v>
      </c>
      <c r="I1038" s="5">
        <f t="shared" si="3"/>
        <v>0</v>
      </c>
      <c r="J1038" s="47">
        <f>VLOOKUP(D1038,Assumption!$O$3:$Q$103,IF('Thông tin khách hàng'!$B$3="Nam",2,3),FALSE)/12*P1038</f>
        <v>0</v>
      </c>
      <c r="K1038" s="5">
        <v>20000.0</v>
      </c>
      <c r="L1038" s="46">
        <f t="shared" si="4"/>
        <v>29715423805</v>
      </c>
      <c r="M1038" s="46">
        <f t="shared" si="5"/>
        <v>7323412273204</v>
      </c>
      <c r="N1038" s="47">
        <f>HLOOKUP(ROUND(AVERAGE(M1026:M1037)/10^6,0),Assumption!$B$2:$E$3,2,TRUE)*MAX((AVERAGE(M1026:M1037)-250*10^6),0)</f>
        <v>41280503225</v>
      </c>
      <c r="O1038" s="46">
        <f t="shared" si="6"/>
        <v>7364692776429</v>
      </c>
      <c r="P1038" s="46">
        <f>IF(A1038=1,SA,MAX(0,SA-M1037))</f>
        <v>0</v>
      </c>
      <c r="S1038" s="5">
        <v>0.0</v>
      </c>
      <c r="T1038" s="5">
        <v>0.0</v>
      </c>
      <c r="U1038" s="5">
        <v>1.0</v>
      </c>
      <c r="V1038" s="48">
        <v>1.0</v>
      </c>
    </row>
    <row r="1039" ht="15.75" customHeight="1">
      <c r="A1039" s="5">
        <v>1037.0</v>
      </c>
      <c r="B1039" s="5">
        <v>87.0</v>
      </c>
      <c r="C1039" s="5">
        <f t="shared" si="1"/>
        <v>5</v>
      </c>
      <c r="D1039" s="5">
        <f>'Thông tin khách hàng'!$B$4+B1039-1</f>
        <v>87</v>
      </c>
      <c r="E1039" s="46">
        <f t="shared" si="2"/>
        <v>7364692776429</v>
      </c>
      <c r="F1039" s="5">
        <f>TP*VLOOKUP('Thông tin khách hàng'!$E$10,$X$2:$Z$5,3,FALSE)*OFFSET($S1039,0,VLOOKUP('Thông tin khách hàng'!$E$10,$X$2:$Z$5,2,FALSE))</f>
        <v>0</v>
      </c>
      <c r="G1039" s="5">
        <f>EP*VLOOKUP('Thông tin khách hàng'!$E$10,$X$2:$Z$5,3,FALSE)*OFFSET($S1039,0,VLOOKUP('Thông tin khách hàng'!$E$10,$X$2:$Z$5,2,FALSE))</f>
        <v>0</v>
      </c>
      <c r="H1039" s="5">
        <f>F1039*HLOOKUP(B1039,Assumption!$A$10:$G$12,2,TRUE)+G1039*HLOOKUP(B1039,Assumption!$A$10:$G$12,3,TRUE)</f>
        <v>0</v>
      </c>
      <c r="I1039" s="5">
        <f t="shared" si="3"/>
        <v>0</v>
      </c>
      <c r="J1039" s="47">
        <f>VLOOKUP(D1039,Assumption!$O$3:$Q$103,IF('Thông tin khách hàng'!$B$3="Nam",2,3),FALSE)/12*P1039</f>
        <v>0</v>
      </c>
      <c r="K1039" s="5">
        <v>20000.0</v>
      </c>
      <c r="L1039" s="46">
        <f t="shared" si="4"/>
        <v>30004669918</v>
      </c>
      <c r="M1039" s="46">
        <f t="shared" si="5"/>
        <v>7394697426347</v>
      </c>
      <c r="N1039" s="47">
        <f>HLOOKUP(ROUND(AVERAGE(M1027:M1038)/10^6,0),Assumption!$B$2:$E$3,2,TRUE)*MAX((AVERAGE(M1027:M1038)-250*10^6),0)</f>
        <v>41682365629</v>
      </c>
      <c r="O1039" s="46">
        <f t="shared" si="6"/>
        <v>7436379791976</v>
      </c>
      <c r="P1039" s="46">
        <f>IF(A1039=1,SA,MAX(0,SA-M1038))</f>
        <v>0</v>
      </c>
      <c r="S1039" s="5">
        <v>0.0</v>
      </c>
      <c r="T1039" s="5">
        <v>0.0</v>
      </c>
      <c r="U1039" s="5">
        <v>0.0</v>
      </c>
      <c r="V1039" s="48">
        <v>1.0</v>
      </c>
    </row>
    <row r="1040" ht="15.75" customHeight="1">
      <c r="A1040" s="5">
        <v>1038.0</v>
      </c>
      <c r="B1040" s="5">
        <v>87.0</v>
      </c>
      <c r="C1040" s="5">
        <f t="shared" si="1"/>
        <v>6</v>
      </c>
      <c r="D1040" s="5">
        <f>'Thông tin khách hàng'!$B$4+B1040-1</f>
        <v>87</v>
      </c>
      <c r="E1040" s="46">
        <f t="shared" si="2"/>
        <v>7436379791976</v>
      </c>
      <c r="F1040" s="5">
        <f>TP*VLOOKUP('Thông tin khách hàng'!$E$10,$X$2:$Z$5,3,FALSE)*OFFSET($S1040,0,VLOOKUP('Thông tin khách hàng'!$E$10,$X$2:$Z$5,2,FALSE))</f>
        <v>0</v>
      </c>
      <c r="G1040" s="5">
        <f>EP*VLOOKUP('Thông tin khách hàng'!$E$10,$X$2:$Z$5,3,FALSE)*OFFSET($S1040,0,VLOOKUP('Thông tin khách hàng'!$E$10,$X$2:$Z$5,2,FALSE))</f>
        <v>0</v>
      </c>
      <c r="H1040" s="5">
        <f>F1040*HLOOKUP(B1040,Assumption!$A$10:$G$12,2,TRUE)+G1040*HLOOKUP(B1040,Assumption!$A$10:$G$12,3,TRUE)</f>
        <v>0</v>
      </c>
      <c r="I1040" s="5">
        <f t="shared" si="3"/>
        <v>0</v>
      </c>
      <c r="J1040" s="47">
        <f>VLOOKUP(D1040,Assumption!$O$3:$Q$103,IF('Thông tin khách hàng'!$B$3="Nam",2,3),FALSE)/12*P1040</f>
        <v>0</v>
      </c>
      <c r="K1040" s="5">
        <v>20000.0</v>
      </c>
      <c r="L1040" s="46">
        <f t="shared" si="4"/>
        <v>30296731693</v>
      </c>
      <c r="M1040" s="46">
        <f t="shared" si="5"/>
        <v>7466676503669</v>
      </c>
      <c r="N1040" s="47">
        <f>HLOOKUP(ROUND(AVERAGE(M1028:M1039)/10^6,0),Assumption!$B$2:$E$3,2,TRUE)*MAX((AVERAGE(M1028:M1039)-250*10^6),0)</f>
        <v>42088139799</v>
      </c>
      <c r="O1040" s="46">
        <f t="shared" si="6"/>
        <v>7508764643469</v>
      </c>
      <c r="P1040" s="46">
        <f>IF(A1040=1,SA,MAX(0,SA-M1039))</f>
        <v>0</v>
      </c>
      <c r="S1040" s="5">
        <v>0.0</v>
      </c>
      <c r="T1040" s="5">
        <v>0.0</v>
      </c>
      <c r="U1040" s="5">
        <v>0.0</v>
      </c>
      <c r="V1040" s="48">
        <v>1.0</v>
      </c>
    </row>
    <row r="1041" ht="15.75" customHeight="1">
      <c r="A1041" s="5">
        <v>1039.0</v>
      </c>
      <c r="B1041" s="5">
        <v>87.0</v>
      </c>
      <c r="C1041" s="5">
        <f t="shared" si="1"/>
        <v>7</v>
      </c>
      <c r="D1041" s="5">
        <f>'Thông tin khách hàng'!$B$4+B1041-1</f>
        <v>87</v>
      </c>
      <c r="E1041" s="46">
        <f t="shared" si="2"/>
        <v>7508764643469</v>
      </c>
      <c r="F1041" s="5">
        <f>TP*VLOOKUP('Thông tin khách hàng'!$E$10,$X$2:$Z$5,3,FALSE)*OFFSET($S1041,0,VLOOKUP('Thông tin khách hàng'!$E$10,$X$2:$Z$5,2,FALSE))</f>
        <v>15000000</v>
      </c>
      <c r="G1041" s="5">
        <f>EP*VLOOKUP('Thông tin khách hàng'!$E$10,$X$2:$Z$5,3,FALSE)*OFFSET($S1041,0,VLOOKUP('Thông tin khách hàng'!$E$10,$X$2:$Z$5,2,FALSE))</f>
        <v>15000000</v>
      </c>
      <c r="H1041" s="5">
        <f>F1041*HLOOKUP(B1041,Assumption!$A$10:$G$12,2,TRUE)+G1041*HLOOKUP(B1041,Assumption!$A$10:$G$12,3,TRUE)</f>
        <v>750000</v>
      </c>
      <c r="I1041" s="5">
        <f t="shared" si="3"/>
        <v>29250000</v>
      </c>
      <c r="J1041" s="47">
        <f>VLOOKUP(D1041,Assumption!$O$3:$Q$103,IF('Thông tin khách hàng'!$B$3="Nam",2,3),FALSE)/12*P1041</f>
        <v>0</v>
      </c>
      <c r="K1041" s="5">
        <v>20000.0</v>
      </c>
      <c r="L1041" s="46">
        <f t="shared" si="4"/>
        <v>30591755706</v>
      </c>
      <c r="M1041" s="46">
        <f t="shared" si="5"/>
        <v>7539385629175</v>
      </c>
      <c r="N1041" s="47">
        <f>HLOOKUP(ROUND(AVERAGE(M1029:M1040)/10^6,0),Assumption!$B$2:$E$3,2,TRUE)*MAX((AVERAGE(M1029:M1040)-250*10^6),0)</f>
        <v>42497863814</v>
      </c>
      <c r="O1041" s="46">
        <f t="shared" si="6"/>
        <v>7581883492989</v>
      </c>
      <c r="P1041" s="46">
        <f>IF(A1041=1,SA,MAX(0,SA-M1040))</f>
        <v>0</v>
      </c>
      <c r="S1041" s="5">
        <v>0.0</v>
      </c>
      <c r="T1041" s="5">
        <v>1.0</v>
      </c>
      <c r="U1041" s="5">
        <v>1.0</v>
      </c>
      <c r="V1041" s="48">
        <v>1.0</v>
      </c>
    </row>
    <row r="1042" ht="15.75" customHeight="1">
      <c r="A1042" s="5">
        <v>1040.0</v>
      </c>
      <c r="B1042" s="5">
        <v>87.0</v>
      </c>
      <c r="C1042" s="5">
        <f t="shared" si="1"/>
        <v>8</v>
      </c>
      <c r="D1042" s="5">
        <f>'Thông tin khách hàng'!$B$4+B1042-1</f>
        <v>87</v>
      </c>
      <c r="E1042" s="46">
        <f t="shared" si="2"/>
        <v>7581883492989</v>
      </c>
      <c r="F1042" s="5">
        <f>TP*VLOOKUP('Thông tin khách hàng'!$E$10,$X$2:$Z$5,3,FALSE)*OFFSET($S1042,0,VLOOKUP('Thông tin khách hàng'!$E$10,$X$2:$Z$5,2,FALSE))</f>
        <v>0</v>
      </c>
      <c r="G1042" s="5">
        <f>EP*VLOOKUP('Thông tin khách hàng'!$E$10,$X$2:$Z$5,3,FALSE)*OFFSET($S1042,0,VLOOKUP('Thông tin khách hàng'!$E$10,$X$2:$Z$5,2,FALSE))</f>
        <v>0</v>
      </c>
      <c r="H1042" s="5">
        <f>F1042*HLOOKUP(B1042,Assumption!$A$10:$G$12,2,TRUE)+G1042*HLOOKUP(B1042,Assumption!$A$10:$G$12,3,TRUE)</f>
        <v>0</v>
      </c>
      <c r="I1042" s="5">
        <f t="shared" si="3"/>
        <v>0</v>
      </c>
      <c r="J1042" s="47">
        <f>VLOOKUP(D1042,Assumption!$O$3:$Q$103,IF('Thông tin khách hàng'!$B$3="Nam",2,3),FALSE)/12*P1042</f>
        <v>0</v>
      </c>
      <c r="K1042" s="5">
        <v>20000.0</v>
      </c>
      <c r="L1042" s="46">
        <f t="shared" si="4"/>
        <v>30889531782</v>
      </c>
      <c r="M1042" s="46">
        <f t="shared" si="5"/>
        <v>7612773004771</v>
      </c>
      <c r="N1042" s="47">
        <f>HLOOKUP(ROUND(AVERAGE(M1030:M1041)/10^6,0),Assumption!$B$2:$E$3,2,TRUE)*MAX((AVERAGE(M1030:M1041)-250*10^6),0)</f>
        <v>42911576121</v>
      </c>
      <c r="O1042" s="46">
        <f t="shared" si="6"/>
        <v>7655684580891</v>
      </c>
      <c r="P1042" s="46">
        <f>IF(A1042=1,SA,MAX(0,SA-M1041))</f>
        <v>0</v>
      </c>
      <c r="S1042" s="5">
        <v>0.0</v>
      </c>
      <c r="T1042" s="5">
        <v>0.0</v>
      </c>
      <c r="U1042" s="5">
        <v>0.0</v>
      </c>
      <c r="V1042" s="48">
        <v>1.0</v>
      </c>
    </row>
    <row r="1043" ht="15.75" customHeight="1">
      <c r="A1043" s="5">
        <v>1041.0</v>
      </c>
      <c r="B1043" s="5">
        <v>87.0</v>
      </c>
      <c r="C1043" s="5">
        <f t="shared" si="1"/>
        <v>9</v>
      </c>
      <c r="D1043" s="5">
        <f>'Thông tin khách hàng'!$B$4+B1043-1</f>
        <v>87</v>
      </c>
      <c r="E1043" s="46">
        <f t="shared" si="2"/>
        <v>7655684580891</v>
      </c>
      <c r="F1043" s="5">
        <f>TP*VLOOKUP('Thông tin khách hàng'!$E$10,$X$2:$Z$5,3,FALSE)*OFFSET($S1043,0,VLOOKUP('Thông tin khách hàng'!$E$10,$X$2:$Z$5,2,FALSE))</f>
        <v>0</v>
      </c>
      <c r="G1043" s="5">
        <f>EP*VLOOKUP('Thông tin khách hàng'!$E$10,$X$2:$Z$5,3,FALSE)*OFFSET($S1043,0,VLOOKUP('Thông tin khách hàng'!$E$10,$X$2:$Z$5,2,FALSE))</f>
        <v>0</v>
      </c>
      <c r="H1043" s="5">
        <f>F1043*HLOOKUP(B1043,Assumption!$A$10:$G$12,2,TRUE)+G1043*HLOOKUP(B1043,Assumption!$A$10:$G$12,3,TRUE)</f>
        <v>0</v>
      </c>
      <c r="I1043" s="5">
        <f t="shared" si="3"/>
        <v>0</v>
      </c>
      <c r="J1043" s="47">
        <f>VLOOKUP(D1043,Assumption!$O$3:$Q$103,IF('Thông tin khách hàng'!$B$3="Nam",2,3),FALSE)/12*P1043</f>
        <v>0</v>
      </c>
      <c r="K1043" s="5">
        <v>20000.0</v>
      </c>
      <c r="L1043" s="46">
        <f t="shared" si="4"/>
        <v>31190206550</v>
      </c>
      <c r="M1043" s="46">
        <f t="shared" si="5"/>
        <v>7686874767441</v>
      </c>
      <c r="N1043" s="47">
        <f>HLOOKUP(ROUND(AVERAGE(M1031:M1042)/10^6,0),Assumption!$B$2:$E$3,2,TRUE)*MAX((AVERAGE(M1031:M1042)-250*10^6),0)</f>
        <v>43329315542</v>
      </c>
      <c r="O1043" s="46">
        <f t="shared" si="6"/>
        <v>7730204082983</v>
      </c>
      <c r="P1043" s="46">
        <f>IF(A1043=1,SA,MAX(0,SA-M1042))</f>
        <v>0</v>
      </c>
      <c r="S1043" s="5">
        <v>0.0</v>
      </c>
      <c r="T1043" s="5">
        <v>0.0</v>
      </c>
      <c r="U1043" s="5">
        <v>0.0</v>
      </c>
      <c r="V1043" s="48">
        <v>1.0</v>
      </c>
    </row>
    <row r="1044" ht="15.75" customHeight="1">
      <c r="A1044" s="5">
        <v>1042.0</v>
      </c>
      <c r="B1044" s="5">
        <v>87.0</v>
      </c>
      <c r="C1044" s="5">
        <f t="shared" si="1"/>
        <v>10</v>
      </c>
      <c r="D1044" s="5">
        <f>'Thông tin khách hàng'!$B$4+B1044-1</f>
        <v>87</v>
      </c>
      <c r="E1044" s="46">
        <f t="shared" si="2"/>
        <v>7730204082983</v>
      </c>
      <c r="F1044" s="5">
        <f>TP*VLOOKUP('Thông tin khách hàng'!$E$10,$X$2:$Z$5,3,FALSE)*OFFSET($S1044,0,VLOOKUP('Thông tin khách hàng'!$E$10,$X$2:$Z$5,2,FALSE))</f>
        <v>0</v>
      </c>
      <c r="G1044" s="5">
        <f>EP*VLOOKUP('Thông tin khách hàng'!$E$10,$X$2:$Z$5,3,FALSE)*OFFSET($S1044,0,VLOOKUP('Thông tin khách hàng'!$E$10,$X$2:$Z$5,2,FALSE))</f>
        <v>0</v>
      </c>
      <c r="H1044" s="5">
        <f>F1044*HLOOKUP(B1044,Assumption!$A$10:$G$12,2,TRUE)+G1044*HLOOKUP(B1044,Assumption!$A$10:$G$12,3,TRUE)</f>
        <v>0</v>
      </c>
      <c r="I1044" s="5">
        <f t="shared" si="3"/>
        <v>0</v>
      </c>
      <c r="J1044" s="47">
        <f>VLOOKUP(D1044,Assumption!$O$3:$Q$103,IF('Thông tin khách hàng'!$B$3="Nam",2,3),FALSE)/12*P1044</f>
        <v>0</v>
      </c>
      <c r="K1044" s="5">
        <v>20000.0</v>
      </c>
      <c r="L1044" s="46">
        <f t="shared" si="4"/>
        <v>31493808225</v>
      </c>
      <c r="M1044" s="46">
        <f t="shared" si="5"/>
        <v>7761697871208</v>
      </c>
      <c r="N1044" s="47">
        <f>HLOOKUP(ROUND(AVERAGE(M1032:M1043)/10^6,0),Assumption!$B$2:$E$3,2,TRUE)*MAX((AVERAGE(M1032:M1043)-250*10^6),0)</f>
        <v>43751121278</v>
      </c>
      <c r="O1044" s="46">
        <f t="shared" si="6"/>
        <v>7805448992486</v>
      </c>
      <c r="P1044" s="46">
        <f>IF(A1044=1,SA,MAX(0,SA-M1043))</f>
        <v>0</v>
      </c>
      <c r="S1044" s="5">
        <v>0.0</v>
      </c>
      <c r="T1044" s="5">
        <v>0.0</v>
      </c>
      <c r="U1044" s="5">
        <v>1.0</v>
      </c>
      <c r="V1044" s="48">
        <v>1.0</v>
      </c>
    </row>
    <row r="1045" ht="15.75" customHeight="1">
      <c r="A1045" s="5">
        <v>1043.0</v>
      </c>
      <c r="B1045" s="5">
        <v>87.0</v>
      </c>
      <c r="C1045" s="5">
        <f t="shared" si="1"/>
        <v>11</v>
      </c>
      <c r="D1045" s="5">
        <f>'Thông tin khách hàng'!$B$4+B1045-1</f>
        <v>87</v>
      </c>
      <c r="E1045" s="46">
        <f t="shared" si="2"/>
        <v>7805448992486</v>
      </c>
      <c r="F1045" s="5">
        <f>TP*VLOOKUP('Thông tin khách hàng'!$E$10,$X$2:$Z$5,3,FALSE)*OFFSET($S1045,0,VLOOKUP('Thông tin khách hàng'!$E$10,$X$2:$Z$5,2,FALSE))</f>
        <v>0</v>
      </c>
      <c r="G1045" s="5">
        <f>EP*VLOOKUP('Thông tin khách hàng'!$E$10,$X$2:$Z$5,3,FALSE)*OFFSET($S1045,0,VLOOKUP('Thông tin khách hàng'!$E$10,$X$2:$Z$5,2,FALSE))</f>
        <v>0</v>
      </c>
      <c r="H1045" s="5">
        <f>F1045*HLOOKUP(B1045,Assumption!$A$10:$G$12,2,TRUE)+G1045*HLOOKUP(B1045,Assumption!$A$10:$G$12,3,TRUE)</f>
        <v>0</v>
      </c>
      <c r="I1045" s="5">
        <f t="shared" si="3"/>
        <v>0</v>
      </c>
      <c r="J1045" s="47">
        <f>VLOOKUP(D1045,Assumption!$O$3:$Q$103,IF('Thông tin khách hàng'!$B$3="Nam",2,3),FALSE)/12*P1045</f>
        <v>0</v>
      </c>
      <c r="K1045" s="5">
        <v>20000.0</v>
      </c>
      <c r="L1045" s="46">
        <f t="shared" si="4"/>
        <v>31800365301</v>
      </c>
      <c r="M1045" s="46">
        <f t="shared" si="5"/>
        <v>7837249337787</v>
      </c>
      <c r="N1045" s="47">
        <f>HLOOKUP(ROUND(AVERAGE(M1033:M1044)/10^6,0),Assumption!$B$2:$E$3,2,TRUE)*MAX((AVERAGE(M1033:M1044)-250*10^6),0)</f>
        <v>44177032912</v>
      </c>
      <c r="O1045" s="46">
        <f t="shared" si="6"/>
        <v>7881426370699</v>
      </c>
      <c r="P1045" s="46">
        <f>IF(A1045=1,SA,MAX(0,SA-M1044))</f>
        <v>0</v>
      </c>
      <c r="S1045" s="5">
        <v>0.0</v>
      </c>
      <c r="T1045" s="5">
        <v>0.0</v>
      </c>
      <c r="U1045" s="5">
        <v>0.0</v>
      </c>
      <c r="V1045" s="48">
        <v>1.0</v>
      </c>
    </row>
    <row r="1046" ht="15.75" customHeight="1">
      <c r="A1046" s="5">
        <v>1044.0</v>
      </c>
      <c r="B1046" s="5">
        <v>87.0</v>
      </c>
      <c r="C1046" s="5">
        <f t="shared" si="1"/>
        <v>12</v>
      </c>
      <c r="D1046" s="5">
        <f>'Thông tin khách hàng'!$B$4+B1046-1</f>
        <v>87</v>
      </c>
      <c r="E1046" s="46">
        <f t="shared" si="2"/>
        <v>7881426370699</v>
      </c>
      <c r="F1046" s="5">
        <f>TP*VLOOKUP('Thông tin khách hàng'!$E$10,$X$2:$Z$5,3,FALSE)*OFFSET($S1046,0,VLOOKUP('Thông tin khách hàng'!$E$10,$X$2:$Z$5,2,FALSE))</f>
        <v>0</v>
      </c>
      <c r="G1046" s="5">
        <f>EP*VLOOKUP('Thông tin khách hàng'!$E$10,$X$2:$Z$5,3,FALSE)*OFFSET($S1046,0,VLOOKUP('Thông tin khách hàng'!$E$10,$X$2:$Z$5,2,FALSE))</f>
        <v>0</v>
      </c>
      <c r="H1046" s="5">
        <f>F1046*HLOOKUP(B1046,Assumption!$A$10:$G$12,2,TRUE)+G1046*HLOOKUP(B1046,Assumption!$A$10:$G$12,3,TRUE)</f>
        <v>0</v>
      </c>
      <c r="I1046" s="5">
        <f t="shared" si="3"/>
        <v>0</v>
      </c>
      <c r="J1046" s="47">
        <f>VLOOKUP(D1046,Assumption!$O$3:$Q$103,IF('Thông tin khách hàng'!$B$3="Nam",2,3),FALSE)/12*P1046</f>
        <v>0</v>
      </c>
      <c r="K1046" s="5">
        <v>20000.0</v>
      </c>
      <c r="L1046" s="46">
        <f t="shared" si="4"/>
        <v>32109906544</v>
      </c>
      <c r="M1046" s="46">
        <f t="shared" si="5"/>
        <v>7913536257243</v>
      </c>
      <c r="N1046" s="47">
        <f>HLOOKUP(ROUND(AVERAGE(M1034:M1045)/10^6,0),Assumption!$B$2:$E$3,2,TRUE)*MAX((AVERAGE(M1034:M1045)-250*10^6),0)</f>
        <v>44607090409</v>
      </c>
      <c r="O1046" s="46">
        <f t="shared" si="6"/>
        <v>7958143347652</v>
      </c>
      <c r="P1046" s="46">
        <f>IF(A1046=1,SA,MAX(0,SA-M1045))</f>
        <v>0</v>
      </c>
      <c r="S1046" s="5">
        <v>0.0</v>
      </c>
      <c r="T1046" s="5">
        <v>0.0</v>
      </c>
      <c r="U1046" s="5">
        <v>0.0</v>
      </c>
      <c r="V1046" s="48">
        <v>1.0</v>
      </c>
    </row>
    <row r="1047" ht="15.75" customHeight="1">
      <c r="A1047" s="5">
        <v>1045.0</v>
      </c>
      <c r="B1047" s="5">
        <v>88.0</v>
      </c>
      <c r="C1047" s="5">
        <f t="shared" si="1"/>
        <v>1</v>
      </c>
      <c r="D1047" s="5">
        <f>'Thông tin khách hàng'!$B$4+B1047-1</f>
        <v>88</v>
      </c>
      <c r="E1047" s="46">
        <f t="shared" si="2"/>
        <v>7958143347652</v>
      </c>
      <c r="F1047" s="5">
        <f>TP*VLOOKUP('Thông tin khách hàng'!$E$10,$X$2:$Z$5,3,FALSE)*OFFSET($S1047,0,VLOOKUP('Thông tin khách hàng'!$E$10,$X$2:$Z$5,2,FALSE))</f>
        <v>15000000</v>
      </c>
      <c r="G1047" s="5">
        <f>EP*VLOOKUP('Thông tin khách hàng'!$E$10,$X$2:$Z$5,3,FALSE)*OFFSET($S1047,0,VLOOKUP('Thông tin khách hàng'!$E$10,$X$2:$Z$5,2,FALSE))</f>
        <v>15000000</v>
      </c>
      <c r="H1047" s="5">
        <f>F1047*HLOOKUP(B1047,Assumption!$A$10:$G$12,2,TRUE)+G1047*HLOOKUP(B1047,Assumption!$A$10:$G$12,3,TRUE)</f>
        <v>750000</v>
      </c>
      <c r="I1047" s="5">
        <f t="shared" si="3"/>
        <v>29250000</v>
      </c>
      <c r="J1047" s="47">
        <f>VLOOKUP(D1047,Assumption!$O$3:$Q$103,IF('Thông tin khách hàng'!$B$3="Nam",2,3),FALSE)/12*P1047</f>
        <v>0</v>
      </c>
      <c r="K1047" s="5">
        <v>20000.0</v>
      </c>
      <c r="L1047" s="46">
        <f t="shared" si="4"/>
        <v>32422580173</v>
      </c>
      <c r="M1047" s="46">
        <f t="shared" si="5"/>
        <v>7990595157825</v>
      </c>
      <c r="N1047" s="47">
        <f>HLOOKUP(ROUND(AVERAGE(M1035:M1046)/10^6,0),Assumption!$B$2:$E$3,2,TRUE)*MAX((AVERAGE(M1035:M1046)-250*10^6),0)</f>
        <v>45041334127</v>
      </c>
      <c r="O1047" s="46">
        <f t="shared" si="6"/>
        <v>8035636491952</v>
      </c>
      <c r="P1047" s="46">
        <f>IF(A1047=1,SA,MAX(0,SA-M1046))</f>
        <v>0</v>
      </c>
      <c r="S1047" s="5">
        <v>1.0</v>
      </c>
      <c r="T1047" s="5">
        <v>1.0</v>
      </c>
      <c r="U1047" s="5">
        <v>1.0</v>
      </c>
      <c r="V1047" s="48">
        <v>1.0</v>
      </c>
    </row>
    <row r="1048" ht="15.75" customHeight="1">
      <c r="A1048" s="5">
        <v>1046.0</v>
      </c>
      <c r="B1048" s="5">
        <v>88.0</v>
      </c>
      <c r="C1048" s="5">
        <f t="shared" si="1"/>
        <v>2</v>
      </c>
      <c r="D1048" s="5">
        <f>'Thông tin khách hàng'!$B$4+B1048-1</f>
        <v>88</v>
      </c>
      <c r="E1048" s="46">
        <f t="shared" si="2"/>
        <v>8035636491952</v>
      </c>
      <c r="F1048" s="5">
        <f>TP*VLOOKUP('Thông tin khách hàng'!$E$10,$X$2:$Z$5,3,FALSE)*OFFSET($S1048,0,VLOOKUP('Thông tin khách hàng'!$E$10,$X$2:$Z$5,2,FALSE))</f>
        <v>0</v>
      </c>
      <c r="G1048" s="5">
        <f>EP*VLOOKUP('Thông tin khách hàng'!$E$10,$X$2:$Z$5,3,FALSE)*OFFSET($S1048,0,VLOOKUP('Thông tin khách hàng'!$E$10,$X$2:$Z$5,2,FALSE))</f>
        <v>0</v>
      </c>
      <c r="H1048" s="5">
        <f>F1048*HLOOKUP(B1048,Assumption!$A$10:$G$12,2,TRUE)+G1048*HLOOKUP(B1048,Assumption!$A$10:$G$12,3,TRUE)</f>
        <v>0</v>
      </c>
      <c r="I1048" s="5">
        <f t="shared" si="3"/>
        <v>0</v>
      </c>
      <c r="J1048" s="47">
        <f>VLOOKUP(D1048,Assumption!$O$3:$Q$103,IF('Thông tin khách hàng'!$B$3="Nam",2,3),FALSE)/12*P1048</f>
        <v>0</v>
      </c>
      <c r="K1048" s="5">
        <v>20000.0</v>
      </c>
      <c r="L1048" s="46">
        <f t="shared" si="4"/>
        <v>32738177667</v>
      </c>
      <c r="M1048" s="46">
        <f t="shared" si="5"/>
        <v>8068374649619</v>
      </c>
      <c r="N1048" s="47">
        <f>HLOOKUP(ROUND(AVERAGE(M1036:M1047)/10^6,0),Assumption!$B$2:$E$3,2,TRUE)*MAX((AVERAGE(M1036:M1047)-250*10^6),0)</f>
        <v>45479804814</v>
      </c>
      <c r="O1048" s="46">
        <f t="shared" si="6"/>
        <v>8113854454433</v>
      </c>
      <c r="P1048" s="46">
        <f>IF(A1048=1,SA,MAX(0,SA-M1047))</f>
        <v>0</v>
      </c>
      <c r="S1048" s="5">
        <v>0.0</v>
      </c>
      <c r="T1048" s="5">
        <v>0.0</v>
      </c>
      <c r="U1048" s="5">
        <v>0.0</v>
      </c>
      <c r="V1048" s="48">
        <v>1.0</v>
      </c>
    </row>
    <row r="1049" ht="15.75" customHeight="1">
      <c r="A1049" s="5">
        <v>1047.0</v>
      </c>
      <c r="B1049" s="5">
        <v>88.0</v>
      </c>
      <c r="C1049" s="5">
        <f t="shared" si="1"/>
        <v>3</v>
      </c>
      <c r="D1049" s="5">
        <f>'Thông tin khách hàng'!$B$4+B1049-1</f>
        <v>88</v>
      </c>
      <c r="E1049" s="46">
        <f t="shared" si="2"/>
        <v>8113854454433</v>
      </c>
      <c r="F1049" s="5">
        <f>TP*VLOOKUP('Thông tin khách hàng'!$E$10,$X$2:$Z$5,3,FALSE)*OFFSET($S1049,0,VLOOKUP('Thông tin khách hàng'!$E$10,$X$2:$Z$5,2,FALSE))</f>
        <v>0</v>
      </c>
      <c r="G1049" s="5">
        <f>EP*VLOOKUP('Thông tin khách hàng'!$E$10,$X$2:$Z$5,3,FALSE)*OFFSET($S1049,0,VLOOKUP('Thông tin khách hàng'!$E$10,$X$2:$Z$5,2,FALSE))</f>
        <v>0</v>
      </c>
      <c r="H1049" s="5">
        <f>F1049*HLOOKUP(B1049,Assumption!$A$10:$G$12,2,TRUE)+G1049*HLOOKUP(B1049,Assumption!$A$10:$G$12,3,TRUE)</f>
        <v>0</v>
      </c>
      <c r="I1049" s="5">
        <f t="shared" si="3"/>
        <v>0</v>
      </c>
      <c r="J1049" s="47">
        <f>VLOOKUP(D1049,Assumption!$O$3:$Q$103,IF('Thông tin khách hàng'!$B$3="Nam",2,3),FALSE)/12*P1049</f>
        <v>0</v>
      </c>
      <c r="K1049" s="5">
        <v>20000.0</v>
      </c>
      <c r="L1049" s="46">
        <f t="shared" si="4"/>
        <v>33056847328</v>
      </c>
      <c r="M1049" s="46">
        <f t="shared" si="5"/>
        <v>8146911281761</v>
      </c>
      <c r="N1049" s="47">
        <f>HLOOKUP(ROUND(AVERAGE(M1037:M1048)/10^6,0),Assumption!$B$2:$E$3,2,TRUE)*MAX((AVERAGE(M1037:M1048)-250*10^6),0)</f>
        <v>45922543616</v>
      </c>
      <c r="O1049" s="46">
        <f t="shared" si="6"/>
        <v>8192833825378</v>
      </c>
      <c r="P1049" s="46">
        <f>IF(A1049=1,SA,MAX(0,SA-M1048))</f>
        <v>0</v>
      </c>
      <c r="S1049" s="5">
        <v>0.0</v>
      </c>
      <c r="T1049" s="5">
        <v>0.0</v>
      </c>
      <c r="U1049" s="5">
        <v>0.0</v>
      </c>
      <c r="V1049" s="48">
        <v>1.0</v>
      </c>
    </row>
    <row r="1050" ht="15.75" customHeight="1">
      <c r="A1050" s="5">
        <v>1048.0</v>
      </c>
      <c r="B1050" s="5">
        <v>88.0</v>
      </c>
      <c r="C1050" s="5">
        <f t="shared" si="1"/>
        <v>4</v>
      </c>
      <c r="D1050" s="5">
        <f>'Thông tin khách hàng'!$B$4+B1050-1</f>
        <v>88</v>
      </c>
      <c r="E1050" s="46">
        <f t="shared" si="2"/>
        <v>8192833825378</v>
      </c>
      <c r="F1050" s="5">
        <f>TP*VLOOKUP('Thông tin khách hàng'!$E$10,$X$2:$Z$5,3,FALSE)*OFFSET($S1050,0,VLOOKUP('Thông tin khách hàng'!$E$10,$X$2:$Z$5,2,FALSE))</f>
        <v>0</v>
      </c>
      <c r="G1050" s="5">
        <f>EP*VLOOKUP('Thông tin khách hàng'!$E$10,$X$2:$Z$5,3,FALSE)*OFFSET($S1050,0,VLOOKUP('Thông tin khách hàng'!$E$10,$X$2:$Z$5,2,FALSE))</f>
        <v>0</v>
      </c>
      <c r="H1050" s="5">
        <f>F1050*HLOOKUP(B1050,Assumption!$A$10:$G$12,2,TRUE)+G1050*HLOOKUP(B1050,Assumption!$A$10:$G$12,3,TRUE)</f>
        <v>0</v>
      </c>
      <c r="I1050" s="5">
        <f t="shared" si="3"/>
        <v>0</v>
      </c>
      <c r="J1050" s="47">
        <f>VLOOKUP(D1050,Assumption!$O$3:$Q$103,IF('Thông tin khách hàng'!$B$3="Nam",2,3),FALSE)/12*P1050</f>
        <v>0</v>
      </c>
      <c r="K1050" s="5">
        <v>20000.0</v>
      </c>
      <c r="L1050" s="46">
        <f t="shared" si="4"/>
        <v>33378619062</v>
      </c>
      <c r="M1050" s="46">
        <f t="shared" si="5"/>
        <v>8226212424440</v>
      </c>
      <c r="N1050" s="47">
        <f>HLOOKUP(ROUND(AVERAGE(M1038:M1049)/10^6,0),Assumption!$B$2:$E$3,2,TRUE)*MAX((AVERAGE(M1038:M1049)-250*10^6),0)</f>
        <v>46369592080</v>
      </c>
      <c r="O1050" s="46">
        <f t="shared" si="6"/>
        <v>8272582016520</v>
      </c>
      <c r="P1050" s="46">
        <f>IF(A1050=1,SA,MAX(0,SA-M1049))</f>
        <v>0</v>
      </c>
      <c r="S1050" s="5">
        <v>0.0</v>
      </c>
      <c r="T1050" s="5">
        <v>0.0</v>
      </c>
      <c r="U1050" s="5">
        <v>1.0</v>
      </c>
      <c r="V1050" s="48">
        <v>1.0</v>
      </c>
    </row>
    <row r="1051" ht="15.75" customHeight="1">
      <c r="A1051" s="5">
        <v>1049.0</v>
      </c>
      <c r="B1051" s="5">
        <v>88.0</v>
      </c>
      <c r="C1051" s="5">
        <f t="shared" si="1"/>
        <v>5</v>
      </c>
      <c r="D1051" s="5">
        <f>'Thông tin khách hàng'!$B$4+B1051-1</f>
        <v>88</v>
      </c>
      <c r="E1051" s="46">
        <f t="shared" si="2"/>
        <v>8272582016520</v>
      </c>
      <c r="F1051" s="5">
        <f>TP*VLOOKUP('Thông tin khách hàng'!$E$10,$X$2:$Z$5,3,FALSE)*OFFSET($S1051,0,VLOOKUP('Thông tin khách hàng'!$E$10,$X$2:$Z$5,2,FALSE))</f>
        <v>0</v>
      </c>
      <c r="G1051" s="5">
        <f>EP*VLOOKUP('Thông tin khách hàng'!$E$10,$X$2:$Z$5,3,FALSE)*OFFSET($S1051,0,VLOOKUP('Thông tin khách hàng'!$E$10,$X$2:$Z$5,2,FALSE))</f>
        <v>0</v>
      </c>
      <c r="H1051" s="5">
        <f>F1051*HLOOKUP(B1051,Assumption!$A$10:$G$12,2,TRUE)+G1051*HLOOKUP(B1051,Assumption!$A$10:$G$12,3,TRUE)</f>
        <v>0</v>
      </c>
      <c r="I1051" s="5">
        <f t="shared" si="3"/>
        <v>0</v>
      </c>
      <c r="J1051" s="47">
        <f>VLOOKUP(D1051,Assumption!$O$3:$Q$103,IF('Thông tin khách hàng'!$B$3="Nam",2,3),FALSE)/12*P1051</f>
        <v>0</v>
      </c>
      <c r="K1051" s="5">
        <v>20000.0</v>
      </c>
      <c r="L1051" s="46">
        <f t="shared" si="4"/>
        <v>33703523064</v>
      </c>
      <c r="M1051" s="46">
        <f t="shared" si="5"/>
        <v>8306285519584</v>
      </c>
      <c r="N1051" s="47">
        <f>HLOOKUP(ROUND(AVERAGE(M1039:M1050)/10^6,0),Assumption!$B$2:$E$3,2,TRUE)*MAX((AVERAGE(M1039:M1050)-250*10^6),0)</f>
        <v>46820992156</v>
      </c>
      <c r="O1051" s="46">
        <f t="shared" si="6"/>
        <v>8353106511740</v>
      </c>
      <c r="P1051" s="46">
        <f>IF(A1051=1,SA,MAX(0,SA-M1050))</f>
        <v>0</v>
      </c>
      <c r="S1051" s="5">
        <v>0.0</v>
      </c>
      <c r="T1051" s="5">
        <v>0.0</v>
      </c>
      <c r="U1051" s="5">
        <v>0.0</v>
      </c>
      <c r="V1051" s="48">
        <v>1.0</v>
      </c>
    </row>
    <row r="1052" ht="15.75" customHeight="1">
      <c r="A1052" s="5">
        <v>1050.0</v>
      </c>
      <c r="B1052" s="5">
        <v>88.0</v>
      </c>
      <c r="C1052" s="5">
        <f t="shared" si="1"/>
        <v>6</v>
      </c>
      <c r="D1052" s="5">
        <f>'Thông tin khách hàng'!$B$4+B1052-1</f>
        <v>88</v>
      </c>
      <c r="E1052" s="46">
        <f t="shared" si="2"/>
        <v>8353106511740</v>
      </c>
      <c r="F1052" s="5">
        <f>TP*VLOOKUP('Thông tin khách hàng'!$E$10,$X$2:$Z$5,3,FALSE)*OFFSET($S1052,0,VLOOKUP('Thông tin khách hàng'!$E$10,$X$2:$Z$5,2,FALSE))</f>
        <v>0</v>
      </c>
      <c r="G1052" s="5">
        <f>EP*VLOOKUP('Thông tin khách hàng'!$E$10,$X$2:$Z$5,3,FALSE)*OFFSET($S1052,0,VLOOKUP('Thông tin khách hàng'!$E$10,$X$2:$Z$5,2,FALSE))</f>
        <v>0</v>
      </c>
      <c r="H1052" s="5">
        <f>F1052*HLOOKUP(B1052,Assumption!$A$10:$G$12,2,TRUE)+G1052*HLOOKUP(B1052,Assumption!$A$10:$G$12,3,TRUE)</f>
        <v>0</v>
      </c>
      <c r="I1052" s="5">
        <f t="shared" si="3"/>
        <v>0</v>
      </c>
      <c r="J1052" s="47">
        <f>VLOOKUP(D1052,Assumption!$O$3:$Q$103,IF('Thông tin khách hàng'!$B$3="Nam",2,3),FALSE)/12*P1052</f>
        <v>0</v>
      </c>
      <c r="K1052" s="5">
        <v>20000.0</v>
      </c>
      <c r="L1052" s="46">
        <f t="shared" si="4"/>
        <v>34031589825</v>
      </c>
      <c r="M1052" s="46">
        <f t="shared" si="5"/>
        <v>8387138081565</v>
      </c>
      <c r="N1052" s="47">
        <f>HLOOKUP(ROUND(AVERAGE(M1040:M1051)/10^6,0),Assumption!$B$2:$E$3,2,TRUE)*MAX((AVERAGE(M1040:M1051)-250*10^6),0)</f>
        <v>47276786202</v>
      </c>
      <c r="O1052" s="46">
        <f t="shared" si="6"/>
        <v>8434414867767</v>
      </c>
      <c r="P1052" s="46">
        <f>IF(A1052=1,SA,MAX(0,SA-M1051))</f>
        <v>0</v>
      </c>
      <c r="S1052" s="5">
        <v>0.0</v>
      </c>
      <c r="T1052" s="5">
        <v>0.0</v>
      </c>
      <c r="U1052" s="5">
        <v>0.0</v>
      </c>
      <c r="V1052" s="48">
        <v>1.0</v>
      </c>
    </row>
    <row r="1053" ht="15.75" customHeight="1">
      <c r="A1053" s="5">
        <v>1051.0</v>
      </c>
      <c r="B1053" s="5">
        <v>88.0</v>
      </c>
      <c r="C1053" s="5">
        <f t="shared" si="1"/>
        <v>7</v>
      </c>
      <c r="D1053" s="5">
        <f>'Thông tin khách hàng'!$B$4+B1053-1</f>
        <v>88</v>
      </c>
      <c r="E1053" s="46">
        <f t="shared" si="2"/>
        <v>8434414867767</v>
      </c>
      <c r="F1053" s="5">
        <f>TP*VLOOKUP('Thông tin khách hàng'!$E$10,$X$2:$Z$5,3,FALSE)*OFFSET($S1053,0,VLOOKUP('Thông tin khách hàng'!$E$10,$X$2:$Z$5,2,FALSE))</f>
        <v>15000000</v>
      </c>
      <c r="G1053" s="5">
        <f>EP*VLOOKUP('Thông tin khách hàng'!$E$10,$X$2:$Z$5,3,FALSE)*OFFSET($S1053,0,VLOOKUP('Thông tin khách hàng'!$E$10,$X$2:$Z$5,2,FALSE))</f>
        <v>15000000</v>
      </c>
      <c r="H1053" s="5">
        <f>F1053*HLOOKUP(B1053,Assumption!$A$10:$G$12,2,TRUE)+G1053*HLOOKUP(B1053,Assumption!$A$10:$G$12,3,TRUE)</f>
        <v>750000</v>
      </c>
      <c r="I1053" s="5">
        <f t="shared" si="3"/>
        <v>29250000</v>
      </c>
      <c r="J1053" s="47">
        <f>VLOOKUP(D1053,Assumption!$O$3:$Q$103,IF('Thông tin khách hàng'!$B$3="Nam",2,3),FALSE)/12*P1053</f>
        <v>0</v>
      </c>
      <c r="K1053" s="5">
        <v>20000.0</v>
      </c>
      <c r="L1053" s="46">
        <f t="shared" si="4"/>
        <v>34362969301</v>
      </c>
      <c r="M1053" s="46">
        <f t="shared" si="5"/>
        <v>8468807067068</v>
      </c>
      <c r="N1053" s="47">
        <f>HLOOKUP(ROUND(AVERAGE(M1041:M1052)/10^6,0),Assumption!$B$2:$E$3,2,TRUE)*MAX((AVERAGE(M1041:M1052)-250*10^6),0)</f>
        <v>47737016991</v>
      </c>
      <c r="O1053" s="46">
        <f t="shared" si="6"/>
        <v>8516544084059</v>
      </c>
      <c r="P1053" s="46">
        <f>IF(A1053=1,SA,MAX(0,SA-M1052))</f>
        <v>0</v>
      </c>
      <c r="S1053" s="5">
        <v>0.0</v>
      </c>
      <c r="T1053" s="5">
        <v>1.0</v>
      </c>
      <c r="U1053" s="5">
        <v>1.0</v>
      </c>
      <c r="V1053" s="48">
        <v>1.0</v>
      </c>
    </row>
    <row r="1054" ht="15.75" customHeight="1">
      <c r="A1054" s="5">
        <v>1052.0</v>
      </c>
      <c r="B1054" s="5">
        <v>88.0</v>
      </c>
      <c r="C1054" s="5">
        <f t="shared" si="1"/>
        <v>8</v>
      </c>
      <c r="D1054" s="5">
        <f>'Thông tin khách hàng'!$B$4+B1054-1</f>
        <v>88</v>
      </c>
      <c r="E1054" s="46">
        <f t="shared" si="2"/>
        <v>8516544084059</v>
      </c>
      <c r="F1054" s="5">
        <f>TP*VLOOKUP('Thông tin khách hàng'!$E$10,$X$2:$Z$5,3,FALSE)*OFFSET($S1054,0,VLOOKUP('Thông tin khách hàng'!$E$10,$X$2:$Z$5,2,FALSE))</f>
        <v>0</v>
      </c>
      <c r="G1054" s="5">
        <f>EP*VLOOKUP('Thông tin khách hàng'!$E$10,$X$2:$Z$5,3,FALSE)*OFFSET($S1054,0,VLOOKUP('Thông tin khách hàng'!$E$10,$X$2:$Z$5,2,FALSE))</f>
        <v>0</v>
      </c>
      <c r="H1054" s="5">
        <f>F1054*HLOOKUP(B1054,Assumption!$A$10:$G$12,2,TRUE)+G1054*HLOOKUP(B1054,Assumption!$A$10:$G$12,3,TRUE)</f>
        <v>0</v>
      </c>
      <c r="I1054" s="5">
        <f t="shared" si="3"/>
        <v>0</v>
      </c>
      <c r="J1054" s="47">
        <f>VLOOKUP(D1054,Assumption!$O$3:$Q$103,IF('Thông tin khách hàng'!$B$3="Nam",2,3),FALSE)/12*P1054</f>
        <v>0</v>
      </c>
      <c r="K1054" s="5">
        <v>20000.0</v>
      </c>
      <c r="L1054" s="46">
        <f t="shared" si="4"/>
        <v>34697454726</v>
      </c>
      <c r="M1054" s="46">
        <f t="shared" si="5"/>
        <v>8551241518785</v>
      </c>
      <c r="N1054" s="47">
        <f>HLOOKUP(ROUND(AVERAGE(M1042:M1053)/10^6,0),Assumption!$B$2:$E$3,2,TRUE)*MAX((AVERAGE(M1042:M1053)-250*10^6),0)</f>
        <v>48201727710</v>
      </c>
      <c r="O1054" s="46">
        <f t="shared" si="6"/>
        <v>8599443246495</v>
      </c>
      <c r="P1054" s="46">
        <f>IF(A1054=1,SA,MAX(0,SA-M1053))</f>
        <v>0</v>
      </c>
      <c r="S1054" s="5">
        <v>0.0</v>
      </c>
      <c r="T1054" s="5">
        <v>0.0</v>
      </c>
      <c r="U1054" s="5">
        <v>0.0</v>
      </c>
      <c r="V1054" s="48">
        <v>1.0</v>
      </c>
    </row>
    <row r="1055" ht="15.75" customHeight="1">
      <c r="A1055" s="5">
        <v>1053.0</v>
      </c>
      <c r="B1055" s="5">
        <v>88.0</v>
      </c>
      <c r="C1055" s="5">
        <f t="shared" si="1"/>
        <v>9</v>
      </c>
      <c r="D1055" s="5">
        <f>'Thông tin khách hàng'!$B$4+B1055-1</f>
        <v>88</v>
      </c>
      <c r="E1055" s="46">
        <f t="shared" si="2"/>
        <v>8599443246495</v>
      </c>
      <c r="F1055" s="5">
        <f>TP*VLOOKUP('Thông tin khách hàng'!$E$10,$X$2:$Z$5,3,FALSE)*OFFSET($S1055,0,VLOOKUP('Thông tin khách hàng'!$E$10,$X$2:$Z$5,2,FALSE))</f>
        <v>0</v>
      </c>
      <c r="G1055" s="5">
        <f>EP*VLOOKUP('Thông tin khách hàng'!$E$10,$X$2:$Z$5,3,FALSE)*OFFSET($S1055,0,VLOOKUP('Thông tin khách hàng'!$E$10,$X$2:$Z$5,2,FALSE))</f>
        <v>0</v>
      </c>
      <c r="H1055" s="5">
        <f>F1055*HLOOKUP(B1055,Assumption!$A$10:$G$12,2,TRUE)+G1055*HLOOKUP(B1055,Assumption!$A$10:$G$12,3,TRUE)</f>
        <v>0</v>
      </c>
      <c r="I1055" s="5">
        <f t="shared" si="3"/>
        <v>0</v>
      </c>
      <c r="J1055" s="47">
        <f>VLOOKUP(D1055,Assumption!$O$3:$Q$103,IF('Thông tin khách hàng'!$B$3="Nam",2,3),FALSE)/12*P1055</f>
        <v>0</v>
      </c>
      <c r="K1055" s="5">
        <v>20000.0</v>
      </c>
      <c r="L1055" s="46">
        <f t="shared" si="4"/>
        <v>35035196175</v>
      </c>
      <c r="M1055" s="46">
        <f t="shared" si="5"/>
        <v>8634478422670</v>
      </c>
      <c r="N1055" s="47">
        <f>HLOOKUP(ROUND(AVERAGE(M1043:M1054)/10^6,0),Assumption!$B$2:$E$3,2,TRUE)*MAX((AVERAGE(M1043:M1054)-250*10^6),0)</f>
        <v>48670961967</v>
      </c>
      <c r="O1055" s="46">
        <f t="shared" si="6"/>
        <v>8683149384637</v>
      </c>
      <c r="P1055" s="46">
        <f>IF(A1055=1,SA,MAX(0,SA-M1054))</f>
        <v>0</v>
      </c>
      <c r="S1055" s="5">
        <v>0.0</v>
      </c>
      <c r="T1055" s="5">
        <v>0.0</v>
      </c>
      <c r="U1055" s="5">
        <v>0.0</v>
      </c>
      <c r="V1055" s="48">
        <v>1.0</v>
      </c>
    </row>
    <row r="1056" ht="15.75" customHeight="1">
      <c r="A1056" s="5">
        <v>1054.0</v>
      </c>
      <c r="B1056" s="5">
        <v>88.0</v>
      </c>
      <c r="C1056" s="5">
        <f t="shared" si="1"/>
        <v>10</v>
      </c>
      <c r="D1056" s="5">
        <f>'Thông tin khách hàng'!$B$4+B1056-1</f>
        <v>88</v>
      </c>
      <c r="E1056" s="46">
        <f t="shared" si="2"/>
        <v>8683149384637</v>
      </c>
      <c r="F1056" s="5">
        <f>TP*VLOOKUP('Thông tin khách hàng'!$E$10,$X$2:$Z$5,3,FALSE)*OFFSET($S1056,0,VLOOKUP('Thông tin khách hàng'!$E$10,$X$2:$Z$5,2,FALSE))</f>
        <v>0</v>
      </c>
      <c r="G1056" s="5">
        <f>EP*VLOOKUP('Thông tin khách hàng'!$E$10,$X$2:$Z$5,3,FALSE)*OFFSET($S1056,0,VLOOKUP('Thông tin khách hàng'!$E$10,$X$2:$Z$5,2,FALSE))</f>
        <v>0</v>
      </c>
      <c r="H1056" s="5">
        <f>F1056*HLOOKUP(B1056,Assumption!$A$10:$G$12,2,TRUE)+G1056*HLOOKUP(B1056,Assumption!$A$10:$G$12,3,TRUE)</f>
        <v>0</v>
      </c>
      <c r="I1056" s="5">
        <f t="shared" si="3"/>
        <v>0</v>
      </c>
      <c r="J1056" s="47">
        <f>VLOOKUP(D1056,Assumption!$O$3:$Q$103,IF('Thông tin khách hàng'!$B$3="Nam",2,3),FALSE)/12*P1056</f>
        <v>0</v>
      </c>
      <c r="K1056" s="5">
        <v>20000.0</v>
      </c>
      <c r="L1056" s="46">
        <f t="shared" si="4"/>
        <v>35376225343</v>
      </c>
      <c r="M1056" s="46">
        <f t="shared" si="5"/>
        <v>8718525589980</v>
      </c>
      <c r="N1056" s="47">
        <f>HLOOKUP(ROUND(AVERAGE(M1044:M1055)/10^6,0),Assumption!$B$2:$E$3,2,TRUE)*MAX((AVERAGE(M1044:M1055)-250*10^6),0)</f>
        <v>49144763795</v>
      </c>
      <c r="O1056" s="46">
        <f t="shared" si="6"/>
        <v>8767670353775</v>
      </c>
      <c r="P1056" s="46">
        <f>IF(A1056=1,SA,MAX(0,SA-M1055))</f>
        <v>0</v>
      </c>
      <c r="S1056" s="5">
        <v>0.0</v>
      </c>
      <c r="T1056" s="5">
        <v>0.0</v>
      </c>
      <c r="U1056" s="5">
        <v>1.0</v>
      </c>
      <c r="V1056" s="48">
        <v>1.0</v>
      </c>
    </row>
    <row r="1057" ht="15.75" customHeight="1">
      <c r="A1057" s="5">
        <v>1055.0</v>
      </c>
      <c r="B1057" s="5">
        <v>88.0</v>
      </c>
      <c r="C1057" s="5">
        <f t="shared" si="1"/>
        <v>11</v>
      </c>
      <c r="D1057" s="5">
        <f>'Thông tin khách hàng'!$B$4+B1057-1</f>
        <v>88</v>
      </c>
      <c r="E1057" s="46">
        <f t="shared" si="2"/>
        <v>8767670353775</v>
      </c>
      <c r="F1057" s="5">
        <f>TP*VLOOKUP('Thông tin khách hàng'!$E$10,$X$2:$Z$5,3,FALSE)*OFFSET($S1057,0,VLOOKUP('Thông tin khách hàng'!$E$10,$X$2:$Z$5,2,FALSE))</f>
        <v>0</v>
      </c>
      <c r="G1057" s="5">
        <f>EP*VLOOKUP('Thông tin khách hàng'!$E$10,$X$2:$Z$5,3,FALSE)*OFFSET($S1057,0,VLOOKUP('Thông tin khách hàng'!$E$10,$X$2:$Z$5,2,FALSE))</f>
        <v>0</v>
      </c>
      <c r="H1057" s="5">
        <f>F1057*HLOOKUP(B1057,Assumption!$A$10:$G$12,2,TRUE)+G1057*HLOOKUP(B1057,Assumption!$A$10:$G$12,3,TRUE)</f>
        <v>0</v>
      </c>
      <c r="I1057" s="5">
        <f t="shared" si="3"/>
        <v>0</v>
      </c>
      <c r="J1057" s="47">
        <f>VLOOKUP(D1057,Assumption!$O$3:$Q$103,IF('Thông tin khách hàng'!$B$3="Nam",2,3),FALSE)/12*P1057</f>
        <v>0</v>
      </c>
      <c r="K1057" s="5">
        <v>20000.0</v>
      </c>
      <c r="L1057" s="46">
        <f t="shared" si="4"/>
        <v>35720574234</v>
      </c>
      <c r="M1057" s="46">
        <f t="shared" si="5"/>
        <v>8803390908009</v>
      </c>
      <c r="N1057" s="47">
        <f>HLOOKUP(ROUND(AVERAGE(M1045:M1056)/10^6,0),Assumption!$B$2:$E$3,2,TRUE)*MAX((AVERAGE(M1045:M1056)-250*10^6),0)</f>
        <v>49623177654</v>
      </c>
      <c r="O1057" s="46">
        <f t="shared" si="6"/>
        <v>8853014085663</v>
      </c>
      <c r="P1057" s="46">
        <f>IF(A1057=1,SA,MAX(0,SA-M1056))</f>
        <v>0</v>
      </c>
      <c r="S1057" s="5">
        <v>0.0</v>
      </c>
      <c r="T1057" s="5">
        <v>0.0</v>
      </c>
      <c r="U1057" s="5">
        <v>0.0</v>
      </c>
      <c r="V1057" s="48">
        <v>1.0</v>
      </c>
    </row>
    <row r="1058" ht="15.75" customHeight="1">
      <c r="A1058" s="5">
        <v>1056.0</v>
      </c>
      <c r="B1058" s="5">
        <v>88.0</v>
      </c>
      <c r="C1058" s="5">
        <f t="shared" si="1"/>
        <v>12</v>
      </c>
      <c r="D1058" s="5">
        <f>'Thông tin khách hàng'!$B$4+B1058-1</f>
        <v>88</v>
      </c>
      <c r="E1058" s="46">
        <f t="shared" si="2"/>
        <v>8853014085663</v>
      </c>
      <c r="F1058" s="5">
        <f>TP*VLOOKUP('Thông tin khách hàng'!$E$10,$X$2:$Z$5,3,FALSE)*OFFSET($S1058,0,VLOOKUP('Thông tin khách hàng'!$E$10,$X$2:$Z$5,2,FALSE))</f>
        <v>0</v>
      </c>
      <c r="G1058" s="5">
        <f>EP*VLOOKUP('Thông tin khách hàng'!$E$10,$X$2:$Z$5,3,FALSE)*OFFSET($S1058,0,VLOOKUP('Thông tin khách hàng'!$E$10,$X$2:$Z$5,2,FALSE))</f>
        <v>0</v>
      </c>
      <c r="H1058" s="5">
        <f>F1058*HLOOKUP(B1058,Assumption!$A$10:$G$12,2,TRUE)+G1058*HLOOKUP(B1058,Assumption!$A$10:$G$12,3,TRUE)</f>
        <v>0</v>
      </c>
      <c r="I1058" s="5">
        <f t="shared" si="3"/>
        <v>0</v>
      </c>
      <c r="J1058" s="47">
        <f>VLOOKUP(D1058,Assumption!$O$3:$Q$103,IF('Thông tin khách hàng'!$B$3="Nam",2,3),FALSE)/12*P1058</f>
        <v>0</v>
      </c>
      <c r="K1058" s="5">
        <v>20000.0</v>
      </c>
      <c r="L1058" s="46">
        <f t="shared" si="4"/>
        <v>36068275162</v>
      </c>
      <c r="M1058" s="46">
        <f t="shared" si="5"/>
        <v>8889082340825</v>
      </c>
      <c r="N1058" s="47">
        <f>HLOOKUP(ROUND(AVERAGE(M1046:M1057)/10^6,0),Assumption!$B$2:$E$3,2,TRUE)*MAX((AVERAGE(M1046:M1057)-250*10^6),0)</f>
        <v>50106248439</v>
      </c>
      <c r="O1058" s="46">
        <f t="shared" si="6"/>
        <v>8939188589265</v>
      </c>
      <c r="P1058" s="46">
        <f>IF(A1058=1,SA,MAX(0,SA-M1057))</f>
        <v>0</v>
      </c>
      <c r="S1058" s="5">
        <v>0.0</v>
      </c>
      <c r="T1058" s="5">
        <v>0.0</v>
      </c>
      <c r="U1058" s="5">
        <v>0.0</v>
      </c>
      <c r="V1058" s="48">
        <v>1.0</v>
      </c>
    </row>
    <row r="1059" ht="15.75" customHeight="1">
      <c r="A1059" s="5">
        <v>1057.0</v>
      </c>
      <c r="B1059" s="5">
        <v>89.0</v>
      </c>
      <c r="C1059" s="5">
        <f t="shared" si="1"/>
        <v>1</v>
      </c>
      <c r="D1059" s="5">
        <f>'Thông tin khách hàng'!$B$4+B1059-1</f>
        <v>89</v>
      </c>
      <c r="E1059" s="46">
        <f t="shared" si="2"/>
        <v>8939188589265</v>
      </c>
      <c r="F1059" s="5">
        <f>TP*VLOOKUP('Thông tin khách hàng'!$E$10,$X$2:$Z$5,3,FALSE)*OFFSET($S1059,0,VLOOKUP('Thông tin khách hàng'!$E$10,$X$2:$Z$5,2,FALSE))</f>
        <v>15000000</v>
      </c>
      <c r="G1059" s="5">
        <f>EP*VLOOKUP('Thông tin khách hàng'!$E$10,$X$2:$Z$5,3,FALSE)*OFFSET($S1059,0,VLOOKUP('Thông tin khách hàng'!$E$10,$X$2:$Z$5,2,FALSE))</f>
        <v>15000000</v>
      </c>
      <c r="H1059" s="5">
        <f>F1059*HLOOKUP(B1059,Assumption!$A$10:$G$12,2,TRUE)+G1059*HLOOKUP(B1059,Assumption!$A$10:$G$12,3,TRUE)</f>
        <v>750000</v>
      </c>
      <c r="I1059" s="5">
        <f t="shared" si="3"/>
        <v>29250000</v>
      </c>
      <c r="J1059" s="47">
        <f>VLOOKUP(D1059,Assumption!$O$3:$Q$103,IF('Thông tin khách hàng'!$B$3="Nam",2,3),FALSE)/12*P1059</f>
        <v>0</v>
      </c>
      <c r="K1059" s="5">
        <v>20000.0</v>
      </c>
      <c r="L1059" s="46">
        <f t="shared" si="4"/>
        <v>36419479925</v>
      </c>
      <c r="M1059" s="46">
        <f t="shared" si="5"/>
        <v>8975637299190</v>
      </c>
      <c r="N1059" s="47">
        <f>HLOOKUP(ROUND(AVERAGE(M1047:M1058)/10^6,0),Assumption!$B$2:$E$3,2,TRUE)*MAX((AVERAGE(M1047:M1058)-250*10^6),0)</f>
        <v>50594021481</v>
      </c>
      <c r="O1059" s="46">
        <f t="shared" si="6"/>
        <v>9026231320671</v>
      </c>
      <c r="P1059" s="46">
        <f>IF(A1059=1,SA,MAX(0,SA-M1058))</f>
        <v>0</v>
      </c>
      <c r="S1059" s="5">
        <v>1.0</v>
      </c>
      <c r="T1059" s="5">
        <v>1.0</v>
      </c>
      <c r="U1059" s="5">
        <v>1.0</v>
      </c>
      <c r="V1059" s="48">
        <v>1.0</v>
      </c>
    </row>
    <row r="1060" ht="15.75" customHeight="1">
      <c r="A1060" s="5">
        <v>1058.0</v>
      </c>
      <c r="B1060" s="5">
        <v>89.0</v>
      </c>
      <c r="C1060" s="5">
        <f t="shared" si="1"/>
        <v>2</v>
      </c>
      <c r="D1060" s="5">
        <f>'Thông tin khách hàng'!$B$4+B1060-1</f>
        <v>89</v>
      </c>
      <c r="E1060" s="46">
        <f t="shared" si="2"/>
        <v>9026231320671</v>
      </c>
      <c r="F1060" s="5">
        <f>TP*VLOOKUP('Thông tin khách hàng'!$E$10,$X$2:$Z$5,3,FALSE)*OFFSET($S1060,0,VLOOKUP('Thông tin khách hàng'!$E$10,$X$2:$Z$5,2,FALSE))</f>
        <v>0</v>
      </c>
      <c r="G1060" s="5">
        <f>EP*VLOOKUP('Thông tin khách hàng'!$E$10,$X$2:$Z$5,3,FALSE)*OFFSET($S1060,0,VLOOKUP('Thông tin khách hàng'!$E$10,$X$2:$Z$5,2,FALSE))</f>
        <v>0</v>
      </c>
      <c r="H1060" s="5">
        <f>F1060*HLOOKUP(B1060,Assumption!$A$10:$G$12,2,TRUE)+G1060*HLOOKUP(B1060,Assumption!$A$10:$G$12,3,TRUE)</f>
        <v>0</v>
      </c>
      <c r="I1060" s="5">
        <f t="shared" si="3"/>
        <v>0</v>
      </c>
      <c r="J1060" s="47">
        <f>VLOOKUP(D1060,Assumption!$O$3:$Q$103,IF('Thông tin khách hàng'!$B$3="Nam",2,3),FALSE)/12*P1060</f>
        <v>0</v>
      </c>
      <c r="K1060" s="5">
        <v>20000.0</v>
      </c>
      <c r="L1060" s="46">
        <f t="shared" si="4"/>
        <v>36773983619</v>
      </c>
      <c r="M1060" s="46">
        <f t="shared" si="5"/>
        <v>9063005284290</v>
      </c>
      <c r="N1060" s="47">
        <f>HLOOKUP(ROUND(AVERAGE(M1048:M1059)/10^6,0),Assumption!$B$2:$E$3,2,TRUE)*MAX((AVERAGE(M1048:M1059)-250*10^6),0)</f>
        <v>51086542552</v>
      </c>
      <c r="O1060" s="46">
        <f t="shared" si="6"/>
        <v>9114091826841</v>
      </c>
      <c r="P1060" s="46">
        <f>IF(A1060=1,SA,MAX(0,SA-M1059))</f>
        <v>0</v>
      </c>
      <c r="S1060" s="5">
        <v>0.0</v>
      </c>
      <c r="T1060" s="5">
        <v>0.0</v>
      </c>
      <c r="U1060" s="5">
        <v>0.0</v>
      </c>
      <c r="V1060" s="48">
        <v>1.0</v>
      </c>
    </row>
    <row r="1061" ht="15.75" customHeight="1">
      <c r="A1061" s="5">
        <v>1059.0</v>
      </c>
      <c r="B1061" s="5">
        <v>89.0</v>
      </c>
      <c r="C1061" s="5">
        <f t="shared" si="1"/>
        <v>3</v>
      </c>
      <c r="D1061" s="5">
        <f>'Thông tin khách hàng'!$B$4+B1061-1</f>
        <v>89</v>
      </c>
      <c r="E1061" s="46">
        <f t="shared" si="2"/>
        <v>9114091826841</v>
      </c>
      <c r="F1061" s="5">
        <f>TP*VLOOKUP('Thông tin khách hàng'!$E$10,$X$2:$Z$5,3,FALSE)*OFFSET($S1061,0,VLOOKUP('Thông tin khách hàng'!$E$10,$X$2:$Z$5,2,FALSE))</f>
        <v>0</v>
      </c>
      <c r="G1061" s="5">
        <f>EP*VLOOKUP('Thông tin khách hàng'!$E$10,$X$2:$Z$5,3,FALSE)*OFFSET($S1061,0,VLOOKUP('Thông tin khách hàng'!$E$10,$X$2:$Z$5,2,FALSE))</f>
        <v>0</v>
      </c>
      <c r="H1061" s="5">
        <f>F1061*HLOOKUP(B1061,Assumption!$A$10:$G$12,2,TRUE)+G1061*HLOOKUP(B1061,Assumption!$A$10:$G$12,3,TRUE)</f>
        <v>0</v>
      </c>
      <c r="I1061" s="5">
        <f t="shared" si="3"/>
        <v>0</v>
      </c>
      <c r="J1061" s="47">
        <f>VLOOKUP(D1061,Assumption!$O$3:$Q$103,IF('Thông tin khách hàng'!$B$3="Nam",2,3),FALSE)/12*P1061</f>
        <v>0</v>
      </c>
      <c r="K1061" s="5">
        <v>20000.0</v>
      </c>
      <c r="L1061" s="46">
        <f t="shared" si="4"/>
        <v>37131938197</v>
      </c>
      <c r="M1061" s="46">
        <f t="shared" si="5"/>
        <v>9151223745038</v>
      </c>
      <c r="N1061" s="47">
        <f>HLOOKUP(ROUND(AVERAGE(M1049:M1060)/10^6,0),Assumption!$B$2:$E$3,2,TRUE)*MAX((AVERAGE(M1049:M1060)-250*10^6),0)</f>
        <v>51583857869</v>
      </c>
      <c r="O1061" s="46">
        <f t="shared" si="6"/>
        <v>9202807602907</v>
      </c>
      <c r="P1061" s="46">
        <f>IF(A1061=1,SA,MAX(0,SA-M1060))</f>
        <v>0</v>
      </c>
      <c r="S1061" s="5">
        <v>0.0</v>
      </c>
      <c r="T1061" s="5">
        <v>0.0</v>
      </c>
      <c r="U1061" s="5">
        <v>0.0</v>
      </c>
      <c r="V1061" s="48">
        <v>1.0</v>
      </c>
    </row>
    <row r="1062" ht="15.75" customHeight="1">
      <c r="A1062" s="5">
        <v>1060.0</v>
      </c>
      <c r="B1062" s="5">
        <v>89.0</v>
      </c>
      <c r="C1062" s="5">
        <f t="shared" si="1"/>
        <v>4</v>
      </c>
      <c r="D1062" s="5">
        <f>'Thông tin khách hàng'!$B$4+B1062-1</f>
        <v>89</v>
      </c>
      <c r="E1062" s="46">
        <f t="shared" si="2"/>
        <v>9202807602907</v>
      </c>
      <c r="F1062" s="5">
        <f>TP*VLOOKUP('Thông tin khách hàng'!$E$10,$X$2:$Z$5,3,FALSE)*OFFSET($S1062,0,VLOOKUP('Thông tin khách hàng'!$E$10,$X$2:$Z$5,2,FALSE))</f>
        <v>0</v>
      </c>
      <c r="G1062" s="5">
        <f>EP*VLOOKUP('Thông tin khách hàng'!$E$10,$X$2:$Z$5,3,FALSE)*OFFSET($S1062,0,VLOOKUP('Thông tin khách hàng'!$E$10,$X$2:$Z$5,2,FALSE))</f>
        <v>0</v>
      </c>
      <c r="H1062" s="5">
        <f>F1062*HLOOKUP(B1062,Assumption!$A$10:$G$12,2,TRUE)+G1062*HLOOKUP(B1062,Assumption!$A$10:$G$12,3,TRUE)</f>
        <v>0</v>
      </c>
      <c r="I1062" s="5">
        <f t="shared" si="3"/>
        <v>0</v>
      </c>
      <c r="J1062" s="47">
        <f>VLOOKUP(D1062,Assumption!$O$3:$Q$103,IF('Thông tin khách hàng'!$B$3="Nam",2,3),FALSE)/12*P1062</f>
        <v>0</v>
      </c>
      <c r="K1062" s="5">
        <v>20000.0</v>
      </c>
      <c r="L1062" s="46">
        <f t="shared" si="4"/>
        <v>37493377250</v>
      </c>
      <c r="M1062" s="46">
        <f t="shared" si="5"/>
        <v>9240300960157</v>
      </c>
      <c r="N1062" s="47">
        <f>HLOOKUP(ROUND(AVERAGE(M1050:M1061)/10^6,0),Assumption!$B$2:$E$3,2,TRUE)*MAX((AVERAGE(M1050:M1061)-250*10^6),0)</f>
        <v>52086014101</v>
      </c>
      <c r="O1062" s="46">
        <f t="shared" si="6"/>
        <v>9292386974258</v>
      </c>
      <c r="P1062" s="46">
        <f>IF(A1062=1,SA,MAX(0,SA-M1061))</f>
        <v>0</v>
      </c>
      <c r="S1062" s="5">
        <v>0.0</v>
      </c>
      <c r="T1062" s="5">
        <v>0.0</v>
      </c>
      <c r="U1062" s="5">
        <v>1.0</v>
      </c>
      <c r="V1062" s="48">
        <v>1.0</v>
      </c>
    </row>
    <row r="1063" ht="15.75" customHeight="1">
      <c r="A1063" s="5">
        <v>1061.0</v>
      </c>
      <c r="B1063" s="5">
        <v>89.0</v>
      </c>
      <c r="C1063" s="5">
        <f t="shared" si="1"/>
        <v>5</v>
      </c>
      <c r="D1063" s="5">
        <f>'Thông tin khách hàng'!$B$4+B1063-1</f>
        <v>89</v>
      </c>
      <c r="E1063" s="46">
        <f t="shared" si="2"/>
        <v>9292386974258</v>
      </c>
      <c r="F1063" s="5">
        <f>TP*VLOOKUP('Thông tin khách hàng'!$E$10,$X$2:$Z$5,3,FALSE)*OFFSET($S1063,0,VLOOKUP('Thông tin khách hàng'!$E$10,$X$2:$Z$5,2,FALSE))</f>
        <v>0</v>
      </c>
      <c r="G1063" s="5">
        <f>EP*VLOOKUP('Thông tin khách hàng'!$E$10,$X$2:$Z$5,3,FALSE)*OFFSET($S1063,0,VLOOKUP('Thông tin khách hàng'!$E$10,$X$2:$Z$5,2,FALSE))</f>
        <v>0</v>
      </c>
      <c r="H1063" s="5">
        <f>F1063*HLOOKUP(B1063,Assumption!$A$10:$G$12,2,TRUE)+G1063*HLOOKUP(B1063,Assumption!$A$10:$G$12,3,TRUE)</f>
        <v>0</v>
      </c>
      <c r="I1063" s="5">
        <f t="shared" si="3"/>
        <v>0</v>
      </c>
      <c r="J1063" s="47">
        <f>VLOOKUP(D1063,Assumption!$O$3:$Q$103,IF('Thông tin khách hàng'!$B$3="Nam",2,3),FALSE)/12*P1063</f>
        <v>0</v>
      </c>
      <c r="K1063" s="5">
        <v>20000.0</v>
      </c>
      <c r="L1063" s="46">
        <f t="shared" si="4"/>
        <v>37858334697</v>
      </c>
      <c r="M1063" s="46">
        <f t="shared" si="5"/>
        <v>9330245288955</v>
      </c>
      <c r="N1063" s="47">
        <f>HLOOKUP(ROUND(AVERAGE(M1051:M1062)/10^6,0),Assumption!$B$2:$E$3,2,TRUE)*MAX((AVERAGE(M1051:M1062)-250*10^6),0)</f>
        <v>52593058369</v>
      </c>
      <c r="O1063" s="46">
        <f t="shared" si="6"/>
        <v>9382838347324</v>
      </c>
      <c r="P1063" s="46">
        <f>IF(A1063=1,SA,MAX(0,SA-M1062))</f>
        <v>0</v>
      </c>
      <c r="S1063" s="5">
        <v>0.0</v>
      </c>
      <c r="T1063" s="5">
        <v>0.0</v>
      </c>
      <c r="U1063" s="5">
        <v>0.0</v>
      </c>
      <c r="V1063" s="48">
        <v>1.0</v>
      </c>
    </row>
    <row r="1064" ht="15.75" customHeight="1">
      <c r="A1064" s="5">
        <v>1062.0</v>
      </c>
      <c r="B1064" s="5">
        <v>89.0</v>
      </c>
      <c r="C1064" s="5">
        <f t="shared" si="1"/>
        <v>6</v>
      </c>
      <c r="D1064" s="5">
        <f>'Thông tin khách hàng'!$B$4+B1064-1</f>
        <v>89</v>
      </c>
      <c r="E1064" s="46">
        <f t="shared" si="2"/>
        <v>9382838347324</v>
      </c>
      <c r="F1064" s="5">
        <f>TP*VLOOKUP('Thông tin khách hàng'!$E$10,$X$2:$Z$5,3,FALSE)*OFFSET($S1064,0,VLOOKUP('Thông tin khách hàng'!$E$10,$X$2:$Z$5,2,FALSE))</f>
        <v>0</v>
      </c>
      <c r="G1064" s="5">
        <f>EP*VLOOKUP('Thông tin khách hàng'!$E$10,$X$2:$Z$5,3,FALSE)*OFFSET($S1064,0,VLOOKUP('Thông tin khách hàng'!$E$10,$X$2:$Z$5,2,FALSE))</f>
        <v>0</v>
      </c>
      <c r="H1064" s="5">
        <f>F1064*HLOOKUP(B1064,Assumption!$A$10:$G$12,2,TRUE)+G1064*HLOOKUP(B1064,Assumption!$A$10:$G$12,3,TRUE)</f>
        <v>0</v>
      </c>
      <c r="I1064" s="5">
        <f t="shared" si="3"/>
        <v>0</v>
      </c>
      <c r="J1064" s="47">
        <f>VLOOKUP(D1064,Assumption!$O$3:$Q$103,IF('Thông tin khách hàng'!$B$3="Nam",2,3),FALSE)/12*P1064</f>
        <v>0</v>
      </c>
      <c r="K1064" s="5">
        <v>20000.0</v>
      </c>
      <c r="L1064" s="46">
        <f t="shared" si="4"/>
        <v>38226844787</v>
      </c>
      <c r="M1064" s="46">
        <f t="shared" si="5"/>
        <v>9421065172111</v>
      </c>
      <c r="N1064" s="47">
        <f>HLOOKUP(ROUND(AVERAGE(M1052:M1063)/10^6,0),Assumption!$B$2:$E$3,2,TRUE)*MAX((AVERAGE(M1052:M1063)-250*10^6),0)</f>
        <v>53105038253</v>
      </c>
      <c r="O1064" s="46">
        <f t="shared" si="6"/>
        <v>9474170210364</v>
      </c>
      <c r="P1064" s="46">
        <f>IF(A1064=1,SA,MAX(0,SA-M1063))</f>
        <v>0</v>
      </c>
      <c r="S1064" s="5">
        <v>0.0</v>
      </c>
      <c r="T1064" s="5">
        <v>0.0</v>
      </c>
      <c r="U1064" s="5">
        <v>0.0</v>
      </c>
      <c r="V1064" s="48">
        <v>1.0</v>
      </c>
    </row>
    <row r="1065" ht="15.75" customHeight="1">
      <c r="A1065" s="5">
        <v>1063.0</v>
      </c>
      <c r="B1065" s="5">
        <v>89.0</v>
      </c>
      <c r="C1065" s="5">
        <f t="shared" si="1"/>
        <v>7</v>
      </c>
      <c r="D1065" s="5">
        <f>'Thông tin khách hàng'!$B$4+B1065-1</f>
        <v>89</v>
      </c>
      <c r="E1065" s="46">
        <f t="shared" si="2"/>
        <v>9474170210364</v>
      </c>
      <c r="F1065" s="5">
        <f>TP*VLOOKUP('Thông tin khách hàng'!$E$10,$X$2:$Z$5,3,FALSE)*OFFSET($S1065,0,VLOOKUP('Thông tin khách hàng'!$E$10,$X$2:$Z$5,2,FALSE))</f>
        <v>15000000</v>
      </c>
      <c r="G1065" s="5">
        <f>EP*VLOOKUP('Thông tin khách hàng'!$E$10,$X$2:$Z$5,3,FALSE)*OFFSET($S1065,0,VLOOKUP('Thông tin khách hàng'!$E$10,$X$2:$Z$5,2,FALSE))</f>
        <v>15000000</v>
      </c>
      <c r="H1065" s="5">
        <f>F1065*HLOOKUP(B1065,Assumption!$A$10:$G$12,2,TRUE)+G1065*HLOOKUP(B1065,Assumption!$A$10:$G$12,3,TRUE)</f>
        <v>750000</v>
      </c>
      <c r="I1065" s="5">
        <f t="shared" si="3"/>
        <v>29250000</v>
      </c>
      <c r="J1065" s="47">
        <f>VLOOKUP(D1065,Assumption!$O$3:$Q$103,IF('Thông tin khách hàng'!$B$3="Nam",2,3),FALSE)/12*P1065</f>
        <v>0</v>
      </c>
      <c r="K1065" s="5">
        <v>20000.0</v>
      </c>
      <c r="L1065" s="46">
        <f t="shared" si="4"/>
        <v>38599061271</v>
      </c>
      <c r="M1065" s="46">
        <f t="shared" si="5"/>
        <v>9512798501635</v>
      </c>
      <c r="N1065" s="47">
        <f>HLOOKUP(ROUND(AVERAGE(M1053:M1064)/10^6,0),Assumption!$B$2:$E$3,2,TRUE)*MAX((AVERAGE(M1053:M1064)-250*10^6),0)</f>
        <v>53622001799</v>
      </c>
      <c r="O1065" s="46">
        <f t="shared" si="6"/>
        <v>9566420503434</v>
      </c>
      <c r="P1065" s="46">
        <f>IF(A1065=1,SA,MAX(0,SA-M1064))</f>
        <v>0</v>
      </c>
      <c r="S1065" s="5">
        <v>0.0</v>
      </c>
      <c r="T1065" s="5">
        <v>1.0</v>
      </c>
      <c r="U1065" s="5">
        <v>1.0</v>
      </c>
      <c r="V1065" s="48">
        <v>1.0</v>
      </c>
    </row>
    <row r="1066" ht="15.75" customHeight="1">
      <c r="A1066" s="5">
        <v>1064.0</v>
      </c>
      <c r="B1066" s="5">
        <v>89.0</v>
      </c>
      <c r="C1066" s="5">
        <f t="shared" si="1"/>
        <v>8</v>
      </c>
      <c r="D1066" s="5">
        <f>'Thông tin khách hàng'!$B$4+B1066-1</f>
        <v>89</v>
      </c>
      <c r="E1066" s="46">
        <f t="shared" si="2"/>
        <v>9566420503434</v>
      </c>
      <c r="F1066" s="5">
        <f>TP*VLOOKUP('Thông tin khách hàng'!$E$10,$X$2:$Z$5,3,FALSE)*OFFSET($S1066,0,VLOOKUP('Thông tin khách hàng'!$E$10,$X$2:$Z$5,2,FALSE))</f>
        <v>0</v>
      </c>
      <c r="G1066" s="5">
        <f>EP*VLOOKUP('Thông tin khách hàng'!$E$10,$X$2:$Z$5,3,FALSE)*OFFSET($S1066,0,VLOOKUP('Thông tin khách hàng'!$E$10,$X$2:$Z$5,2,FALSE))</f>
        <v>0</v>
      </c>
      <c r="H1066" s="5">
        <f>F1066*HLOOKUP(B1066,Assumption!$A$10:$G$12,2,TRUE)+G1066*HLOOKUP(B1066,Assumption!$A$10:$G$12,3,TRUE)</f>
        <v>0</v>
      </c>
      <c r="I1066" s="5">
        <f t="shared" si="3"/>
        <v>0</v>
      </c>
      <c r="J1066" s="47">
        <f>VLOOKUP(D1066,Assumption!$O$3:$Q$103,IF('Thông tin khách hàng'!$B$3="Nam",2,3),FALSE)/12*P1066</f>
        <v>0</v>
      </c>
      <c r="K1066" s="5">
        <v>20000.0</v>
      </c>
      <c r="L1066" s="46">
        <f t="shared" si="4"/>
        <v>38974781216</v>
      </c>
      <c r="M1066" s="46">
        <f t="shared" si="5"/>
        <v>9605395264650</v>
      </c>
      <c r="N1066" s="47">
        <f>HLOOKUP(ROUND(AVERAGE(M1054:M1065)/10^6,0),Assumption!$B$2:$E$3,2,TRUE)*MAX((AVERAGE(M1054:M1065)-250*10^6),0)</f>
        <v>54143997516</v>
      </c>
      <c r="O1066" s="46">
        <f t="shared" si="6"/>
        <v>9659539262165</v>
      </c>
      <c r="P1066" s="46">
        <f>IF(A1066=1,SA,MAX(0,SA-M1065))</f>
        <v>0</v>
      </c>
      <c r="S1066" s="5">
        <v>0.0</v>
      </c>
      <c r="T1066" s="5">
        <v>0.0</v>
      </c>
      <c r="U1066" s="5">
        <v>0.0</v>
      </c>
      <c r="V1066" s="48">
        <v>1.0</v>
      </c>
    </row>
    <row r="1067" ht="15.75" customHeight="1">
      <c r="A1067" s="5">
        <v>1065.0</v>
      </c>
      <c r="B1067" s="5">
        <v>89.0</v>
      </c>
      <c r="C1067" s="5">
        <f t="shared" si="1"/>
        <v>9</v>
      </c>
      <c r="D1067" s="5">
        <f>'Thông tin khách hàng'!$B$4+B1067-1</f>
        <v>89</v>
      </c>
      <c r="E1067" s="46">
        <f t="shared" si="2"/>
        <v>9659539262165</v>
      </c>
      <c r="F1067" s="5">
        <f>TP*VLOOKUP('Thông tin khách hàng'!$E$10,$X$2:$Z$5,3,FALSE)*OFFSET($S1067,0,VLOOKUP('Thông tin khách hàng'!$E$10,$X$2:$Z$5,2,FALSE))</f>
        <v>0</v>
      </c>
      <c r="G1067" s="5">
        <f>EP*VLOOKUP('Thông tin khách hàng'!$E$10,$X$2:$Z$5,3,FALSE)*OFFSET($S1067,0,VLOOKUP('Thông tin khách hàng'!$E$10,$X$2:$Z$5,2,FALSE))</f>
        <v>0</v>
      </c>
      <c r="H1067" s="5">
        <f>F1067*HLOOKUP(B1067,Assumption!$A$10:$G$12,2,TRUE)+G1067*HLOOKUP(B1067,Assumption!$A$10:$G$12,3,TRUE)</f>
        <v>0</v>
      </c>
      <c r="I1067" s="5">
        <f t="shared" si="3"/>
        <v>0</v>
      </c>
      <c r="J1067" s="47">
        <f>VLOOKUP(D1067,Assumption!$O$3:$Q$103,IF('Thông tin khách hàng'!$B$3="Nam",2,3),FALSE)/12*P1067</f>
        <v>0</v>
      </c>
      <c r="K1067" s="5">
        <v>20000.0</v>
      </c>
      <c r="L1067" s="46">
        <f t="shared" si="4"/>
        <v>39354158566</v>
      </c>
      <c r="M1067" s="46">
        <f t="shared" si="5"/>
        <v>9698893400731</v>
      </c>
      <c r="N1067" s="47">
        <f>HLOOKUP(ROUND(AVERAGE(M1055:M1066)/10^6,0),Assumption!$B$2:$E$3,2,TRUE)*MAX((AVERAGE(M1055:M1066)-250*10^6),0)</f>
        <v>54671074389</v>
      </c>
      <c r="O1067" s="46">
        <f t="shared" si="6"/>
        <v>9753564475120</v>
      </c>
      <c r="P1067" s="46">
        <f>IF(A1067=1,SA,MAX(0,SA-M1066))</f>
        <v>0</v>
      </c>
      <c r="S1067" s="5">
        <v>0.0</v>
      </c>
      <c r="T1067" s="5">
        <v>0.0</v>
      </c>
      <c r="U1067" s="5">
        <v>0.0</v>
      </c>
      <c r="V1067" s="48">
        <v>1.0</v>
      </c>
    </row>
    <row r="1068" ht="15.75" customHeight="1">
      <c r="A1068" s="5">
        <v>1066.0</v>
      </c>
      <c r="B1068" s="5">
        <v>89.0</v>
      </c>
      <c r="C1068" s="5">
        <f t="shared" si="1"/>
        <v>10</v>
      </c>
      <c r="D1068" s="5">
        <f>'Thông tin khách hàng'!$B$4+B1068-1</f>
        <v>89</v>
      </c>
      <c r="E1068" s="46">
        <f t="shared" si="2"/>
        <v>9753564475120</v>
      </c>
      <c r="F1068" s="5">
        <f>TP*VLOOKUP('Thông tin khách hàng'!$E$10,$X$2:$Z$5,3,FALSE)*OFFSET($S1068,0,VLOOKUP('Thông tin khách hàng'!$E$10,$X$2:$Z$5,2,FALSE))</f>
        <v>0</v>
      </c>
      <c r="G1068" s="5">
        <f>EP*VLOOKUP('Thông tin khách hàng'!$E$10,$X$2:$Z$5,3,FALSE)*OFFSET($S1068,0,VLOOKUP('Thông tin khách hàng'!$E$10,$X$2:$Z$5,2,FALSE))</f>
        <v>0</v>
      </c>
      <c r="H1068" s="5">
        <f>F1068*HLOOKUP(B1068,Assumption!$A$10:$G$12,2,TRUE)+G1068*HLOOKUP(B1068,Assumption!$A$10:$G$12,3,TRUE)</f>
        <v>0</v>
      </c>
      <c r="I1068" s="5">
        <f t="shared" si="3"/>
        <v>0</v>
      </c>
      <c r="J1068" s="47">
        <f>VLOOKUP(D1068,Assumption!$O$3:$Q$103,IF('Thông tin khách hàng'!$B$3="Nam",2,3),FALSE)/12*P1068</f>
        <v>0</v>
      </c>
      <c r="K1068" s="5">
        <v>20000.0</v>
      </c>
      <c r="L1068" s="46">
        <f t="shared" si="4"/>
        <v>39737228922</v>
      </c>
      <c r="M1068" s="46">
        <f t="shared" si="5"/>
        <v>9793301684042</v>
      </c>
      <c r="N1068" s="47">
        <f>HLOOKUP(ROUND(AVERAGE(M1056:M1067)/10^6,0),Assumption!$B$2:$E$3,2,TRUE)*MAX((AVERAGE(M1056:M1067)-250*10^6),0)</f>
        <v>55203281878</v>
      </c>
      <c r="O1068" s="46">
        <f t="shared" si="6"/>
        <v>9848504965920</v>
      </c>
      <c r="P1068" s="46">
        <f>IF(A1068=1,SA,MAX(0,SA-M1067))</f>
        <v>0</v>
      </c>
      <c r="S1068" s="5">
        <v>0.0</v>
      </c>
      <c r="T1068" s="5">
        <v>0.0</v>
      </c>
      <c r="U1068" s="5">
        <v>1.0</v>
      </c>
      <c r="V1068" s="48">
        <v>1.0</v>
      </c>
    </row>
    <row r="1069" ht="15.75" customHeight="1">
      <c r="A1069" s="5">
        <v>1067.0</v>
      </c>
      <c r="B1069" s="5">
        <v>89.0</v>
      </c>
      <c r="C1069" s="5">
        <f t="shared" si="1"/>
        <v>11</v>
      </c>
      <c r="D1069" s="5">
        <f>'Thông tin khách hàng'!$B$4+B1069-1</f>
        <v>89</v>
      </c>
      <c r="E1069" s="46">
        <f t="shared" si="2"/>
        <v>9848504965920</v>
      </c>
      <c r="F1069" s="5">
        <f>TP*VLOOKUP('Thông tin khách hàng'!$E$10,$X$2:$Z$5,3,FALSE)*OFFSET($S1069,0,VLOOKUP('Thông tin khách hàng'!$E$10,$X$2:$Z$5,2,FALSE))</f>
        <v>0</v>
      </c>
      <c r="G1069" s="5">
        <f>EP*VLOOKUP('Thông tin khách hàng'!$E$10,$X$2:$Z$5,3,FALSE)*OFFSET($S1069,0,VLOOKUP('Thông tin khách hàng'!$E$10,$X$2:$Z$5,2,FALSE))</f>
        <v>0</v>
      </c>
      <c r="H1069" s="5">
        <f>F1069*HLOOKUP(B1069,Assumption!$A$10:$G$12,2,TRUE)+G1069*HLOOKUP(B1069,Assumption!$A$10:$G$12,3,TRUE)</f>
        <v>0</v>
      </c>
      <c r="I1069" s="5">
        <f t="shared" si="3"/>
        <v>0</v>
      </c>
      <c r="J1069" s="47">
        <f>VLOOKUP(D1069,Assumption!$O$3:$Q$103,IF('Thông tin khách hàng'!$B$3="Nam",2,3),FALSE)/12*P1069</f>
        <v>0</v>
      </c>
      <c r="K1069" s="5">
        <v>20000.0</v>
      </c>
      <c r="L1069" s="46">
        <f t="shared" si="4"/>
        <v>40124028234</v>
      </c>
      <c r="M1069" s="46">
        <f t="shared" si="5"/>
        <v>9888628974154</v>
      </c>
      <c r="N1069" s="47">
        <f>HLOOKUP(ROUND(AVERAGE(M1057:M1068)/10^6,0),Assumption!$B$2:$E$3,2,TRUE)*MAX((AVERAGE(M1057:M1068)-250*10^6),0)</f>
        <v>55740669925</v>
      </c>
      <c r="O1069" s="46">
        <f t="shared" si="6"/>
        <v>9944369644079</v>
      </c>
      <c r="P1069" s="46">
        <f>IF(A1069=1,SA,MAX(0,SA-M1068))</f>
        <v>0</v>
      </c>
      <c r="S1069" s="5">
        <v>0.0</v>
      </c>
      <c r="T1069" s="5">
        <v>0.0</v>
      </c>
      <c r="U1069" s="5">
        <v>0.0</v>
      </c>
      <c r="V1069" s="48">
        <v>1.0</v>
      </c>
    </row>
    <row r="1070" ht="15.75" customHeight="1">
      <c r="A1070" s="5">
        <v>1068.0</v>
      </c>
      <c r="B1070" s="5">
        <v>89.0</v>
      </c>
      <c r="C1070" s="5">
        <f t="shared" si="1"/>
        <v>12</v>
      </c>
      <c r="D1070" s="5">
        <f>'Thông tin khách hàng'!$B$4+B1070-1</f>
        <v>89</v>
      </c>
      <c r="E1070" s="46">
        <f t="shared" si="2"/>
        <v>9944369644079</v>
      </c>
      <c r="F1070" s="5">
        <f>TP*VLOOKUP('Thông tin khách hàng'!$E$10,$X$2:$Z$5,3,FALSE)*OFFSET($S1070,0,VLOOKUP('Thông tin khách hàng'!$E$10,$X$2:$Z$5,2,FALSE))</f>
        <v>0</v>
      </c>
      <c r="G1070" s="5">
        <f>EP*VLOOKUP('Thông tin khách hàng'!$E$10,$X$2:$Z$5,3,FALSE)*OFFSET($S1070,0,VLOOKUP('Thông tin khách hàng'!$E$10,$X$2:$Z$5,2,FALSE))</f>
        <v>0</v>
      </c>
      <c r="H1070" s="5">
        <f>F1070*HLOOKUP(B1070,Assumption!$A$10:$G$12,2,TRUE)+G1070*HLOOKUP(B1070,Assumption!$A$10:$G$12,3,TRUE)</f>
        <v>0</v>
      </c>
      <c r="I1070" s="5">
        <f t="shared" si="3"/>
        <v>0</v>
      </c>
      <c r="J1070" s="47">
        <f>VLOOKUP(D1070,Assumption!$O$3:$Q$103,IF('Thông tin khách hàng'!$B$3="Nam",2,3),FALSE)/12*P1070</f>
        <v>0</v>
      </c>
      <c r="K1070" s="5">
        <v>20000.0</v>
      </c>
      <c r="L1070" s="46">
        <f t="shared" si="4"/>
        <v>40514592799</v>
      </c>
      <c r="M1070" s="46">
        <f t="shared" si="5"/>
        <v>9984884216878</v>
      </c>
      <c r="N1070" s="47">
        <f>HLOOKUP(ROUND(AVERAGE(M1058:M1069)/10^6,0),Assumption!$B$2:$E$3,2,TRUE)*MAX((AVERAGE(M1058:M1069)-250*10^6),0)</f>
        <v>56283288958</v>
      </c>
      <c r="O1070" s="46">
        <f t="shared" si="6"/>
        <v>10041167505836</v>
      </c>
      <c r="P1070" s="46">
        <f>IF(A1070=1,SA,MAX(0,SA-M1069))</f>
        <v>0</v>
      </c>
      <c r="S1070" s="5">
        <v>0.0</v>
      </c>
      <c r="T1070" s="5">
        <v>0.0</v>
      </c>
      <c r="U1070" s="5">
        <v>0.0</v>
      </c>
      <c r="V1070" s="48">
        <v>1.0</v>
      </c>
    </row>
    <row r="1071" ht="15.75" customHeight="1">
      <c r="A1071" s="5">
        <v>1069.0</v>
      </c>
      <c r="B1071" s="5">
        <v>90.0</v>
      </c>
      <c r="C1071" s="5">
        <f t="shared" si="1"/>
        <v>1</v>
      </c>
      <c r="D1071" s="5">
        <f>'Thông tin khách hàng'!$B$4+B1071-1</f>
        <v>90</v>
      </c>
      <c r="E1071" s="46">
        <f t="shared" si="2"/>
        <v>10041167505836</v>
      </c>
      <c r="F1071" s="5">
        <f>TP*VLOOKUP('Thông tin khách hàng'!$E$10,$X$2:$Z$5,3,FALSE)*OFFSET($S1071,0,VLOOKUP('Thông tin khách hàng'!$E$10,$X$2:$Z$5,2,FALSE))</f>
        <v>15000000</v>
      </c>
      <c r="G1071" s="5">
        <f>EP*VLOOKUP('Thông tin khách hàng'!$E$10,$X$2:$Z$5,3,FALSE)*OFFSET($S1071,0,VLOOKUP('Thông tin khách hàng'!$E$10,$X$2:$Z$5,2,FALSE))</f>
        <v>15000000</v>
      </c>
      <c r="H1071" s="5">
        <f>F1071*HLOOKUP(B1071,Assumption!$A$10:$G$12,2,TRUE)+G1071*HLOOKUP(B1071,Assumption!$A$10:$G$12,3,TRUE)</f>
        <v>750000</v>
      </c>
      <c r="I1071" s="5">
        <f t="shared" si="3"/>
        <v>29250000</v>
      </c>
      <c r="J1071" s="47">
        <f>VLOOKUP(D1071,Assumption!$O$3:$Q$103,IF('Thông tin khách hàng'!$B$3="Nam",2,3),FALSE)/12*P1071</f>
        <v>0</v>
      </c>
      <c r="K1071" s="5">
        <v>20000.0</v>
      </c>
      <c r="L1071" s="46">
        <f t="shared" si="4"/>
        <v>40909078438</v>
      </c>
      <c r="M1071" s="46">
        <f t="shared" si="5"/>
        <v>10082105814274</v>
      </c>
      <c r="N1071" s="47">
        <f>HLOOKUP(ROUND(AVERAGE(M1059:M1070)/10^6,0),Assumption!$B$2:$E$3,2,TRUE)*MAX((AVERAGE(M1059:M1070)-250*10^6),0)</f>
        <v>56831189896</v>
      </c>
      <c r="O1071" s="46">
        <f t="shared" si="6"/>
        <v>10138937004170</v>
      </c>
      <c r="P1071" s="46">
        <f>IF(A1071=1,SA,MAX(0,SA-M1070))</f>
        <v>0</v>
      </c>
      <c r="S1071" s="5">
        <v>1.0</v>
      </c>
      <c r="T1071" s="5">
        <v>1.0</v>
      </c>
      <c r="U1071" s="5">
        <v>1.0</v>
      </c>
      <c r="V1071" s="48">
        <v>1.0</v>
      </c>
    </row>
    <row r="1072" ht="15.75" customHeight="1">
      <c r="A1072" s="5">
        <v>1070.0</v>
      </c>
      <c r="B1072" s="5">
        <v>90.0</v>
      </c>
      <c r="C1072" s="5">
        <f t="shared" si="1"/>
        <v>2</v>
      </c>
      <c r="D1072" s="5">
        <f>'Thông tin khách hàng'!$B$4+B1072-1</f>
        <v>90</v>
      </c>
      <c r="E1072" s="46">
        <f t="shared" si="2"/>
        <v>10138937004170</v>
      </c>
      <c r="F1072" s="5">
        <f>TP*VLOOKUP('Thông tin khách hàng'!$E$10,$X$2:$Z$5,3,FALSE)*OFFSET($S1072,0,VLOOKUP('Thông tin khách hàng'!$E$10,$X$2:$Z$5,2,FALSE))</f>
        <v>0</v>
      </c>
      <c r="G1072" s="5">
        <f>EP*VLOOKUP('Thông tin khách hàng'!$E$10,$X$2:$Z$5,3,FALSE)*OFFSET($S1072,0,VLOOKUP('Thông tin khách hàng'!$E$10,$X$2:$Z$5,2,FALSE))</f>
        <v>0</v>
      </c>
      <c r="H1072" s="5">
        <f>F1072*HLOOKUP(B1072,Assumption!$A$10:$G$12,2,TRUE)+G1072*HLOOKUP(B1072,Assumption!$A$10:$G$12,3,TRUE)</f>
        <v>0</v>
      </c>
      <c r="I1072" s="5">
        <f t="shared" si="3"/>
        <v>0</v>
      </c>
      <c r="J1072" s="47">
        <f>VLOOKUP(D1072,Assumption!$O$3:$Q$103,IF('Thông tin khách hàng'!$B$3="Nam",2,3),FALSE)/12*P1072</f>
        <v>0</v>
      </c>
      <c r="K1072" s="5">
        <v>20000.0</v>
      </c>
      <c r="L1072" s="46">
        <f t="shared" si="4"/>
        <v>41307284308</v>
      </c>
      <c r="M1072" s="46">
        <f t="shared" si="5"/>
        <v>10180244268478</v>
      </c>
      <c r="N1072" s="47">
        <f>HLOOKUP(ROUND(AVERAGE(M1060:M1071)/10^6,0),Assumption!$B$2:$E$3,2,TRUE)*MAX((AVERAGE(M1060:M1071)-250*10^6),0)</f>
        <v>57384424153</v>
      </c>
      <c r="O1072" s="46">
        <f t="shared" si="6"/>
        <v>10237628692631</v>
      </c>
      <c r="P1072" s="46">
        <f>IF(A1072=1,SA,MAX(0,SA-M1071))</f>
        <v>0</v>
      </c>
      <c r="S1072" s="5">
        <v>0.0</v>
      </c>
      <c r="T1072" s="5">
        <v>0.0</v>
      </c>
      <c r="U1072" s="5">
        <v>0.0</v>
      </c>
      <c r="V1072" s="48">
        <v>1.0</v>
      </c>
    </row>
    <row r="1073" ht="15.75" customHeight="1">
      <c r="A1073" s="5">
        <v>1071.0</v>
      </c>
      <c r="B1073" s="5">
        <v>90.0</v>
      </c>
      <c r="C1073" s="5">
        <f t="shared" si="1"/>
        <v>3</v>
      </c>
      <c r="D1073" s="5">
        <f>'Thông tin khách hàng'!$B$4+B1073-1</f>
        <v>90</v>
      </c>
      <c r="E1073" s="46">
        <f t="shared" si="2"/>
        <v>10237628692631</v>
      </c>
      <c r="F1073" s="5">
        <f>TP*VLOOKUP('Thông tin khách hàng'!$E$10,$X$2:$Z$5,3,FALSE)*OFFSET($S1073,0,VLOOKUP('Thông tin khách hàng'!$E$10,$X$2:$Z$5,2,FALSE))</f>
        <v>0</v>
      </c>
      <c r="G1073" s="5">
        <f>EP*VLOOKUP('Thông tin khách hàng'!$E$10,$X$2:$Z$5,3,FALSE)*OFFSET($S1073,0,VLOOKUP('Thông tin khách hàng'!$E$10,$X$2:$Z$5,2,FALSE))</f>
        <v>0</v>
      </c>
      <c r="H1073" s="5">
        <f>F1073*HLOOKUP(B1073,Assumption!$A$10:$G$12,2,TRUE)+G1073*HLOOKUP(B1073,Assumption!$A$10:$G$12,3,TRUE)</f>
        <v>0</v>
      </c>
      <c r="I1073" s="5">
        <f t="shared" si="3"/>
        <v>0</v>
      </c>
      <c r="J1073" s="47">
        <f>VLOOKUP(D1073,Assumption!$O$3:$Q$103,IF('Thông tin khách hàng'!$B$3="Nam",2,3),FALSE)/12*P1073</f>
        <v>0</v>
      </c>
      <c r="K1073" s="5">
        <v>20000.0</v>
      </c>
      <c r="L1073" s="46">
        <f t="shared" si="4"/>
        <v>41709366463</v>
      </c>
      <c r="M1073" s="46">
        <f t="shared" si="5"/>
        <v>10279338039094</v>
      </c>
      <c r="N1073" s="47">
        <f>HLOOKUP(ROUND(AVERAGE(M1061:M1072)/10^6,0),Assumption!$B$2:$E$3,2,TRUE)*MAX((AVERAGE(M1061:M1072)-250*10^6),0)</f>
        <v>57943043646</v>
      </c>
      <c r="O1073" s="46">
        <f t="shared" si="6"/>
        <v>10337281082740</v>
      </c>
      <c r="P1073" s="46">
        <f>IF(A1073=1,SA,MAX(0,SA-M1072))</f>
        <v>0</v>
      </c>
      <c r="S1073" s="5">
        <v>0.0</v>
      </c>
      <c r="T1073" s="5">
        <v>0.0</v>
      </c>
      <c r="U1073" s="5">
        <v>0.0</v>
      </c>
      <c r="V1073" s="48">
        <v>1.0</v>
      </c>
    </row>
    <row r="1074" ht="15.75" customHeight="1">
      <c r="A1074" s="5">
        <v>1072.0</v>
      </c>
      <c r="B1074" s="5">
        <v>90.0</v>
      </c>
      <c r="C1074" s="5">
        <f t="shared" si="1"/>
        <v>4</v>
      </c>
      <c r="D1074" s="5">
        <f>'Thông tin khách hàng'!$B$4+B1074-1</f>
        <v>90</v>
      </c>
      <c r="E1074" s="46">
        <f t="shared" si="2"/>
        <v>10337281082740</v>
      </c>
      <c r="F1074" s="5">
        <f>TP*VLOOKUP('Thông tin khách hàng'!$E$10,$X$2:$Z$5,3,FALSE)*OFFSET($S1074,0,VLOOKUP('Thông tin khách hàng'!$E$10,$X$2:$Z$5,2,FALSE))</f>
        <v>0</v>
      </c>
      <c r="G1074" s="5">
        <f>EP*VLOOKUP('Thông tin khách hàng'!$E$10,$X$2:$Z$5,3,FALSE)*OFFSET($S1074,0,VLOOKUP('Thông tin khách hàng'!$E$10,$X$2:$Z$5,2,FALSE))</f>
        <v>0</v>
      </c>
      <c r="H1074" s="5">
        <f>F1074*HLOOKUP(B1074,Assumption!$A$10:$G$12,2,TRUE)+G1074*HLOOKUP(B1074,Assumption!$A$10:$G$12,3,TRUE)</f>
        <v>0</v>
      </c>
      <c r="I1074" s="5">
        <f t="shared" si="3"/>
        <v>0</v>
      </c>
      <c r="J1074" s="47">
        <f>VLOOKUP(D1074,Assumption!$O$3:$Q$103,IF('Thông tin khách hàng'!$B$3="Nam",2,3),FALSE)/12*P1074</f>
        <v>0</v>
      </c>
      <c r="K1074" s="5">
        <v>20000.0</v>
      </c>
      <c r="L1074" s="46">
        <f t="shared" si="4"/>
        <v>42115362636</v>
      </c>
      <c r="M1074" s="46">
        <f t="shared" si="5"/>
        <v>10379396425376</v>
      </c>
      <c r="N1074" s="47">
        <f>HLOOKUP(ROUND(AVERAGE(M1062:M1073)/10^6,0),Assumption!$B$2:$E$3,2,TRUE)*MAX((AVERAGE(M1062:M1073)-250*10^6),0)</f>
        <v>58507100793</v>
      </c>
      <c r="O1074" s="46">
        <f t="shared" si="6"/>
        <v>10437903526168</v>
      </c>
      <c r="P1074" s="46">
        <f>IF(A1074=1,SA,MAX(0,SA-M1073))</f>
        <v>0</v>
      </c>
      <c r="S1074" s="5">
        <v>0.0</v>
      </c>
      <c r="T1074" s="5">
        <v>0.0</v>
      </c>
      <c r="U1074" s="5">
        <v>1.0</v>
      </c>
      <c r="V1074" s="48">
        <v>1.0</v>
      </c>
    </row>
    <row r="1075" ht="15.75" customHeight="1">
      <c r="A1075" s="5">
        <v>1073.0</v>
      </c>
      <c r="B1075" s="5">
        <v>90.0</v>
      </c>
      <c r="C1075" s="5">
        <f t="shared" si="1"/>
        <v>5</v>
      </c>
      <c r="D1075" s="5">
        <f>'Thông tin khách hàng'!$B$4+B1075-1</f>
        <v>90</v>
      </c>
      <c r="E1075" s="46">
        <f t="shared" si="2"/>
        <v>10437903526168</v>
      </c>
      <c r="F1075" s="5">
        <f>TP*VLOOKUP('Thông tin khách hàng'!$E$10,$X$2:$Z$5,3,FALSE)*OFFSET($S1075,0,VLOOKUP('Thông tin khách hàng'!$E$10,$X$2:$Z$5,2,FALSE))</f>
        <v>0</v>
      </c>
      <c r="G1075" s="5">
        <f>EP*VLOOKUP('Thông tin khách hàng'!$E$10,$X$2:$Z$5,3,FALSE)*OFFSET($S1075,0,VLOOKUP('Thông tin khách hàng'!$E$10,$X$2:$Z$5,2,FALSE))</f>
        <v>0</v>
      </c>
      <c r="H1075" s="5">
        <f>F1075*HLOOKUP(B1075,Assumption!$A$10:$G$12,2,TRUE)+G1075*HLOOKUP(B1075,Assumption!$A$10:$G$12,3,TRUE)</f>
        <v>0</v>
      </c>
      <c r="I1075" s="5">
        <f t="shared" si="3"/>
        <v>0</v>
      </c>
      <c r="J1075" s="47">
        <f>VLOOKUP(D1075,Assumption!$O$3:$Q$103,IF('Thông tin khách hàng'!$B$3="Nam",2,3),FALSE)/12*P1075</f>
        <v>0</v>
      </c>
      <c r="K1075" s="5">
        <v>20000.0</v>
      </c>
      <c r="L1075" s="46">
        <f t="shared" si="4"/>
        <v>42525310926</v>
      </c>
      <c r="M1075" s="46">
        <f t="shared" si="5"/>
        <v>10480428817094</v>
      </c>
      <c r="N1075" s="47">
        <f>HLOOKUP(ROUND(AVERAGE(M1063:M1074)/10^6,0),Assumption!$B$2:$E$3,2,TRUE)*MAX((AVERAGE(M1063:M1074)-250*10^6),0)</f>
        <v>59076648525</v>
      </c>
      <c r="O1075" s="46">
        <f t="shared" si="6"/>
        <v>10539505465619</v>
      </c>
      <c r="P1075" s="46">
        <f>IF(A1075=1,SA,MAX(0,SA-M1074))</f>
        <v>0</v>
      </c>
      <c r="S1075" s="5">
        <v>0.0</v>
      </c>
      <c r="T1075" s="5">
        <v>0.0</v>
      </c>
      <c r="U1075" s="5">
        <v>0.0</v>
      </c>
      <c r="V1075" s="48">
        <v>1.0</v>
      </c>
    </row>
    <row r="1076" ht="15.75" customHeight="1">
      <c r="A1076" s="5">
        <v>1074.0</v>
      </c>
      <c r="B1076" s="5">
        <v>90.0</v>
      </c>
      <c r="C1076" s="5">
        <f t="shared" si="1"/>
        <v>6</v>
      </c>
      <c r="D1076" s="5">
        <f>'Thông tin khách hàng'!$B$4+B1076-1</f>
        <v>90</v>
      </c>
      <c r="E1076" s="46">
        <f t="shared" si="2"/>
        <v>10539505465619</v>
      </c>
      <c r="F1076" s="5">
        <f>TP*VLOOKUP('Thông tin khách hàng'!$E$10,$X$2:$Z$5,3,FALSE)*OFFSET($S1076,0,VLOOKUP('Thông tin khách hàng'!$E$10,$X$2:$Z$5,2,FALSE))</f>
        <v>0</v>
      </c>
      <c r="G1076" s="5">
        <f>EP*VLOOKUP('Thông tin khách hàng'!$E$10,$X$2:$Z$5,3,FALSE)*OFFSET($S1076,0,VLOOKUP('Thông tin khách hàng'!$E$10,$X$2:$Z$5,2,FALSE))</f>
        <v>0</v>
      </c>
      <c r="H1076" s="5">
        <f>F1076*HLOOKUP(B1076,Assumption!$A$10:$G$12,2,TRUE)+G1076*HLOOKUP(B1076,Assumption!$A$10:$G$12,3,TRUE)</f>
        <v>0</v>
      </c>
      <c r="I1076" s="5">
        <f t="shared" si="3"/>
        <v>0</v>
      </c>
      <c r="J1076" s="47">
        <f>VLOOKUP(D1076,Assumption!$O$3:$Q$103,IF('Thông tin khách hàng'!$B$3="Nam",2,3),FALSE)/12*P1076</f>
        <v>0</v>
      </c>
      <c r="K1076" s="5">
        <v>20000.0</v>
      </c>
      <c r="L1076" s="46">
        <f t="shared" si="4"/>
        <v>42939249804</v>
      </c>
      <c r="M1076" s="46">
        <f t="shared" si="5"/>
        <v>10582444695423</v>
      </c>
      <c r="N1076" s="47">
        <f>HLOOKUP(ROUND(AVERAGE(M1064:M1075)/10^6,0),Assumption!$B$2:$E$3,2,TRUE)*MAX((AVERAGE(M1064:M1075)-250*10^6),0)</f>
        <v>59651740289</v>
      </c>
      <c r="O1076" s="46">
        <f t="shared" si="6"/>
        <v>10642096435713</v>
      </c>
      <c r="P1076" s="46">
        <f>IF(A1076=1,SA,MAX(0,SA-M1075))</f>
        <v>0</v>
      </c>
      <c r="S1076" s="5">
        <v>0.0</v>
      </c>
      <c r="T1076" s="5">
        <v>0.0</v>
      </c>
      <c r="U1076" s="5">
        <v>0.0</v>
      </c>
      <c r="V1076" s="48">
        <v>1.0</v>
      </c>
    </row>
    <row r="1077" ht="15.75" customHeight="1">
      <c r="A1077" s="5">
        <v>1075.0</v>
      </c>
      <c r="B1077" s="5">
        <v>90.0</v>
      </c>
      <c r="C1077" s="5">
        <f t="shared" si="1"/>
        <v>7</v>
      </c>
      <c r="D1077" s="5">
        <f>'Thông tin khách hàng'!$B$4+B1077-1</f>
        <v>90</v>
      </c>
      <c r="E1077" s="46">
        <f t="shared" si="2"/>
        <v>10642096435713</v>
      </c>
      <c r="F1077" s="5">
        <f>TP*VLOOKUP('Thông tin khách hàng'!$E$10,$X$2:$Z$5,3,FALSE)*OFFSET($S1077,0,VLOOKUP('Thông tin khách hàng'!$E$10,$X$2:$Z$5,2,FALSE))</f>
        <v>15000000</v>
      </c>
      <c r="G1077" s="5">
        <f>EP*VLOOKUP('Thông tin khách hàng'!$E$10,$X$2:$Z$5,3,FALSE)*OFFSET($S1077,0,VLOOKUP('Thông tin khách hàng'!$E$10,$X$2:$Z$5,2,FALSE))</f>
        <v>15000000</v>
      </c>
      <c r="H1077" s="5">
        <f>F1077*HLOOKUP(B1077,Assumption!$A$10:$G$12,2,TRUE)+G1077*HLOOKUP(B1077,Assumption!$A$10:$G$12,3,TRUE)</f>
        <v>750000</v>
      </c>
      <c r="I1077" s="5">
        <f t="shared" si="3"/>
        <v>29250000</v>
      </c>
      <c r="J1077" s="47">
        <f>VLOOKUP(D1077,Assumption!$O$3:$Q$103,IF('Thông tin khách hàng'!$B$3="Nam",2,3),FALSE)/12*P1077</f>
        <v>0</v>
      </c>
      <c r="K1077" s="5">
        <v>20000.0</v>
      </c>
      <c r="L1077" s="46">
        <f t="shared" si="4"/>
        <v>43357337283</v>
      </c>
      <c r="M1077" s="46">
        <f t="shared" si="5"/>
        <v>10685483002996</v>
      </c>
      <c r="N1077" s="47">
        <f>HLOOKUP(ROUND(AVERAGE(M1065:M1076)/10^6,0),Assumption!$B$2:$E$3,2,TRUE)*MAX((AVERAGE(M1065:M1076)-250*10^6),0)</f>
        <v>60232430051</v>
      </c>
      <c r="O1077" s="46">
        <f t="shared" si="6"/>
        <v>10745715433047</v>
      </c>
      <c r="P1077" s="46">
        <f>IF(A1077=1,SA,MAX(0,SA-M1076))</f>
        <v>0</v>
      </c>
      <c r="S1077" s="5">
        <v>0.0</v>
      </c>
      <c r="T1077" s="5">
        <v>1.0</v>
      </c>
      <c r="U1077" s="5">
        <v>1.0</v>
      </c>
      <c r="V1077" s="48">
        <v>1.0</v>
      </c>
    </row>
    <row r="1078" ht="15.75" customHeight="1">
      <c r="A1078" s="5">
        <v>1076.0</v>
      </c>
      <c r="B1078" s="5">
        <v>90.0</v>
      </c>
      <c r="C1078" s="5">
        <f t="shared" si="1"/>
        <v>8</v>
      </c>
      <c r="D1078" s="5">
        <f>'Thông tin khách hàng'!$B$4+B1078-1</f>
        <v>90</v>
      </c>
      <c r="E1078" s="46">
        <f t="shared" si="2"/>
        <v>10745715433047</v>
      </c>
      <c r="F1078" s="5">
        <f>TP*VLOOKUP('Thông tin khách hàng'!$E$10,$X$2:$Z$5,3,FALSE)*OFFSET($S1078,0,VLOOKUP('Thông tin khách hàng'!$E$10,$X$2:$Z$5,2,FALSE))</f>
        <v>0</v>
      </c>
      <c r="G1078" s="5">
        <f>EP*VLOOKUP('Thông tin khách hàng'!$E$10,$X$2:$Z$5,3,FALSE)*OFFSET($S1078,0,VLOOKUP('Thông tin khách hàng'!$E$10,$X$2:$Z$5,2,FALSE))</f>
        <v>0</v>
      </c>
      <c r="H1078" s="5">
        <f>F1078*HLOOKUP(B1078,Assumption!$A$10:$G$12,2,TRUE)+G1078*HLOOKUP(B1078,Assumption!$A$10:$G$12,3,TRUE)</f>
        <v>0</v>
      </c>
      <c r="I1078" s="5">
        <f t="shared" si="3"/>
        <v>0</v>
      </c>
      <c r="J1078" s="47">
        <f>VLOOKUP(D1078,Assumption!$O$3:$Q$103,IF('Thông tin khách hàng'!$B$3="Nam",2,3),FALSE)/12*P1078</f>
        <v>0</v>
      </c>
      <c r="K1078" s="5">
        <v>20000.0</v>
      </c>
      <c r="L1078" s="46">
        <f t="shared" si="4"/>
        <v>43779374737</v>
      </c>
      <c r="M1078" s="46">
        <f t="shared" si="5"/>
        <v>10789494787784</v>
      </c>
      <c r="N1078" s="47">
        <f>HLOOKUP(ROUND(AVERAGE(M1066:M1077)/10^6,0),Assumption!$B$2:$E$3,2,TRUE)*MAX((AVERAGE(M1066:M1077)-250*10^6),0)</f>
        <v>60818772302</v>
      </c>
      <c r="O1078" s="46">
        <f t="shared" si="6"/>
        <v>10850313560085</v>
      </c>
      <c r="P1078" s="46">
        <f>IF(A1078=1,SA,MAX(0,SA-M1077))</f>
        <v>0</v>
      </c>
      <c r="S1078" s="5">
        <v>0.0</v>
      </c>
      <c r="T1078" s="5">
        <v>0.0</v>
      </c>
      <c r="U1078" s="5">
        <v>0.0</v>
      </c>
      <c r="V1078" s="48">
        <v>1.0</v>
      </c>
    </row>
    <row r="1079" ht="15.75" customHeight="1">
      <c r="A1079" s="5">
        <v>1077.0</v>
      </c>
      <c r="B1079" s="5">
        <v>90.0</v>
      </c>
      <c r="C1079" s="5">
        <f t="shared" si="1"/>
        <v>9</v>
      </c>
      <c r="D1079" s="5">
        <f>'Thông tin khách hàng'!$B$4+B1079-1</f>
        <v>90</v>
      </c>
      <c r="E1079" s="46">
        <f t="shared" si="2"/>
        <v>10850313560085</v>
      </c>
      <c r="F1079" s="5">
        <f>TP*VLOOKUP('Thông tin khách hàng'!$E$10,$X$2:$Z$5,3,FALSE)*OFFSET($S1079,0,VLOOKUP('Thông tin khách hàng'!$E$10,$X$2:$Z$5,2,FALSE))</f>
        <v>0</v>
      </c>
      <c r="G1079" s="5">
        <f>EP*VLOOKUP('Thông tin khách hàng'!$E$10,$X$2:$Z$5,3,FALSE)*OFFSET($S1079,0,VLOOKUP('Thông tin khách hàng'!$E$10,$X$2:$Z$5,2,FALSE))</f>
        <v>0</v>
      </c>
      <c r="H1079" s="5">
        <f>F1079*HLOOKUP(B1079,Assumption!$A$10:$G$12,2,TRUE)+G1079*HLOOKUP(B1079,Assumption!$A$10:$G$12,3,TRUE)</f>
        <v>0</v>
      </c>
      <c r="I1079" s="5">
        <f t="shared" si="3"/>
        <v>0</v>
      </c>
      <c r="J1079" s="47">
        <f>VLOOKUP(D1079,Assumption!$O$3:$Q$103,IF('Thông tin khách hàng'!$B$3="Nam",2,3),FALSE)/12*P1079</f>
        <v>0</v>
      </c>
      <c r="K1079" s="5">
        <v>20000.0</v>
      </c>
      <c r="L1079" s="46">
        <f t="shared" si="4"/>
        <v>44205520454</v>
      </c>
      <c r="M1079" s="46">
        <f t="shared" si="5"/>
        <v>10894519060539</v>
      </c>
      <c r="N1079" s="47">
        <f>HLOOKUP(ROUND(AVERAGE(M1067:M1078)/10^6,0),Assumption!$B$2:$E$3,2,TRUE)*MAX((AVERAGE(M1067:M1078)-250*10^6),0)</f>
        <v>61410822063</v>
      </c>
      <c r="O1079" s="46">
        <f t="shared" si="6"/>
        <v>10955929882602</v>
      </c>
      <c r="P1079" s="46">
        <f>IF(A1079=1,SA,MAX(0,SA-M1078))</f>
        <v>0</v>
      </c>
      <c r="S1079" s="5">
        <v>0.0</v>
      </c>
      <c r="T1079" s="5">
        <v>0.0</v>
      </c>
      <c r="U1079" s="5">
        <v>0.0</v>
      </c>
      <c r="V1079" s="48">
        <v>1.0</v>
      </c>
    </row>
    <row r="1080" ht="15.75" customHeight="1">
      <c r="A1080" s="5">
        <v>1078.0</v>
      </c>
      <c r="B1080" s="5">
        <v>90.0</v>
      </c>
      <c r="C1080" s="5">
        <f t="shared" si="1"/>
        <v>10</v>
      </c>
      <c r="D1080" s="5">
        <f>'Thông tin khách hàng'!$B$4+B1080-1</f>
        <v>90</v>
      </c>
      <c r="E1080" s="46">
        <f t="shared" si="2"/>
        <v>10955929882602</v>
      </c>
      <c r="F1080" s="5">
        <f>TP*VLOOKUP('Thông tin khách hàng'!$E$10,$X$2:$Z$5,3,FALSE)*OFFSET($S1080,0,VLOOKUP('Thông tin khách hàng'!$E$10,$X$2:$Z$5,2,FALSE))</f>
        <v>0</v>
      </c>
      <c r="G1080" s="5">
        <f>EP*VLOOKUP('Thông tin khách hàng'!$E$10,$X$2:$Z$5,3,FALSE)*OFFSET($S1080,0,VLOOKUP('Thông tin khách hàng'!$E$10,$X$2:$Z$5,2,FALSE))</f>
        <v>0</v>
      </c>
      <c r="H1080" s="5">
        <f>F1080*HLOOKUP(B1080,Assumption!$A$10:$G$12,2,TRUE)+G1080*HLOOKUP(B1080,Assumption!$A$10:$G$12,3,TRUE)</f>
        <v>0</v>
      </c>
      <c r="I1080" s="5">
        <f t="shared" si="3"/>
        <v>0</v>
      </c>
      <c r="J1080" s="47">
        <f>VLOOKUP(D1080,Assumption!$O$3:$Q$103,IF('Thông tin khách hàng'!$B$3="Nam",2,3),FALSE)/12*P1080</f>
        <v>0</v>
      </c>
      <c r="K1080" s="5">
        <v>20000.0</v>
      </c>
      <c r="L1080" s="46">
        <f t="shared" si="4"/>
        <v>44635814425</v>
      </c>
      <c r="M1080" s="46">
        <f t="shared" si="5"/>
        <v>11000565677027</v>
      </c>
      <c r="N1080" s="47">
        <f>HLOOKUP(ROUND(AVERAGE(M1068:M1079)/10^6,0),Assumption!$B$2:$E$3,2,TRUE)*MAX((AVERAGE(M1068:M1079)-250*10^6),0)</f>
        <v>62008634893</v>
      </c>
      <c r="O1080" s="46">
        <f t="shared" si="6"/>
        <v>11062574311920</v>
      </c>
      <c r="P1080" s="46">
        <f>IF(A1080=1,SA,MAX(0,SA-M1079))</f>
        <v>0</v>
      </c>
      <c r="S1080" s="5">
        <v>0.0</v>
      </c>
      <c r="T1080" s="5">
        <v>0.0</v>
      </c>
      <c r="U1080" s="5">
        <v>1.0</v>
      </c>
      <c r="V1080" s="48">
        <v>1.0</v>
      </c>
    </row>
    <row r="1081" ht="15.75" customHeight="1">
      <c r="A1081" s="5">
        <v>1079.0</v>
      </c>
      <c r="B1081" s="5">
        <v>90.0</v>
      </c>
      <c r="C1081" s="5">
        <f t="shared" si="1"/>
        <v>11</v>
      </c>
      <c r="D1081" s="5">
        <f>'Thông tin khách hàng'!$B$4+B1081-1</f>
        <v>90</v>
      </c>
      <c r="E1081" s="46">
        <f t="shared" si="2"/>
        <v>11062574311920</v>
      </c>
      <c r="F1081" s="5">
        <f>TP*VLOOKUP('Thông tin khách hàng'!$E$10,$X$2:$Z$5,3,FALSE)*OFFSET($S1081,0,VLOOKUP('Thông tin khách hàng'!$E$10,$X$2:$Z$5,2,FALSE))</f>
        <v>0</v>
      </c>
      <c r="G1081" s="5">
        <f>EP*VLOOKUP('Thông tin khách hàng'!$E$10,$X$2:$Z$5,3,FALSE)*OFFSET($S1081,0,VLOOKUP('Thông tin khách hàng'!$E$10,$X$2:$Z$5,2,FALSE))</f>
        <v>0</v>
      </c>
      <c r="H1081" s="5">
        <f>F1081*HLOOKUP(B1081,Assumption!$A$10:$G$12,2,TRUE)+G1081*HLOOKUP(B1081,Assumption!$A$10:$G$12,3,TRUE)</f>
        <v>0</v>
      </c>
      <c r="I1081" s="5">
        <f t="shared" si="3"/>
        <v>0</v>
      </c>
      <c r="J1081" s="47">
        <f>VLOOKUP(D1081,Assumption!$O$3:$Q$103,IF('Thông tin khách hàng'!$B$3="Nam",2,3),FALSE)/12*P1081</f>
        <v>0</v>
      </c>
      <c r="K1081" s="5">
        <v>20000.0</v>
      </c>
      <c r="L1081" s="46">
        <f t="shared" si="4"/>
        <v>45070297031</v>
      </c>
      <c r="M1081" s="46">
        <f t="shared" si="5"/>
        <v>11107644588951</v>
      </c>
      <c r="N1081" s="47">
        <f>HLOOKUP(ROUND(AVERAGE(M1069:M1080)/10^6,0),Assumption!$B$2:$E$3,2,TRUE)*MAX((AVERAGE(M1069:M1080)-250*10^6),0)</f>
        <v>62612266890</v>
      </c>
      <c r="O1081" s="46">
        <f t="shared" si="6"/>
        <v>11170256855841</v>
      </c>
      <c r="P1081" s="46">
        <f>IF(A1081=1,SA,MAX(0,SA-M1080))</f>
        <v>0</v>
      </c>
      <c r="S1081" s="5">
        <v>0.0</v>
      </c>
      <c r="T1081" s="5">
        <v>0.0</v>
      </c>
      <c r="U1081" s="5">
        <v>0.0</v>
      </c>
      <c r="V1081" s="48">
        <v>1.0</v>
      </c>
    </row>
    <row r="1082" ht="15.75" customHeight="1">
      <c r="A1082" s="5">
        <v>1080.0</v>
      </c>
      <c r="B1082" s="5">
        <v>90.0</v>
      </c>
      <c r="C1082" s="5">
        <f t="shared" si="1"/>
        <v>12</v>
      </c>
      <c r="D1082" s="5">
        <f>'Thông tin khách hàng'!$B$4+B1082-1</f>
        <v>90</v>
      </c>
      <c r="E1082" s="46">
        <f t="shared" si="2"/>
        <v>11170256855841</v>
      </c>
      <c r="F1082" s="5">
        <f>TP*VLOOKUP('Thông tin khách hàng'!$E$10,$X$2:$Z$5,3,FALSE)*OFFSET($S1082,0,VLOOKUP('Thông tin khách hàng'!$E$10,$X$2:$Z$5,2,FALSE))</f>
        <v>0</v>
      </c>
      <c r="G1082" s="5">
        <f>EP*VLOOKUP('Thông tin khách hàng'!$E$10,$X$2:$Z$5,3,FALSE)*OFFSET($S1082,0,VLOOKUP('Thông tin khách hàng'!$E$10,$X$2:$Z$5,2,FALSE))</f>
        <v>0</v>
      </c>
      <c r="H1082" s="5">
        <f>F1082*HLOOKUP(B1082,Assumption!$A$10:$G$12,2,TRUE)+G1082*HLOOKUP(B1082,Assumption!$A$10:$G$12,3,TRUE)</f>
        <v>0</v>
      </c>
      <c r="I1082" s="5">
        <f t="shared" si="3"/>
        <v>0</v>
      </c>
      <c r="J1082" s="47">
        <f>VLOOKUP(D1082,Assumption!$O$3:$Q$103,IF('Thông tin khách hàng'!$B$3="Nam",2,3),FALSE)/12*P1082</f>
        <v>0</v>
      </c>
      <c r="K1082" s="5">
        <v>20000.0</v>
      </c>
      <c r="L1082" s="46">
        <f t="shared" si="4"/>
        <v>45509009044</v>
      </c>
      <c r="M1082" s="46">
        <f t="shared" si="5"/>
        <v>11215765844885</v>
      </c>
      <c r="N1082" s="47">
        <f>HLOOKUP(ROUND(AVERAGE(M1070:M1081)/10^6,0),Assumption!$B$2:$E$3,2,TRUE)*MAX((AVERAGE(M1070:M1081)-250*10^6),0)</f>
        <v>63221774697</v>
      </c>
      <c r="O1082" s="46">
        <f t="shared" si="6"/>
        <v>11278987619582</v>
      </c>
      <c r="P1082" s="46">
        <f>IF(A1082=1,SA,MAX(0,SA-M1081))</f>
        <v>0</v>
      </c>
      <c r="S1082" s="5">
        <v>0.0</v>
      </c>
      <c r="T1082" s="5">
        <v>0.0</v>
      </c>
      <c r="U1082" s="5">
        <v>0.0</v>
      </c>
      <c r="V1082" s="48">
        <v>1.0</v>
      </c>
    </row>
    <row r="1083" ht="15.75" customHeight="1">
      <c r="A1083" s="5">
        <v>1081.0</v>
      </c>
      <c r="B1083" s="5">
        <v>91.0</v>
      </c>
      <c r="C1083" s="5">
        <f t="shared" si="1"/>
        <v>1</v>
      </c>
      <c r="D1083" s="5">
        <f>'Thông tin khách hàng'!$B$4+B1083-1</f>
        <v>91</v>
      </c>
      <c r="E1083" s="46">
        <f t="shared" si="2"/>
        <v>11278987619582</v>
      </c>
      <c r="F1083" s="5">
        <f>TP*VLOOKUP('Thông tin khách hàng'!$E$10,$X$2:$Z$5,3,FALSE)*OFFSET($S1083,0,VLOOKUP('Thông tin khách hàng'!$E$10,$X$2:$Z$5,2,FALSE))</f>
        <v>15000000</v>
      </c>
      <c r="G1083" s="5">
        <f>EP*VLOOKUP('Thông tin khách hàng'!$E$10,$X$2:$Z$5,3,FALSE)*OFFSET($S1083,0,VLOOKUP('Thông tin khách hàng'!$E$10,$X$2:$Z$5,2,FALSE))</f>
        <v>15000000</v>
      </c>
      <c r="H1083" s="5">
        <f>F1083*HLOOKUP(B1083,Assumption!$A$10:$G$12,2,TRUE)+G1083*HLOOKUP(B1083,Assumption!$A$10:$G$12,3,TRUE)</f>
        <v>750000</v>
      </c>
      <c r="I1083" s="5">
        <f t="shared" si="3"/>
        <v>29250000</v>
      </c>
      <c r="J1083" s="47">
        <f>VLOOKUP(D1083,Assumption!$O$3:$Q$103,IF('Thông tin khách hàng'!$B$3="Nam",2,3),FALSE)/12*P1083</f>
        <v>0</v>
      </c>
      <c r="K1083" s="5">
        <v>20000.0</v>
      </c>
      <c r="L1083" s="46">
        <f t="shared" si="4"/>
        <v>45952110803</v>
      </c>
      <c r="M1083" s="46">
        <f t="shared" si="5"/>
        <v>11324968960385</v>
      </c>
      <c r="N1083" s="47">
        <f>HLOOKUP(ROUND(AVERAGE(M1071:M1082)/10^6,0),Assumption!$B$2:$E$3,2,TRUE)*MAX((AVERAGE(M1071:M1082)-250*10^6),0)</f>
        <v>63837215511</v>
      </c>
      <c r="O1083" s="46">
        <f t="shared" si="6"/>
        <v>11388806175896</v>
      </c>
      <c r="P1083" s="46">
        <f>IF(A1083=1,SA,MAX(0,SA-M1082))</f>
        <v>0</v>
      </c>
      <c r="S1083" s="5">
        <v>1.0</v>
      </c>
      <c r="T1083" s="5">
        <v>1.0</v>
      </c>
      <c r="U1083" s="5">
        <v>1.0</v>
      </c>
      <c r="V1083" s="48">
        <v>1.0</v>
      </c>
    </row>
    <row r="1084" ht="15.75" customHeight="1">
      <c r="A1084" s="5">
        <v>1082.0</v>
      </c>
      <c r="B1084" s="5">
        <v>91.0</v>
      </c>
      <c r="C1084" s="5">
        <f t="shared" si="1"/>
        <v>2</v>
      </c>
      <c r="D1084" s="5">
        <f>'Thông tin khách hàng'!$B$4+B1084-1</f>
        <v>91</v>
      </c>
      <c r="E1084" s="46">
        <f t="shared" si="2"/>
        <v>11388806175896</v>
      </c>
      <c r="F1084" s="5">
        <f>TP*VLOOKUP('Thông tin khách hàng'!$E$10,$X$2:$Z$5,3,FALSE)*OFFSET($S1084,0,VLOOKUP('Thông tin khách hàng'!$E$10,$X$2:$Z$5,2,FALSE))</f>
        <v>0</v>
      </c>
      <c r="G1084" s="5">
        <f>EP*VLOOKUP('Thông tin khách hàng'!$E$10,$X$2:$Z$5,3,FALSE)*OFFSET($S1084,0,VLOOKUP('Thông tin khách hàng'!$E$10,$X$2:$Z$5,2,FALSE))</f>
        <v>0</v>
      </c>
      <c r="H1084" s="5">
        <f>F1084*HLOOKUP(B1084,Assumption!$A$10:$G$12,2,TRUE)+G1084*HLOOKUP(B1084,Assumption!$A$10:$G$12,3,TRUE)</f>
        <v>0</v>
      </c>
      <c r="I1084" s="5">
        <f t="shared" si="3"/>
        <v>0</v>
      </c>
      <c r="J1084" s="47">
        <f>VLOOKUP(D1084,Assumption!$O$3:$Q$103,IF('Thông tin khách hàng'!$B$3="Nam",2,3),FALSE)/12*P1084</f>
        <v>0</v>
      </c>
      <c r="K1084" s="5">
        <v>20000.0</v>
      </c>
      <c r="L1084" s="46">
        <f t="shared" si="4"/>
        <v>46399406027</v>
      </c>
      <c r="M1084" s="46">
        <f t="shared" si="5"/>
        <v>11435205561923</v>
      </c>
      <c r="N1084" s="47">
        <f>HLOOKUP(ROUND(AVERAGE(M1072:M1083)/10^6,0),Assumption!$B$2:$E$3,2,TRUE)*MAX((AVERAGE(M1072:M1083)-250*10^6),0)</f>
        <v>64458647084</v>
      </c>
      <c r="O1084" s="46">
        <f t="shared" si="6"/>
        <v>11499664209007</v>
      </c>
      <c r="P1084" s="46">
        <f>IF(A1084=1,SA,MAX(0,SA-M1083))</f>
        <v>0</v>
      </c>
      <c r="S1084" s="5">
        <v>0.0</v>
      </c>
      <c r="T1084" s="5">
        <v>0.0</v>
      </c>
      <c r="U1084" s="5">
        <v>0.0</v>
      </c>
      <c r="V1084" s="48">
        <v>1.0</v>
      </c>
    </row>
    <row r="1085" ht="15.75" customHeight="1">
      <c r="A1085" s="5">
        <v>1083.0</v>
      </c>
      <c r="B1085" s="5">
        <v>91.0</v>
      </c>
      <c r="C1085" s="5">
        <f t="shared" si="1"/>
        <v>3</v>
      </c>
      <c r="D1085" s="5">
        <f>'Thông tin khách hàng'!$B$4+B1085-1</f>
        <v>91</v>
      </c>
      <c r="E1085" s="46">
        <f t="shared" si="2"/>
        <v>11499664209007</v>
      </c>
      <c r="F1085" s="5">
        <f>TP*VLOOKUP('Thông tin khách hàng'!$E$10,$X$2:$Z$5,3,FALSE)*OFFSET($S1085,0,VLOOKUP('Thông tin khách hàng'!$E$10,$X$2:$Z$5,2,FALSE))</f>
        <v>0</v>
      </c>
      <c r="G1085" s="5">
        <f>EP*VLOOKUP('Thông tin khách hàng'!$E$10,$X$2:$Z$5,3,FALSE)*OFFSET($S1085,0,VLOOKUP('Thông tin khách hàng'!$E$10,$X$2:$Z$5,2,FALSE))</f>
        <v>0</v>
      </c>
      <c r="H1085" s="5">
        <f>F1085*HLOOKUP(B1085,Assumption!$A$10:$G$12,2,TRUE)+G1085*HLOOKUP(B1085,Assumption!$A$10:$G$12,3,TRUE)</f>
        <v>0</v>
      </c>
      <c r="I1085" s="5">
        <f t="shared" si="3"/>
        <v>0</v>
      </c>
      <c r="J1085" s="47">
        <f>VLOOKUP(D1085,Assumption!$O$3:$Q$103,IF('Thông tin khách hàng'!$B$3="Nam",2,3),FALSE)/12*P1085</f>
        <v>0</v>
      </c>
      <c r="K1085" s="5">
        <v>20000.0</v>
      </c>
      <c r="L1085" s="46">
        <f t="shared" si="4"/>
        <v>46851055376</v>
      </c>
      <c r="M1085" s="46">
        <f t="shared" si="5"/>
        <v>11546515244383</v>
      </c>
      <c r="N1085" s="47">
        <f>HLOOKUP(ROUND(AVERAGE(M1073:M1084)/10^6,0),Assumption!$B$2:$E$3,2,TRUE)*MAX((AVERAGE(M1073:M1084)-250*10^6),0)</f>
        <v>65086127731</v>
      </c>
      <c r="O1085" s="46">
        <f t="shared" si="6"/>
        <v>11611601372114</v>
      </c>
      <c r="P1085" s="46">
        <f>IF(A1085=1,SA,MAX(0,SA-M1084))</f>
        <v>0</v>
      </c>
      <c r="S1085" s="5">
        <v>0.0</v>
      </c>
      <c r="T1085" s="5">
        <v>0.0</v>
      </c>
      <c r="U1085" s="5">
        <v>0.0</v>
      </c>
      <c r="V1085" s="48">
        <v>1.0</v>
      </c>
    </row>
    <row r="1086" ht="15.75" customHeight="1">
      <c r="A1086" s="5">
        <v>1084.0</v>
      </c>
      <c r="B1086" s="5">
        <v>91.0</v>
      </c>
      <c r="C1086" s="5">
        <f t="shared" si="1"/>
        <v>4</v>
      </c>
      <c r="D1086" s="5">
        <f>'Thông tin khách hàng'!$B$4+B1086-1</f>
        <v>91</v>
      </c>
      <c r="E1086" s="46">
        <f t="shared" si="2"/>
        <v>11611601372114</v>
      </c>
      <c r="F1086" s="5">
        <f>TP*VLOOKUP('Thông tin khách hàng'!$E$10,$X$2:$Z$5,3,FALSE)*OFFSET($S1086,0,VLOOKUP('Thông tin khách hàng'!$E$10,$X$2:$Z$5,2,FALSE))</f>
        <v>0</v>
      </c>
      <c r="G1086" s="5">
        <f>EP*VLOOKUP('Thông tin khách hàng'!$E$10,$X$2:$Z$5,3,FALSE)*OFFSET($S1086,0,VLOOKUP('Thông tin khách hàng'!$E$10,$X$2:$Z$5,2,FALSE))</f>
        <v>0</v>
      </c>
      <c r="H1086" s="5">
        <f>F1086*HLOOKUP(B1086,Assumption!$A$10:$G$12,2,TRUE)+G1086*HLOOKUP(B1086,Assumption!$A$10:$G$12,3,TRUE)</f>
        <v>0</v>
      </c>
      <c r="I1086" s="5">
        <f t="shared" si="3"/>
        <v>0</v>
      </c>
      <c r="J1086" s="47">
        <f>VLOOKUP(D1086,Assumption!$O$3:$Q$103,IF('Thông tin khách hàng'!$B$3="Nam",2,3),FALSE)/12*P1086</f>
        <v>0</v>
      </c>
      <c r="K1086" s="5">
        <v>20000.0</v>
      </c>
      <c r="L1086" s="46">
        <f t="shared" si="4"/>
        <v>47307101235</v>
      </c>
      <c r="M1086" s="46">
        <f t="shared" si="5"/>
        <v>11658908453349</v>
      </c>
      <c r="N1086" s="47">
        <f>HLOOKUP(ROUND(AVERAGE(M1074:M1085)/10^6,0),Assumption!$B$2:$E$3,2,TRUE)*MAX((AVERAGE(M1074:M1085)-250*10^6),0)</f>
        <v>65719716333</v>
      </c>
      <c r="O1086" s="46">
        <f t="shared" si="6"/>
        <v>11724628169682</v>
      </c>
      <c r="P1086" s="46">
        <f>IF(A1086=1,SA,MAX(0,SA-M1085))</f>
        <v>0</v>
      </c>
      <c r="S1086" s="5">
        <v>0.0</v>
      </c>
      <c r="T1086" s="5">
        <v>0.0</v>
      </c>
      <c r="U1086" s="5">
        <v>1.0</v>
      </c>
      <c r="V1086" s="48">
        <v>1.0</v>
      </c>
    </row>
    <row r="1087" ht="15.75" customHeight="1">
      <c r="A1087" s="5">
        <v>1085.0</v>
      </c>
      <c r="B1087" s="5">
        <v>91.0</v>
      </c>
      <c r="C1087" s="5">
        <f t="shared" si="1"/>
        <v>5</v>
      </c>
      <c r="D1087" s="5">
        <f>'Thông tin khách hàng'!$B$4+B1087-1</f>
        <v>91</v>
      </c>
      <c r="E1087" s="46">
        <f t="shared" si="2"/>
        <v>11724628169682</v>
      </c>
      <c r="F1087" s="5">
        <f>TP*VLOOKUP('Thông tin khách hàng'!$E$10,$X$2:$Z$5,3,FALSE)*OFFSET($S1087,0,VLOOKUP('Thông tin khách hàng'!$E$10,$X$2:$Z$5,2,FALSE))</f>
        <v>0</v>
      </c>
      <c r="G1087" s="5">
        <f>EP*VLOOKUP('Thông tin khách hàng'!$E$10,$X$2:$Z$5,3,FALSE)*OFFSET($S1087,0,VLOOKUP('Thông tin khách hàng'!$E$10,$X$2:$Z$5,2,FALSE))</f>
        <v>0</v>
      </c>
      <c r="H1087" s="5">
        <f>F1087*HLOOKUP(B1087,Assumption!$A$10:$G$12,2,TRUE)+G1087*HLOOKUP(B1087,Assumption!$A$10:$G$12,3,TRUE)</f>
        <v>0</v>
      </c>
      <c r="I1087" s="5">
        <f t="shared" si="3"/>
        <v>0</v>
      </c>
      <c r="J1087" s="47">
        <f>VLOOKUP(D1087,Assumption!$O$3:$Q$103,IF('Thông tin khách hàng'!$B$3="Nam",2,3),FALSE)/12*P1087</f>
        <v>0</v>
      </c>
      <c r="K1087" s="5">
        <v>20000.0</v>
      </c>
      <c r="L1087" s="46">
        <f t="shared" si="4"/>
        <v>47767586399</v>
      </c>
      <c r="M1087" s="46">
        <f t="shared" si="5"/>
        <v>11772395736081</v>
      </c>
      <c r="N1087" s="47">
        <f>HLOOKUP(ROUND(AVERAGE(M1075:M1086)/10^6,0),Assumption!$B$2:$E$3,2,TRUE)*MAX((AVERAGE(M1075:M1086)-250*10^6),0)</f>
        <v>66359472347</v>
      </c>
      <c r="O1087" s="46">
        <f t="shared" si="6"/>
        <v>11838755208428</v>
      </c>
      <c r="P1087" s="46">
        <f>IF(A1087=1,SA,MAX(0,SA-M1086))</f>
        <v>0</v>
      </c>
      <c r="S1087" s="5">
        <v>0.0</v>
      </c>
      <c r="T1087" s="5">
        <v>0.0</v>
      </c>
      <c r="U1087" s="5">
        <v>0.0</v>
      </c>
      <c r="V1087" s="48">
        <v>1.0</v>
      </c>
    </row>
    <row r="1088" ht="15.75" customHeight="1">
      <c r="A1088" s="5">
        <v>1086.0</v>
      </c>
      <c r="B1088" s="5">
        <v>91.0</v>
      </c>
      <c r="C1088" s="5">
        <f t="shared" si="1"/>
        <v>6</v>
      </c>
      <c r="D1088" s="5">
        <f>'Thông tin khách hàng'!$B$4+B1088-1</f>
        <v>91</v>
      </c>
      <c r="E1088" s="46">
        <f t="shared" si="2"/>
        <v>11838755208428</v>
      </c>
      <c r="F1088" s="5">
        <f>TP*VLOOKUP('Thông tin khách hàng'!$E$10,$X$2:$Z$5,3,FALSE)*OFFSET($S1088,0,VLOOKUP('Thông tin khách hàng'!$E$10,$X$2:$Z$5,2,FALSE))</f>
        <v>0</v>
      </c>
      <c r="G1088" s="5">
        <f>EP*VLOOKUP('Thông tin khách hàng'!$E$10,$X$2:$Z$5,3,FALSE)*OFFSET($S1088,0,VLOOKUP('Thông tin khách hàng'!$E$10,$X$2:$Z$5,2,FALSE))</f>
        <v>0</v>
      </c>
      <c r="H1088" s="5">
        <f>F1088*HLOOKUP(B1088,Assumption!$A$10:$G$12,2,TRUE)+G1088*HLOOKUP(B1088,Assumption!$A$10:$G$12,3,TRUE)</f>
        <v>0</v>
      </c>
      <c r="I1088" s="5">
        <f t="shared" si="3"/>
        <v>0</v>
      </c>
      <c r="J1088" s="47">
        <f>VLOOKUP(D1088,Assumption!$O$3:$Q$103,IF('Thông tin khách hàng'!$B$3="Nam",2,3),FALSE)/12*P1088</f>
        <v>0</v>
      </c>
      <c r="K1088" s="5">
        <v>20000.0</v>
      </c>
      <c r="L1088" s="46">
        <f t="shared" si="4"/>
        <v>48232554082</v>
      </c>
      <c r="M1088" s="46">
        <f t="shared" si="5"/>
        <v>11886987742510</v>
      </c>
      <c r="N1088" s="47">
        <f>HLOOKUP(ROUND(AVERAGE(M1076:M1087)/10^6,0),Assumption!$B$2:$E$3,2,TRUE)*MAX((AVERAGE(M1076:M1087)-250*10^6),0)</f>
        <v>67005455807</v>
      </c>
      <c r="O1088" s="46">
        <f t="shared" si="6"/>
        <v>11953993198317</v>
      </c>
      <c r="P1088" s="46">
        <f>IF(A1088=1,SA,MAX(0,SA-M1087))</f>
        <v>0</v>
      </c>
      <c r="S1088" s="5">
        <v>0.0</v>
      </c>
      <c r="T1088" s="5">
        <v>0.0</v>
      </c>
      <c r="U1088" s="5">
        <v>0.0</v>
      </c>
      <c r="V1088" s="48">
        <v>1.0</v>
      </c>
    </row>
    <row r="1089" ht="15.75" customHeight="1">
      <c r="A1089" s="5">
        <v>1087.0</v>
      </c>
      <c r="B1089" s="5">
        <v>91.0</v>
      </c>
      <c r="C1089" s="5">
        <f t="shared" si="1"/>
        <v>7</v>
      </c>
      <c r="D1089" s="5">
        <f>'Thông tin khách hàng'!$B$4+B1089-1</f>
        <v>91</v>
      </c>
      <c r="E1089" s="46">
        <f t="shared" si="2"/>
        <v>11953993198317</v>
      </c>
      <c r="F1089" s="5">
        <f>TP*VLOOKUP('Thông tin khách hàng'!$E$10,$X$2:$Z$5,3,FALSE)*OFFSET($S1089,0,VLOOKUP('Thông tin khách hàng'!$E$10,$X$2:$Z$5,2,FALSE))</f>
        <v>15000000</v>
      </c>
      <c r="G1089" s="5">
        <f>EP*VLOOKUP('Thông tin khách hàng'!$E$10,$X$2:$Z$5,3,FALSE)*OFFSET($S1089,0,VLOOKUP('Thông tin khách hàng'!$E$10,$X$2:$Z$5,2,FALSE))</f>
        <v>15000000</v>
      </c>
      <c r="H1089" s="5">
        <f>F1089*HLOOKUP(B1089,Assumption!$A$10:$G$12,2,TRUE)+G1089*HLOOKUP(B1089,Assumption!$A$10:$G$12,3,TRUE)</f>
        <v>750000</v>
      </c>
      <c r="I1089" s="5">
        <f t="shared" si="3"/>
        <v>29250000</v>
      </c>
      <c r="J1089" s="47">
        <f>VLOOKUP(D1089,Assumption!$O$3:$Q$103,IF('Thông tin khách hàng'!$B$3="Nam",2,3),FALSE)/12*P1089</f>
        <v>0</v>
      </c>
      <c r="K1089" s="5">
        <v>20000.0</v>
      </c>
      <c r="L1089" s="46">
        <f t="shared" si="4"/>
        <v>48702167085</v>
      </c>
      <c r="M1089" s="46">
        <f t="shared" si="5"/>
        <v>12002724595402</v>
      </c>
      <c r="N1089" s="47">
        <f>HLOOKUP(ROUND(AVERAGE(M1077:M1088)/10^6,0),Assumption!$B$2:$E$3,2,TRUE)*MAX((AVERAGE(M1077:M1088)-250*10^6),0)</f>
        <v>67657727330</v>
      </c>
      <c r="O1089" s="46">
        <f t="shared" si="6"/>
        <v>12070382322733</v>
      </c>
      <c r="P1089" s="46">
        <f>IF(A1089=1,SA,MAX(0,SA-M1088))</f>
        <v>0</v>
      </c>
      <c r="S1089" s="5">
        <v>0.0</v>
      </c>
      <c r="T1089" s="5">
        <v>1.0</v>
      </c>
      <c r="U1089" s="5">
        <v>1.0</v>
      </c>
      <c r="V1089" s="48">
        <v>1.0</v>
      </c>
    </row>
    <row r="1090" ht="15.75" customHeight="1">
      <c r="A1090" s="5">
        <v>1088.0</v>
      </c>
      <c r="B1090" s="5">
        <v>91.0</v>
      </c>
      <c r="C1090" s="5">
        <f t="shared" si="1"/>
        <v>8</v>
      </c>
      <c r="D1090" s="5">
        <f>'Thông tin khách hàng'!$B$4+B1090-1</f>
        <v>91</v>
      </c>
      <c r="E1090" s="46">
        <f t="shared" si="2"/>
        <v>12070382322733</v>
      </c>
      <c r="F1090" s="5">
        <f>TP*VLOOKUP('Thông tin khách hàng'!$E$10,$X$2:$Z$5,3,FALSE)*OFFSET($S1090,0,VLOOKUP('Thông tin khách hàng'!$E$10,$X$2:$Z$5,2,FALSE))</f>
        <v>0</v>
      </c>
      <c r="G1090" s="5">
        <f>EP*VLOOKUP('Thông tin khách hàng'!$E$10,$X$2:$Z$5,3,FALSE)*OFFSET($S1090,0,VLOOKUP('Thông tin khách hàng'!$E$10,$X$2:$Z$5,2,FALSE))</f>
        <v>0</v>
      </c>
      <c r="H1090" s="5">
        <f>F1090*HLOOKUP(B1090,Assumption!$A$10:$G$12,2,TRUE)+G1090*HLOOKUP(B1090,Assumption!$A$10:$G$12,3,TRUE)</f>
        <v>0</v>
      </c>
      <c r="I1090" s="5">
        <f t="shared" si="3"/>
        <v>0</v>
      </c>
      <c r="J1090" s="47">
        <f>VLOOKUP(D1090,Assumption!$O$3:$Q$103,IF('Thông tin khách hàng'!$B$3="Nam",2,3),FALSE)/12*P1090</f>
        <v>0</v>
      </c>
      <c r="K1090" s="5">
        <v>20000.0</v>
      </c>
      <c r="L1090" s="46">
        <f t="shared" si="4"/>
        <v>49176231617</v>
      </c>
      <c r="M1090" s="46">
        <f t="shared" si="5"/>
        <v>12119558534350</v>
      </c>
      <c r="N1090" s="47">
        <f>HLOOKUP(ROUND(AVERAGE(M1078:M1089)/10^6,0),Assumption!$B$2:$E$3,2,TRUE)*MAX((AVERAGE(M1078:M1089)-250*10^6),0)</f>
        <v>68316348127</v>
      </c>
      <c r="O1090" s="46">
        <f t="shared" si="6"/>
        <v>12187874882476</v>
      </c>
      <c r="P1090" s="46">
        <f>IF(A1090=1,SA,MAX(0,SA-M1089))</f>
        <v>0</v>
      </c>
      <c r="S1090" s="5">
        <v>0.0</v>
      </c>
      <c r="T1090" s="5">
        <v>0.0</v>
      </c>
      <c r="U1090" s="5">
        <v>0.0</v>
      </c>
      <c r="V1090" s="48">
        <v>1.0</v>
      </c>
    </row>
    <row r="1091" ht="15.75" customHeight="1">
      <c r="A1091" s="5">
        <v>1089.0</v>
      </c>
      <c r="B1091" s="5">
        <v>91.0</v>
      </c>
      <c r="C1091" s="5">
        <f t="shared" si="1"/>
        <v>9</v>
      </c>
      <c r="D1091" s="5">
        <f>'Thông tin khách hàng'!$B$4+B1091-1</f>
        <v>91</v>
      </c>
      <c r="E1091" s="46">
        <f t="shared" si="2"/>
        <v>12187874882476</v>
      </c>
      <c r="F1091" s="5">
        <f>TP*VLOOKUP('Thông tin khách hàng'!$E$10,$X$2:$Z$5,3,FALSE)*OFFSET($S1091,0,VLOOKUP('Thông tin khách hàng'!$E$10,$X$2:$Z$5,2,FALSE))</f>
        <v>0</v>
      </c>
      <c r="G1091" s="5">
        <f>EP*VLOOKUP('Thông tin khách hàng'!$E$10,$X$2:$Z$5,3,FALSE)*OFFSET($S1091,0,VLOOKUP('Thông tin khách hàng'!$E$10,$X$2:$Z$5,2,FALSE))</f>
        <v>0</v>
      </c>
      <c r="H1091" s="5">
        <f>F1091*HLOOKUP(B1091,Assumption!$A$10:$G$12,2,TRUE)+G1091*HLOOKUP(B1091,Assumption!$A$10:$G$12,3,TRUE)</f>
        <v>0</v>
      </c>
      <c r="I1091" s="5">
        <f t="shared" si="3"/>
        <v>0</v>
      </c>
      <c r="J1091" s="47">
        <f>VLOOKUP(D1091,Assumption!$O$3:$Q$103,IF('Thông tin khách hàng'!$B$3="Nam",2,3),FALSE)/12*P1091</f>
        <v>0</v>
      </c>
      <c r="K1091" s="5">
        <v>20000.0</v>
      </c>
      <c r="L1091" s="46">
        <f t="shared" si="4"/>
        <v>49654910849</v>
      </c>
      <c r="M1091" s="46">
        <f t="shared" si="5"/>
        <v>12237529773325</v>
      </c>
      <c r="N1091" s="47">
        <f>HLOOKUP(ROUND(AVERAGE(M1079:M1090)/10^6,0),Assumption!$B$2:$E$3,2,TRUE)*MAX((AVERAGE(M1079:M1090)-250*10^6),0)</f>
        <v>68981380000</v>
      </c>
      <c r="O1091" s="46">
        <f t="shared" si="6"/>
        <v>12306511153325</v>
      </c>
      <c r="P1091" s="46">
        <f>IF(A1091=1,SA,MAX(0,SA-M1090))</f>
        <v>0</v>
      </c>
      <c r="S1091" s="5">
        <v>0.0</v>
      </c>
      <c r="T1091" s="5">
        <v>0.0</v>
      </c>
      <c r="U1091" s="5">
        <v>0.0</v>
      </c>
      <c r="V1091" s="48">
        <v>1.0</v>
      </c>
    </row>
    <row r="1092" ht="15.75" customHeight="1">
      <c r="A1092" s="5">
        <v>1090.0</v>
      </c>
      <c r="B1092" s="5">
        <v>91.0</v>
      </c>
      <c r="C1092" s="5">
        <f t="shared" si="1"/>
        <v>10</v>
      </c>
      <c r="D1092" s="5">
        <f>'Thông tin khách hàng'!$B$4+B1092-1</f>
        <v>91</v>
      </c>
      <c r="E1092" s="46">
        <f t="shared" si="2"/>
        <v>12306511153325</v>
      </c>
      <c r="F1092" s="5">
        <f>TP*VLOOKUP('Thông tin khách hàng'!$E$10,$X$2:$Z$5,3,FALSE)*OFFSET($S1092,0,VLOOKUP('Thông tin khách hàng'!$E$10,$X$2:$Z$5,2,FALSE))</f>
        <v>0</v>
      </c>
      <c r="G1092" s="5">
        <f>EP*VLOOKUP('Thông tin khách hàng'!$E$10,$X$2:$Z$5,3,FALSE)*OFFSET($S1092,0,VLOOKUP('Thông tin khách hàng'!$E$10,$X$2:$Z$5,2,FALSE))</f>
        <v>0</v>
      </c>
      <c r="H1092" s="5">
        <f>F1092*HLOOKUP(B1092,Assumption!$A$10:$G$12,2,TRUE)+G1092*HLOOKUP(B1092,Assumption!$A$10:$G$12,3,TRUE)</f>
        <v>0</v>
      </c>
      <c r="I1092" s="5">
        <f t="shared" si="3"/>
        <v>0</v>
      </c>
      <c r="J1092" s="47">
        <f>VLOOKUP(D1092,Assumption!$O$3:$Q$103,IF('Thông tin khách hàng'!$B$3="Nam",2,3),FALSE)/12*P1092</f>
        <v>0</v>
      </c>
      <c r="K1092" s="5">
        <v>20000.0</v>
      </c>
      <c r="L1092" s="46">
        <f t="shared" si="4"/>
        <v>50138249702</v>
      </c>
      <c r="M1092" s="46">
        <f t="shared" si="5"/>
        <v>12356649383027</v>
      </c>
      <c r="N1092" s="47">
        <f>HLOOKUP(ROUND(AVERAGE(M1080:M1091)/10^6,0),Assumption!$B$2:$E$3,2,TRUE)*MAX((AVERAGE(M1080:M1091)-250*10^6),0)</f>
        <v>69652885356</v>
      </c>
      <c r="O1092" s="46">
        <f t="shared" si="6"/>
        <v>12426302268383</v>
      </c>
      <c r="P1092" s="46">
        <f>IF(A1092=1,SA,MAX(0,SA-M1091))</f>
        <v>0</v>
      </c>
      <c r="S1092" s="5">
        <v>0.0</v>
      </c>
      <c r="T1092" s="5">
        <v>0.0</v>
      </c>
      <c r="U1092" s="5">
        <v>1.0</v>
      </c>
      <c r="V1092" s="48">
        <v>1.0</v>
      </c>
    </row>
    <row r="1093" ht="15.75" customHeight="1">
      <c r="A1093" s="5">
        <v>1091.0</v>
      </c>
      <c r="B1093" s="5">
        <v>91.0</v>
      </c>
      <c r="C1093" s="5">
        <f t="shared" si="1"/>
        <v>11</v>
      </c>
      <c r="D1093" s="5">
        <f>'Thông tin khách hàng'!$B$4+B1093-1</f>
        <v>91</v>
      </c>
      <c r="E1093" s="46">
        <f t="shared" si="2"/>
        <v>12426302268383</v>
      </c>
      <c r="F1093" s="5">
        <f>TP*VLOOKUP('Thông tin khách hàng'!$E$10,$X$2:$Z$5,3,FALSE)*OFFSET($S1093,0,VLOOKUP('Thông tin khách hàng'!$E$10,$X$2:$Z$5,2,FALSE))</f>
        <v>0</v>
      </c>
      <c r="G1093" s="5">
        <f>EP*VLOOKUP('Thông tin khách hàng'!$E$10,$X$2:$Z$5,3,FALSE)*OFFSET($S1093,0,VLOOKUP('Thông tin khách hàng'!$E$10,$X$2:$Z$5,2,FALSE))</f>
        <v>0</v>
      </c>
      <c r="H1093" s="5">
        <f>F1093*HLOOKUP(B1093,Assumption!$A$10:$G$12,2,TRUE)+G1093*HLOOKUP(B1093,Assumption!$A$10:$G$12,3,TRUE)</f>
        <v>0</v>
      </c>
      <c r="I1093" s="5">
        <f t="shared" si="3"/>
        <v>0</v>
      </c>
      <c r="J1093" s="47">
        <f>VLOOKUP(D1093,Assumption!$O$3:$Q$103,IF('Thông tin khách hàng'!$B$3="Nam",2,3),FALSE)/12*P1093</f>
        <v>0</v>
      </c>
      <c r="K1093" s="5">
        <v>20000.0</v>
      </c>
      <c r="L1093" s="46">
        <f t="shared" si="4"/>
        <v>50626293533</v>
      </c>
      <c r="M1093" s="46">
        <f t="shared" si="5"/>
        <v>12476928541916</v>
      </c>
      <c r="N1093" s="47">
        <f>HLOOKUP(ROUND(AVERAGE(M1081:M1092)/10^6,0),Assumption!$B$2:$E$3,2,TRUE)*MAX((AVERAGE(M1081:M1092)-250*10^6),0)</f>
        <v>70330927209</v>
      </c>
      <c r="O1093" s="46">
        <f t="shared" si="6"/>
        <v>12547259469126</v>
      </c>
      <c r="P1093" s="46">
        <f>IF(A1093=1,SA,MAX(0,SA-M1092))</f>
        <v>0</v>
      </c>
      <c r="S1093" s="5">
        <v>0.0</v>
      </c>
      <c r="T1093" s="5">
        <v>0.0</v>
      </c>
      <c r="U1093" s="5">
        <v>0.0</v>
      </c>
      <c r="V1093" s="48">
        <v>1.0</v>
      </c>
    </row>
    <row r="1094" ht="15.75" customHeight="1">
      <c r="A1094" s="5">
        <v>1092.0</v>
      </c>
      <c r="B1094" s="5">
        <v>91.0</v>
      </c>
      <c r="C1094" s="5">
        <f t="shared" si="1"/>
        <v>12</v>
      </c>
      <c r="D1094" s="5">
        <f>'Thông tin khách hàng'!$B$4+B1094-1</f>
        <v>91</v>
      </c>
      <c r="E1094" s="46">
        <f t="shared" si="2"/>
        <v>12547259469126</v>
      </c>
      <c r="F1094" s="5">
        <f>TP*VLOOKUP('Thông tin khách hàng'!$E$10,$X$2:$Z$5,3,FALSE)*OFFSET($S1094,0,VLOOKUP('Thông tin khách hàng'!$E$10,$X$2:$Z$5,2,FALSE))</f>
        <v>0</v>
      </c>
      <c r="G1094" s="5">
        <f>EP*VLOOKUP('Thông tin khách hàng'!$E$10,$X$2:$Z$5,3,FALSE)*OFFSET($S1094,0,VLOOKUP('Thông tin khách hàng'!$E$10,$X$2:$Z$5,2,FALSE))</f>
        <v>0</v>
      </c>
      <c r="H1094" s="5">
        <f>F1094*HLOOKUP(B1094,Assumption!$A$10:$G$12,2,TRUE)+G1094*HLOOKUP(B1094,Assumption!$A$10:$G$12,3,TRUE)</f>
        <v>0</v>
      </c>
      <c r="I1094" s="5">
        <f t="shared" si="3"/>
        <v>0</v>
      </c>
      <c r="J1094" s="47">
        <f>VLOOKUP(D1094,Assumption!$O$3:$Q$103,IF('Thông tin khách hàng'!$B$3="Nam",2,3),FALSE)/12*P1094</f>
        <v>0</v>
      </c>
      <c r="K1094" s="5">
        <v>20000.0</v>
      </c>
      <c r="L1094" s="46">
        <f t="shared" si="4"/>
        <v>51119088141</v>
      </c>
      <c r="M1094" s="46">
        <f t="shared" si="5"/>
        <v>12598378537267</v>
      </c>
      <c r="N1094" s="47">
        <f>HLOOKUP(ROUND(AVERAGE(M1082:M1093)/10^6,0),Assumption!$B$2:$E$3,2,TRUE)*MAX((AVERAGE(M1082:M1093)-250*10^6),0)</f>
        <v>71015569186</v>
      </c>
      <c r="O1094" s="46">
        <f t="shared" si="6"/>
        <v>12669394106452</v>
      </c>
      <c r="P1094" s="46">
        <f>IF(A1094=1,SA,MAX(0,SA-M1093))</f>
        <v>0</v>
      </c>
      <c r="S1094" s="5">
        <v>0.0</v>
      </c>
      <c r="T1094" s="5">
        <v>0.0</v>
      </c>
      <c r="U1094" s="5">
        <v>0.0</v>
      </c>
      <c r="V1094" s="48">
        <v>1.0</v>
      </c>
    </row>
    <row r="1095" ht="15.75" customHeight="1">
      <c r="A1095" s="5">
        <v>1093.0</v>
      </c>
      <c r="B1095" s="5">
        <v>92.0</v>
      </c>
      <c r="C1095" s="5">
        <f t="shared" si="1"/>
        <v>1</v>
      </c>
      <c r="D1095" s="5">
        <f>'Thông tin khách hàng'!$B$4+B1095-1</f>
        <v>92</v>
      </c>
      <c r="E1095" s="46">
        <f t="shared" si="2"/>
        <v>12669394106452</v>
      </c>
      <c r="F1095" s="5">
        <f>TP*VLOOKUP('Thông tin khách hàng'!$E$10,$X$2:$Z$5,3,FALSE)*OFFSET($S1095,0,VLOOKUP('Thông tin khách hàng'!$E$10,$X$2:$Z$5,2,FALSE))</f>
        <v>15000000</v>
      </c>
      <c r="G1095" s="5">
        <f>EP*VLOOKUP('Thông tin khách hàng'!$E$10,$X$2:$Z$5,3,FALSE)*OFFSET($S1095,0,VLOOKUP('Thông tin khách hàng'!$E$10,$X$2:$Z$5,2,FALSE))</f>
        <v>15000000</v>
      </c>
      <c r="H1095" s="5">
        <f>F1095*HLOOKUP(B1095,Assumption!$A$10:$G$12,2,TRUE)+G1095*HLOOKUP(B1095,Assumption!$A$10:$G$12,3,TRUE)</f>
        <v>750000</v>
      </c>
      <c r="I1095" s="5">
        <f t="shared" si="3"/>
        <v>29250000</v>
      </c>
      <c r="J1095" s="47">
        <f>VLOOKUP(D1095,Assumption!$O$3:$Q$103,IF('Thông tin khách hàng'!$B$3="Nam",2,3),FALSE)/12*P1095</f>
        <v>0</v>
      </c>
      <c r="K1095" s="5">
        <v>20000.0</v>
      </c>
      <c r="L1095" s="46">
        <f t="shared" si="4"/>
        <v>51616798940</v>
      </c>
      <c r="M1095" s="46">
        <f t="shared" si="5"/>
        <v>12721040135392</v>
      </c>
      <c r="N1095" s="47">
        <f>HLOOKUP(ROUND(AVERAGE(M1083:M1094)/10^6,0),Assumption!$B$2:$E$3,2,TRUE)*MAX((AVERAGE(M1083:M1094)-250*10^6),0)</f>
        <v>71706875532</v>
      </c>
      <c r="O1095" s="46">
        <f t="shared" si="6"/>
        <v>12792747010924</v>
      </c>
      <c r="P1095" s="46">
        <f>IF(A1095=1,SA,MAX(0,SA-M1094))</f>
        <v>0</v>
      </c>
      <c r="S1095" s="5">
        <v>1.0</v>
      </c>
      <c r="T1095" s="5">
        <v>1.0</v>
      </c>
      <c r="U1095" s="5">
        <v>1.0</v>
      </c>
      <c r="V1095" s="48">
        <v>1.0</v>
      </c>
    </row>
    <row r="1096" ht="15.75" customHeight="1">
      <c r="A1096" s="5">
        <v>1094.0</v>
      </c>
      <c r="B1096" s="5">
        <v>92.0</v>
      </c>
      <c r="C1096" s="5">
        <f t="shared" si="1"/>
        <v>2</v>
      </c>
      <c r="D1096" s="5">
        <f>'Thông tin khách hàng'!$B$4+B1096-1</f>
        <v>92</v>
      </c>
      <c r="E1096" s="46">
        <f t="shared" si="2"/>
        <v>12792747010924</v>
      </c>
      <c r="F1096" s="5">
        <f>TP*VLOOKUP('Thông tin khách hàng'!$E$10,$X$2:$Z$5,3,FALSE)*OFFSET($S1096,0,VLOOKUP('Thông tin khách hàng'!$E$10,$X$2:$Z$5,2,FALSE))</f>
        <v>0</v>
      </c>
      <c r="G1096" s="5">
        <f>EP*VLOOKUP('Thông tin khách hàng'!$E$10,$X$2:$Z$5,3,FALSE)*OFFSET($S1096,0,VLOOKUP('Thông tin khách hàng'!$E$10,$X$2:$Z$5,2,FALSE))</f>
        <v>0</v>
      </c>
      <c r="H1096" s="5">
        <f>F1096*HLOOKUP(B1096,Assumption!$A$10:$G$12,2,TRUE)+G1096*HLOOKUP(B1096,Assumption!$A$10:$G$12,3,TRUE)</f>
        <v>0</v>
      </c>
      <c r="I1096" s="5">
        <f t="shared" si="3"/>
        <v>0</v>
      </c>
      <c r="J1096" s="47">
        <f>VLOOKUP(D1096,Assumption!$O$3:$Q$103,IF('Thông tin khách hàng'!$B$3="Nam",2,3),FALSE)/12*P1096</f>
        <v>0</v>
      </c>
      <c r="K1096" s="5">
        <v>20000.0</v>
      </c>
      <c r="L1096" s="46">
        <f t="shared" si="4"/>
        <v>52119234774</v>
      </c>
      <c r="M1096" s="46">
        <f t="shared" si="5"/>
        <v>12844866225698</v>
      </c>
      <c r="N1096" s="47">
        <f>HLOOKUP(ROUND(AVERAGE(M1084:M1095)/10^6,0),Assumption!$B$2:$E$3,2,TRUE)*MAX((AVERAGE(M1084:M1095)-250*10^6),0)</f>
        <v>72404911119</v>
      </c>
      <c r="O1096" s="46">
        <f t="shared" si="6"/>
        <v>12917271136818</v>
      </c>
      <c r="P1096" s="46">
        <f>IF(A1096=1,SA,MAX(0,SA-M1095))</f>
        <v>0</v>
      </c>
      <c r="S1096" s="5">
        <v>0.0</v>
      </c>
      <c r="T1096" s="5">
        <v>0.0</v>
      </c>
      <c r="U1096" s="5">
        <v>0.0</v>
      </c>
      <c r="V1096" s="48">
        <v>1.0</v>
      </c>
    </row>
    <row r="1097" ht="15.75" customHeight="1">
      <c r="A1097" s="5">
        <v>1095.0</v>
      </c>
      <c r="B1097" s="5">
        <v>92.0</v>
      </c>
      <c r="C1097" s="5">
        <f t="shared" si="1"/>
        <v>3</v>
      </c>
      <c r="D1097" s="5">
        <f>'Thông tin khách hàng'!$B$4+B1097-1</f>
        <v>92</v>
      </c>
      <c r="E1097" s="46">
        <f t="shared" si="2"/>
        <v>12917271136818</v>
      </c>
      <c r="F1097" s="5">
        <f>TP*VLOOKUP('Thông tin khách hàng'!$E$10,$X$2:$Z$5,3,FALSE)*OFFSET($S1097,0,VLOOKUP('Thông tin khách hàng'!$E$10,$X$2:$Z$5,2,FALSE))</f>
        <v>0</v>
      </c>
      <c r="G1097" s="5">
        <f>EP*VLOOKUP('Thông tin khách hàng'!$E$10,$X$2:$Z$5,3,FALSE)*OFFSET($S1097,0,VLOOKUP('Thông tin khách hàng'!$E$10,$X$2:$Z$5,2,FALSE))</f>
        <v>0</v>
      </c>
      <c r="H1097" s="5">
        <f>F1097*HLOOKUP(B1097,Assumption!$A$10:$G$12,2,TRUE)+G1097*HLOOKUP(B1097,Assumption!$A$10:$G$12,3,TRUE)</f>
        <v>0</v>
      </c>
      <c r="I1097" s="5">
        <f t="shared" si="3"/>
        <v>0</v>
      </c>
      <c r="J1097" s="47">
        <f>VLOOKUP(D1097,Assumption!$O$3:$Q$103,IF('Thông tin khách hàng'!$B$3="Nam",2,3),FALSE)/12*P1097</f>
        <v>0</v>
      </c>
      <c r="K1097" s="5">
        <v>20000.0</v>
      </c>
      <c r="L1097" s="46">
        <f t="shared" si="4"/>
        <v>52626561477</v>
      </c>
      <c r="M1097" s="46">
        <f t="shared" si="5"/>
        <v>12969897678295</v>
      </c>
      <c r="N1097" s="47">
        <f>HLOOKUP(ROUND(AVERAGE(M1085:M1096)/10^6,0),Assumption!$B$2:$E$3,2,TRUE)*MAX((AVERAGE(M1085:M1096)-250*10^6),0)</f>
        <v>73109741451</v>
      </c>
      <c r="O1097" s="46">
        <f t="shared" si="6"/>
        <v>13043007419746</v>
      </c>
      <c r="P1097" s="46">
        <f>IF(A1097=1,SA,MAX(0,SA-M1096))</f>
        <v>0</v>
      </c>
      <c r="S1097" s="5">
        <v>0.0</v>
      </c>
      <c r="T1097" s="5">
        <v>0.0</v>
      </c>
      <c r="U1097" s="5">
        <v>0.0</v>
      </c>
      <c r="V1097" s="48">
        <v>1.0</v>
      </c>
    </row>
    <row r="1098" ht="15.75" customHeight="1">
      <c r="A1098" s="5">
        <v>1096.0</v>
      </c>
      <c r="B1098" s="5">
        <v>92.0</v>
      </c>
      <c r="C1098" s="5">
        <f t="shared" si="1"/>
        <v>4</v>
      </c>
      <c r="D1098" s="5">
        <f>'Thông tin khách hàng'!$B$4+B1098-1</f>
        <v>92</v>
      </c>
      <c r="E1098" s="46">
        <f t="shared" si="2"/>
        <v>13043007419746</v>
      </c>
      <c r="F1098" s="5">
        <f>TP*VLOOKUP('Thông tin khách hàng'!$E$10,$X$2:$Z$5,3,FALSE)*OFFSET($S1098,0,VLOOKUP('Thông tin khách hàng'!$E$10,$X$2:$Z$5,2,FALSE))</f>
        <v>0</v>
      </c>
      <c r="G1098" s="5">
        <f>EP*VLOOKUP('Thông tin khách hàng'!$E$10,$X$2:$Z$5,3,FALSE)*OFFSET($S1098,0,VLOOKUP('Thông tin khách hàng'!$E$10,$X$2:$Z$5,2,FALSE))</f>
        <v>0</v>
      </c>
      <c r="H1098" s="5">
        <f>F1098*HLOOKUP(B1098,Assumption!$A$10:$G$12,2,TRUE)+G1098*HLOOKUP(B1098,Assumption!$A$10:$G$12,3,TRUE)</f>
        <v>0</v>
      </c>
      <c r="I1098" s="5">
        <f t="shared" si="3"/>
        <v>0</v>
      </c>
      <c r="J1098" s="47">
        <f>VLOOKUP(D1098,Assumption!$O$3:$Q$103,IF('Thông tin khách hàng'!$B$3="Nam",2,3),FALSE)/12*P1098</f>
        <v>0</v>
      </c>
      <c r="K1098" s="5">
        <v>20000.0</v>
      </c>
      <c r="L1098" s="46">
        <f t="shared" si="4"/>
        <v>53138826658</v>
      </c>
      <c r="M1098" s="46">
        <f t="shared" si="5"/>
        <v>13096146226404</v>
      </c>
      <c r="N1098" s="47">
        <f>HLOOKUP(ROUND(AVERAGE(M1086:M1097)/10^6,0),Assumption!$B$2:$E$3,2,TRUE)*MAX((AVERAGE(M1086:M1097)-250*10^6),0)</f>
        <v>73821432668</v>
      </c>
      <c r="O1098" s="46">
        <f t="shared" si="6"/>
        <v>13169967659073</v>
      </c>
      <c r="P1098" s="46">
        <f>IF(A1098=1,SA,MAX(0,SA-M1097))</f>
        <v>0</v>
      </c>
      <c r="S1098" s="5">
        <v>0.0</v>
      </c>
      <c r="T1098" s="5">
        <v>0.0</v>
      </c>
      <c r="U1098" s="5">
        <v>1.0</v>
      </c>
      <c r="V1098" s="48">
        <v>1.0</v>
      </c>
    </row>
    <row r="1099" ht="15.75" customHeight="1">
      <c r="A1099" s="5">
        <v>1097.0</v>
      </c>
      <c r="B1099" s="5">
        <v>92.0</v>
      </c>
      <c r="C1099" s="5">
        <f t="shared" si="1"/>
        <v>5</v>
      </c>
      <c r="D1099" s="5">
        <f>'Thông tin khách hàng'!$B$4+B1099-1</f>
        <v>92</v>
      </c>
      <c r="E1099" s="46">
        <f t="shared" si="2"/>
        <v>13169967659073</v>
      </c>
      <c r="F1099" s="5">
        <f>TP*VLOOKUP('Thông tin khách hàng'!$E$10,$X$2:$Z$5,3,FALSE)*OFFSET($S1099,0,VLOOKUP('Thông tin khách hàng'!$E$10,$X$2:$Z$5,2,FALSE))</f>
        <v>0</v>
      </c>
      <c r="G1099" s="5">
        <f>EP*VLOOKUP('Thông tin khách hàng'!$E$10,$X$2:$Z$5,3,FALSE)*OFFSET($S1099,0,VLOOKUP('Thông tin khách hàng'!$E$10,$X$2:$Z$5,2,FALSE))</f>
        <v>0</v>
      </c>
      <c r="H1099" s="5">
        <f>F1099*HLOOKUP(B1099,Assumption!$A$10:$G$12,2,TRUE)+G1099*HLOOKUP(B1099,Assumption!$A$10:$G$12,3,TRUE)</f>
        <v>0</v>
      </c>
      <c r="I1099" s="5">
        <f t="shared" si="3"/>
        <v>0</v>
      </c>
      <c r="J1099" s="47">
        <f>VLOOKUP(D1099,Assumption!$O$3:$Q$103,IF('Thông tin khách hàng'!$B$3="Nam",2,3),FALSE)/12*P1099</f>
        <v>0</v>
      </c>
      <c r="K1099" s="5">
        <v>20000.0</v>
      </c>
      <c r="L1099" s="46">
        <f t="shared" si="4"/>
        <v>53656078388</v>
      </c>
      <c r="M1099" s="46">
        <f t="shared" si="5"/>
        <v>13223623717461</v>
      </c>
      <c r="N1099" s="47">
        <f>HLOOKUP(ROUND(AVERAGE(M1087:M1098)/10^6,0),Assumption!$B$2:$E$3,2,TRUE)*MAX((AVERAGE(M1087:M1098)-250*10^6),0)</f>
        <v>74540051555</v>
      </c>
      <c r="O1099" s="46">
        <f t="shared" si="6"/>
        <v>13298163769015</v>
      </c>
      <c r="P1099" s="46">
        <f>IF(A1099=1,SA,MAX(0,SA-M1098))</f>
        <v>0</v>
      </c>
      <c r="S1099" s="5">
        <v>0.0</v>
      </c>
      <c r="T1099" s="5">
        <v>0.0</v>
      </c>
      <c r="U1099" s="5">
        <v>0.0</v>
      </c>
      <c r="V1099" s="48">
        <v>1.0</v>
      </c>
    </row>
    <row r="1100" ht="15.75" customHeight="1">
      <c r="A1100" s="5">
        <v>1098.0</v>
      </c>
      <c r="B1100" s="5">
        <v>92.0</v>
      </c>
      <c r="C1100" s="5">
        <f t="shared" si="1"/>
        <v>6</v>
      </c>
      <c r="D1100" s="5">
        <f>'Thông tin khách hàng'!$B$4+B1100-1</f>
        <v>92</v>
      </c>
      <c r="E1100" s="46">
        <f t="shared" si="2"/>
        <v>13298163769015</v>
      </c>
      <c r="F1100" s="5">
        <f>TP*VLOOKUP('Thông tin khách hàng'!$E$10,$X$2:$Z$5,3,FALSE)*OFFSET($S1100,0,VLOOKUP('Thông tin khách hàng'!$E$10,$X$2:$Z$5,2,FALSE))</f>
        <v>0</v>
      </c>
      <c r="G1100" s="5">
        <f>EP*VLOOKUP('Thông tin khách hàng'!$E$10,$X$2:$Z$5,3,FALSE)*OFFSET($S1100,0,VLOOKUP('Thông tin khách hàng'!$E$10,$X$2:$Z$5,2,FALSE))</f>
        <v>0</v>
      </c>
      <c r="H1100" s="5">
        <f>F1100*HLOOKUP(B1100,Assumption!$A$10:$G$12,2,TRUE)+G1100*HLOOKUP(B1100,Assumption!$A$10:$G$12,3,TRUE)</f>
        <v>0</v>
      </c>
      <c r="I1100" s="5">
        <f t="shared" si="3"/>
        <v>0</v>
      </c>
      <c r="J1100" s="47">
        <f>VLOOKUP(D1100,Assumption!$O$3:$Q$103,IF('Thông tin khách hàng'!$B$3="Nam",2,3),FALSE)/12*P1100</f>
        <v>0</v>
      </c>
      <c r="K1100" s="5">
        <v>20000.0</v>
      </c>
      <c r="L1100" s="46">
        <f t="shared" si="4"/>
        <v>54178365209</v>
      </c>
      <c r="M1100" s="46">
        <f t="shared" si="5"/>
        <v>13352342114224</v>
      </c>
      <c r="N1100" s="47">
        <f>HLOOKUP(ROUND(AVERAGE(M1088:M1099)/10^6,0),Assumption!$B$2:$E$3,2,TRUE)*MAX((AVERAGE(M1088:M1099)-250*10^6),0)</f>
        <v>75265665546</v>
      </c>
      <c r="O1100" s="46">
        <f t="shared" si="6"/>
        <v>13427607779770</v>
      </c>
      <c r="P1100" s="46">
        <f>IF(A1100=1,SA,MAX(0,SA-M1099))</f>
        <v>0</v>
      </c>
      <c r="S1100" s="5">
        <v>0.0</v>
      </c>
      <c r="T1100" s="5">
        <v>0.0</v>
      </c>
      <c r="U1100" s="5">
        <v>0.0</v>
      </c>
      <c r="V1100" s="48">
        <v>1.0</v>
      </c>
    </row>
    <row r="1101" ht="15.75" customHeight="1">
      <c r="A1101" s="5">
        <v>1099.0</v>
      </c>
      <c r="B1101" s="5">
        <v>92.0</v>
      </c>
      <c r="C1101" s="5">
        <f t="shared" si="1"/>
        <v>7</v>
      </c>
      <c r="D1101" s="5">
        <f>'Thông tin khách hàng'!$B$4+B1101-1</f>
        <v>92</v>
      </c>
      <c r="E1101" s="46">
        <f t="shared" si="2"/>
        <v>13427607779770</v>
      </c>
      <c r="F1101" s="5">
        <f>TP*VLOOKUP('Thông tin khách hàng'!$E$10,$X$2:$Z$5,3,FALSE)*OFFSET($S1101,0,VLOOKUP('Thông tin khách hàng'!$E$10,$X$2:$Z$5,2,FALSE))</f>
        <v>15000000</v>
      </c>
      <c r="G1101" s="5">
        <f>EP*VLOOKUP('Thông tin khách hàng'!$E$10,$X$2:$Z$5,3,FALSE)*OFFSET($S1101,0,VLOOKUP('Thông tin khách hàng'!$E$10,$X$2:$Z$5,2,FALSE))</f>
        <v>15000000</v>
      </c>
      <c r="H1101" s="5">
        <f>F1101*HLOOKUP(B1101,Assumption!$A$10:$G$12,2,TRUE)+G1101*HLOOKUP(B1101,Assumption!$A$10:$G$12,3,TRUE)</f>
        <v>750000</v>
      </c>
      <c r="I1101" s="5">
        <f t="shared" si="3"/>
        <v>29250000</v>
      </c>
      <c r="J1101" s="47">
        <f>VLOOKUP(D1101,Assumption!$O$3:$Q$103,IF('Thông tin khách hàng'!$B$3="Nam",2,3),FALSE)/12*P1101</f>
        <v>0</v>
      </c>
      <c r="K1101" s="5">
        <v>20000.0</v>
      </c>
      <c r="L1101" s="46">
        <f t="shared" si="4"/>
        <v>54705855300</v>
      </c>
      <c r="M1101" s="46">
        <f t="shared" si="5"/>
        <v>13482342865070</v>
      </c>
      <c r="N1101" s="47">
        <f>HLOOKUP(ROUND(AVERAGE(M1089:M1100)/10^6,0),Assumption!$B$2:$E$3,2,TRUE)*MAX((AVERAGE(M1089:M1100)-250*10^6),0)</f>
        <v>75998342731</v>
      </c>
      <c r="O1101" s="46">
        <f t="shared" si="6"/>
        <v>13558341207801</v>
      </c>
      <c r="P1101" s="46">
        <f>IF(A1101=1,SA,MAX(0,SA-M1100))</f>
        <v>0</v>
      </c>
      <c r="S1101" s="5">
        <v>0.0</v>
      </c>
      <c r="T1101" s="5">
        <v>1.0</v>
      </c>
      <c r="U1101" s="5">
        <v>1.0</v>
      </c>
      <c r="V1101" s="48">
        <v>1.0</v>
      </c>
    </row>
    <row r="1102" ht="15.75" customHeight="1">
      <c r="A1102" s="5">
        <v>1100.0</v>
      </c>
      <c r="B1102" s="5">
        <v>92.0</v>
      </c>
      <c r="C1102" s="5">
        <f t="shared" si="1"/>
        <v>8</v>
      </c>
      <c r="D1102" s="5">
        <f>'Thông tin khách hàng'!$B$4+B1102-1</f>
        <v>92</v>
      </c>
      <c r="E1102" s="46">
        <f t="shared" si="2"/>
        <v>13558341207801</v>
      </c>
      <c r="F1102" s="5">
        <f>TP*VLOOKUP('Thông tin khách hàng'!$E$10,$X$2:$Z$5,3,FALSE)*OFFSET($S1102,0,VLOOKUP('Thông tin khách hàng'!$E$10,$X$2:$Z$5,2,FALSE))</f>
        <v>0</v>
      </c>
      <c r="G1102" s="5">
        <f>EP*VLOOKUP('Thông tin khách hàng'!$E$10,$X$2:$Z$5,3,FALSE)*OFFSET($S1102,0,VLOOKUP('Thông tin khách hàng'!$E$10,$X$2:$Z$5,2,FALSE))</f>
        <v>0</v>
      </c>
      <c r="H1102" s="5">
        <f>F1102*HLOOKUP(B1102,Assumption!$A$10:$G$12,2,TRUE)+G1102*HLOOKUP(B1102,Assumption!$A$10:$G$12,3,TRUE)</f>
        <v>0</v>
      </c>
      <c r="I1102" s="5">
        <f t="shared" si="3"/>
        <v>0</v>
      </c>
      <c r="J1102" s="47">
        <f>VLOOKUP(D1102,Assumption!$O$3:$Q$103,IF('Thông tin khách hàng'!$B$3="Nam",2,3),FALSE)/12*P1102</f>
        <v>0</v>
      </c>
      <c r="K1102" s="5">
        <v>20000.0</v>
      </c>
      <c r="L1102" s="46">
        <f t="shared" si="4"/>
        <v>55238360300</v>
      </c>
      <c r="M1102" s="46">
        <f t="shared" si="5"/>
        <v>13613579548101</v>
      </c>
      <c r="N1102" s="47">
        <f>HLOOKUP(ROUND(AVERAGE(M1090:M1101)/10^6,0),Assumption!$B$2:$E$3,2,TRUE)*MAX((AVERAGE(M1090:M1101)-250*10^6),0)</f>
        <v>76738151866</v>
      </c>
      <c r="O1102" s="46">
        <f t="shared" si="6"/>
        <v>13690317699967</v>
      </c>
      <c r="P1102" s="46">
        <f>IF(A1102=1,SA,MAX(0,SA-M1101))</f>
        <v>0</v>
      </c>
      <c r="S1102" s="5">
        <v>0.0</v>
      </c>
      <c r="T1102" s="5">
        <v>0.0</v>
      </c>
      <c r="U1102" s="5">
        <v>0.0</v>
      </c>
      <c r="V1102" s="48">
        <v>1.0</v>
      </c>
    </row>
    <row r="1103" ht="15.75" customHeight="1">
      <c r="A1103" s="5">
        <v>1101.0</v>
      </c>
      <c r="B1103" s="5">
        <v>92.0</v>
      </c>
      <c r="C1103" s="5">
        <f t="shared" si="1"/>
        <v>9</v>
      </c>
      <c r="D1103" s="5">
        <f>'Thông tin khách hàng'!$B$4+B1103-1</f>
        <v>92</v>
      </c>
      <c r="E1103" s="46">
        <f t="shared" si="2"/>
        <v>13690317699967</v>
      </c>
      <c r="F1103" s="5">
        <f>TP*VLOOKUP('Thông tin khách hàng'!$E$10,$X$2:$Z$5,3,FALSE)*OFFSET($S1103,0,VLOOKUP('Thông tin khách hàng'!$E$10,$X$2:$Z$5,2,FALSE))</f>
        <v>0</v>
      </c>
      <c r="G1103" s="5">
        <f>EP*VLOOKUP('Thông tin khách hàng'!$E$10,$X$2:$Z$5,3,FALSE)*OFFSET($S1103,0,VLOOKUP('Thông tin khách hàng'!$E$10,$X$2:$Z$5,2,FALSE))</f>
        <v>0</v>
      </c>
      <c r="H1103" s="5">
        <f>F1103*HLOOKUP(B1103,Assumption!$A$10:$G$12,2,TRUE)+G1103*HLOOKUP(B1103,Assumption!$A$10:$G$12,3,TRUE)</f>
        <v>0</v>
      </c>
      <c r="I1103" s="5">
        <f t="shared" si="3"/>
        <v>0</v>
      </c>
      <c r="J1103" s="47">
        <f>VLOOKUP(D1103,Assumption!$O$3:$Q$103,IF('Thông tin khách hàng'!$B$3="Nam",2,3),FALSE)/12*P1103</f>
        <v>0</v>
      </c>
      <c r="K1103" s="5">
        <v>20000.0</v>
      </c>
      <c r="L1103" s="46">
        <f t="shared" si="4"/>
        <v>55776048866</v>
      </c>
      <c r="M1103" s="46">
        <f t="shared" si="5"/>
        <v>13746093728833</v>
      </c>
      <c r="N1103" s="47">
        <f>HLOOKUP(ROUND(AVERAGE(M1091:M1102)/10^6,0),Assumption!$B$2:$E$3,2,TRUE)*MAX((AVERAGE(M1091:M1102)-250*10^6),0)</f>
        <v>77485162373</v>
      </c>
      <c r="O1103" s="46">
        <f t="shared" si="6"/>
        <v>13823578891207</v>
      </c>
      <c r="P1103" s="46">
        <f>IF(A1103=1,SA,MAX(0,SA-M1102))</f>
        <v>0</v>
      </c>
      <c r="S1103" s="5">
        <v>0.0</v>
      </c>
      <c r="T1103" s="5">
        <v>0.0</v>
      </c>
      <c r="U1103" s="5">
        <v>0.0</v>
      </c>
      <c r="V1103" s="48">
        <v>1.0</v>
      </c>
    </row>
    <row r="1104" ht="15.75" customHeight="1">
      <c r="A1104" s="5">
        <v>1102.0</v>
      </c>
      <c r="B1104" s="5">
        <v>92.0</v>
      </c>
      <c r="C1104" s="5">
        <f t="shared" si="1"/>
        <v>10</v>
      </c>
      <c r="D1104" s="5">
        <f>'Thông tin khách hàng'!$B$4+B1104-1</f>
        <v>92</v>
      </c>
      <c r="E1104" s="46">
        <f t="shared" si="2"/>
        <v>13823578891207</v>
      </c>
      <c r="F1104" s="5">
        <f>TP*VLOOKUP('Thông tin khách hàng'!$E$10,$X$2:$Z$5,3,FALSE)*OFFSET($S1104,0,VLOOKUP('Thông tin khách hàng'!$E$10,$X$2:$Z$5,2,FALSE))</f>
        <v>0</v>
      </c>
      <c r="G1104" s="5">
        <f>EP*VLOOKUP('Thông tin khách hàng'!$E$10,$X$2:$Z$5,3,FALSE)*OFFSET($S1104,0,VLOOKUP('Thông tin khách hàng'!$E$10,$X$2:$Z$5,2,FALSE))</f>
        <v>0</v>
      </c>
      <c r="H1104" s="5">
        <f>F1104*HLOOKUP(B1104,Assumption!$A$10:$G$12,2,TRUE)+G1104*HLOOKUP(B1104,Assumption!$A$10:$G$12,3,TRUE)</f>
        <v>0</v>
      </c>
      <c r="I1104" s="5">
        <f t="shared" si="3"/>
        <v>0</v>
      </c>
      <c r="J1104" s="47">
        <f>VLOOKUP(D1104,Assumption!$O$3:$Q$103,IF('Thông tin khách hàng'!$B$3="Nam",2,3),FALSE)/12*P1104</f>
        <v>0</v>
      </c>
      <c r="K1104" s="5">
        <v>20000.0</v>
      </c>
      <c r="L1104" s="46">
        <f t="shared" si="4"/>
        <v>56318971454</v>
      </c>
      <c r="M1104" s="46">
        <f t="shared" si="5"/>
        <v>13879897842661</v>
      </c>
      <c r="N1104" s="47">
        <f>HLOOKUP(ROUND(AVERAGE(M1092:M1103)/10^6,0),Assumption!$B$2:$E$3,2,TRUE)*MAX((AVERAGE(M1092:M1103)-250*10^6),0)</f>
        <v>78239444351</v>
      </c>
      <c r="O1104" s="46">
        <f t="shared" si="6"/>
        <v>13958137287011</v>
      </c>
      <c r="P1104" s="46">
        <f>IF(A1104=1,SA,MAX(0,SA-M1103))</f>
        <v>0</v>
      </c>
      <c r="S1104" s="5">
        <v>0.0</v>
      </c>
      <c r="T1104" s="5">
        <v>0.0</v>
      </c>
      <c r="U1104" s="5">
        <v>1.0</v>
      </c>
      <c r="V1104" s="48">
        <v>1.0</v>
      </c>
    </row>
    <row r="1105" ht="15.75" customHeight="1">
      <c r="A1105" s="5">
        <v>1103.0</v>
      </c>
      <c r="B1105" s="5">
        <v>92.0</v>
      </c>
      <c r="C1105" s="5">
        <f t="shared" si="1"/>
        <v>11</v>
      </c>
      <c r="D1105" s="5">
        <f>'Thông tin khách hàng'!$B$4+B1105-1</f>
        <v>92</v>
      </c>
      <c r="E1105" s="46">
        <f t="shared" si="2"/>
        <v>13958137287011</v>
      </c>
      <c r="F1105" s="5">
        <f>TP*VLOOKUP('Thông tin khách hàng'!$E$10,$X$2:$Z$5,3,FALSE)*OFFSET($S1105,0,VLOOKUP('Thông tin khách hàng'!$E$10,$X$2:$Z$5,2,FALSE))</f>
        <v>0</v>
      </c>
      <c r="G1105" s="5">
        <f>EP*VLOOKUP('Thông tin khách hàng'!$E$10,$X$2:$Z$5,3,FALSE)*OFFSET($S1105,0,VLOOKUP('Thông tin khách hàng'!$E$10,$X$2:$Z$5,2,FALSE))</f>
        <v>0</v>
      </c>
      <c r="H1105" s="5">
        <f>F1105*HLOOKUP(B1105,Assumption!$A$10:$G$12,2,TRUE)+G1105*HLOOKUP(B1105,Assumption!$A$10:$G$12,3,TRUE)</f>
        <v>0</v>
      </c>
      <c r="I1105" s="5">
        <f t="shared" si="3"/>
        <v>0</v>
      </c>
      <c r="J1105" s="47">
        <f>VLOOKUP(D1105,Assumption!$O$3:$Q$103,IF('Thông tin khách hàng'!$B$3="Nam",2,3),FALSE)/12*P1105</f>
        <v>0</v>
      </c>
      <c r="K1105" s="5">
        <v>20000.0</v>
      </c>
      <c r="L1105" s="46">
        <f t="shared" si="4"/>
        <v>56867179015</v>
      </c>
      <c r="M1105" s="46">
        <f t="shared" si="5"/>
        <v>14015004446026</v>
      </c>
      <c r="N1105" s="47">
        <f>HLOOKUP(ROUND(AVERAGE(M1093:M1104)/10^6,0),Assumption!$B$2:$E$3,2,TRUE)*MAX((AVERAGE(M1093:M1104)-250*10^6),0)</f>
        <v>79001068581</v>
      </c>
      <c r="O1105" s="46">
        <f t="shared" si="6"/>
        <v>14094005514607</v>
      </c>
      <c r="P1105" s="46">
        <f>IF(A1105=1,SA,MAX(0,SA-M1104))</f>
        <v>0</v>
      </c>
      <c r="S1105" s="5">
        <v>0.0</v>
      </c>
      <c r="T1105" s="5">
        <v>0.0</v>
      </c>
      <c r="U1105" s="5">
        <v>0.0</v>
      </c>
      <c r="V1105" s="48">
        <v>1.0</v>
      </c>
    </row>
    <row r="1106" ht="15.75" customHeight="1">
      <c r="A1106" s="5">
        <v>1104.0</v>
      </c>
      <c r="B1106" s="5">
        <v>92.0</v>
      </c>
      <c r="C1106" s="5">
        <f t="shared" si="1"/>
        <v>12</v>
      </c>
      <c r="D1106" s="5">
        <f>'Thông tin khách hàng'!$B$4+B1106-1</f>
        <v>92</v>
      </c>
      <c r="E1106" s="46">
        <f t="shared" si="2"/>
        <v>14094005514607</v>
      </c>
      <c r="F1106" s="5">
        <f>TP*VLOOKUP('Thông tin khách hàng'!$E$10,$X$2:$Z$5,3,FALSE)*OFFSET($S1106,0,VLOOKUP('Thông tin khách hàng'!$E$10,$X$2:$Z$5,2,FALSE))</f>
        <v>0</v>
      </c>
      <c r="G1106" s="5">
        <f>EP*VLOOKUP('Thông tin khách hàng'!$E$10,$X$2:$Z$5,3,FALSE)*OFFSET($S1106,0,VLOOKUP('Thông tin khách hàng'!$E$10,$X$2:$Z$5,2,FALSE))</f>
        <v>0</v>
      </c>
      <c r="H1106" s="5">
        <f>F1106*HLOOKUP(B1106,Assumption!$A$10:$G$12,2,TRUE)+G1106*HLOOKUP(B1106,Assumption!$A$10:$G$12,3,TRUE)</f>
        <v>0</v>
      </c>
      <c r="I1106" s="5">
        <f t="shared" si="3"/>
        <v>0</v>
      </c>
      <c r="J1106" s="47">
        <f>VLOOKUP(D1106,Assumption!$O$3:$Q$103,IF('Thông tin khách hàng'!$B$3="Nam",2,3),FALSE)/12*P1106</f>
        <v>0</v>
      </c>
      <c r="K1106" s="5">
        <v>20000.0</v>
      </c>
      <c r="L1106" s="46">
        <f t="shared" si="4"/>
        <v>57420722992</v>
      </c>
      <c r="M1106" s="46">
        <f t="shared" si="5"/>
        <v>14151426217599</v>
      </c>
      <c r="N1106" s="47">
        <f>HLOOKUP(ROUND(AVERAGE(M1094:M1105)/10^6,0),Assumption!$B$2:$E$3,2,TRUE)*MAX((AVERAGE(M1094:M1105)-250*10^6),0)</f>
        <v>79770106533</v>
      </c>
      <c r="O1106" s="46">
        <f t="shared" si="6"/>
        <v>14231196324132</v>
      </c>
      <c r="P1106" s="46">
        <f>IF(A1106=1,SA,MAX(0,SA-M1105))</f>
        <v>0</v>
      </c>
      <c r="S1106" s="5">
        <v>0.0</v>
      </c>
      <c r="T1106" s="5">
        <v>0.0</v>
      </c>
      <c r="U1106" s="5">
        <v>0.0</v>
      </c>
      <c r="V1106" s="48">
        <v>1.0</v>
      </c>
    </row>
    <row r="1107" ht="15.75" customHeight="1">
      <c r="A1107" s="5">
        <v>1105.0</v>
      </c>
      <c r="B1107" s="5">
        <v>93.0</v>
      </c>
      <c r="C1107" s="5">
        <f t="shared" si="1"/>
        <v>1</v>
      </c>
      <c r="D1107" s="5">
        <f>'Thông tin khách hàng'!$B$4+B1107-1</f>
        <v>93</v>
      </c>
      <c r="E1107" s="46">
        <f t="shared" si="2"/>
        <v>14231196324132</v>
      </c>
      <c r="F1107" s="5">
        <f>TP*VLOOKUP('Thông tin khách hàng'!$E$10,$X$2:$Z$5,3,FALSE)*OFFSET($S1107,0,VLOOKUP('Thông tin khách hàng'!$E$10,$X$2:$Z$5,2,FALSE))</f>
        <v>15000000</v>
      </c>
      <c r="G1107" s="5">
        <f>EP*VLOOKUP('Thông tin khách hàng'!$E$10,$X$2:$Z$5,3,FALSE)*OFFSET($S1107,0,VLOOKUP('Thông tin khách hàng'!$E$10,$X$2:$Z$5,2,FALSE))</f>
        <v>15000000</v>
      </c>
      <c r="H1107" s="5">
        <f>F1107*HLOOKUP(B1107,Assumption!$A$10:$G$12,2,TRUE)+G1107*HLOOKUP(B1107,Assumption!$A$10:$G$12,3,TRUE)</f>
        <v>750000</v>
      </c>
      <c r="I1107" s="5">
        <f t="shared" si="3"/>
        <v>29250000</v>
      </c>
      <c r="J1107" s="47">
        <f>VLOOKUP(D1107,Assumption!$O$3:$Q$103,IF('Thông tin khách hàng'!$B$3="Nam",2,3),FALSE)/12*P1107</f>
        <v>0</v>
      </c>
      <c r="K1107" s="5">
        <v>20000.0</v>
      </c>
      <c r="L1107" s="46">
        <f t="shared" si="4"/>
        <v>57979774501</v>
      </c>
      <c r="M1107" s="46">
        <f t="shared" si="5"/>
        <v>14289205328633</v>
      </c>
      <c r="N1107" s="47">
        <f>HLOOKUP(ROUND(AVERAGE(M1095:M1106)/10^6,0),Assumption!$B$2:$E$3,2,TRUE)*MAX((AVERAGE(M1095:M1106)-250*10^6),0)</f>
        <v>80546630373</v>
      </c>
      <c r="O1107" s="46">
        <f t="shared" si="6"/>
        <v>14369751959006</v>
      </c>
      <c r="P1107" s="46">
        <f>IF(A1107=1,SA,MAX(0,SA-M1106))</f>
        <v>0</v>
      </c>
      <c r="S1107" s="5">
        <v>1.0</v>
      </c>
      <c r="T1107" s="5">
        <v>1.0</v>
      </c>
      <c r="U1107" s="5">
        <v>1.0</v>
      </c>
      <c r="V1107" s="48">
        <v>1.0</v>
      </c>
    </row>
    <row r="1108" ht="15.75" customHeight="1">
      <c r="A1108" s="5">
        <v>1106.0</v>
      </c>
      <c r="B1108" s="5">
        <v>93.0</v>
      </c>
      <c r="C1108" s="5">
        <f t="shared" si="1"/>
        <v>2</v>
      </c>
      <c r="D1108" s="5">
        <f>'Thông tin khách hàng'!$B$4+B1108-1</f>
        <v>93</v>
      </c>
      <c r="E1108" s="46">
        <f t="shared" si="2"/>
        <v>14369751959006</v>
      </c>
      <c r="F1108" s="5">
        <f>TP*VLOOKUP('Thông tin khách hàng'!$E$10,$X$2:$Z$5,3,FALSE)*OFFSET($S1108,0,VLOOKUP('Thông tin khách hàng'!$E$10,$X$2:$Z$5,2,FALSE))</f>
        <v>0</v>
      </c>
      <c r="G1108" s="5">
        <f>EP*VLOOKUP('Thông tin khách hàng'!$E$10,$X$2:$Z$5,3,FALSE)*OFFSET($S1108,0,VLOOKUP('Thông tin khách hàng'!$E$10,$X$2:$Z$5,2,FALSE))</f>
        <v>0</v>
      </c>
      <c r="H1108" s="5">
        <f>F1108*HLOOKUP(B1108,Assumption!$A$10:$G$12,2,TRUE)+G1108*HLOOKUP(B1108,Assumption!$A$10:$G$12,3,TRUE)</f>
        <v>0</v>
      </c>
      <c r="I1108" s="5">
        <f t="shared" si="3"/>
        <v>0</v>
      </c>
      <c r="J1108" s="47">
        <f>VLOOKUP(D1108,Assumption!$O$3:$Q$103,IF('Thông tin khách hàng'!$B$3="Nam",2,3),FALSE)/12*P1108</f>
        <v>0</v>
      </c>
      <c r="K1108" s="5">
        <v>20000.0</v>
      </c>
      <c r="L1108" s="46">
        <f t="shared" si="4"/>
        <v>58544148140</v>
      </c>
      <c r="M1108" s="46">
        <f t="shared" si="5"/>
        <v>14428296087146</v>
      </c>
      <c r="N1108" s="47">
        <f>HLOOKUP(ROUND(AVERAGE(M1096:M1107)/10^6,0),Assumption!$B$2:$E$3,2,TRUE)*MAX((AVERAGE(M1096:M1107)-250*10^6),0)</f>
        <v>81330712970</v>
      </c>
      <c r="O1108" s="46">
        <f t="shared" si="6"/>
        <v>14509626800115</v>
      </c>
      <c r="P1108" s="46">
        <f>IF(A1108=1,SA,MAX(0,SA-M1107))</f>
        <v>0</v>
      </c>
      <c r="S1108" s="5">
        <v>0.0</v>
      </c>
      <c r="T1108" s="5">
        <v>0.0</v>
      </c>
      <c r="U1108" s="5">
        <v>0.0</v>
      </c>
      <c r="V1108" s="48">
        <v>1.0</v>
      </c>
    </row>
    <row r="1109" ht="15.75" customHeight="1">
      <c r="A1109" s="5">
        <v>1107.0</v>
      </c>
      <c r="B1109" s="5">
        <v>93.0</v>
      </c>
      <c r="C1109" s="5">
        <f t="shared" si="1"/>
        <v>3</v>
      </c>
      <c r="D1109" s="5">
        <f>'Thông tin khách hàng'!$B$4+B1109-1</f>
        <v>93</v>
      </c>
      <c r="E1109" s="46">
        <f t="shared" si="2"/>
        <v>14509626800115</v>
      </c>
      <c r="F1109" s="5">
        <f>TP*VLOOKUP('Thông tin khách hàng'!$E$10,$X$2:$Z$5,3,FALSE)*OFFSET($S1109,0,VLOOKUP('Thông tin khách hàng'!$E$10,$X$2:$Z$5,2,FALSE))</f>
        <v>0</v>
      </c>
      <c r="G1109" s="5">
        <f>EP*VLOOKUP('Thông tin khách hàng'!$E$10,$X$2:$Z$5,3,FALSE)*OFFSET($S1109,0,VLOOKUP('Thông tin khách hàng'!$E$10,$X$2:$Z$5,2,FALSE))</f>
        <v>0</v>
      </c>
      <c r="H1109" s="5">
        <f>F1109*HLOOKUP(B1109,Assumption!$A$10:$G$12,2,TRUE)+G1109*HLOOKUP(B1109,Assumption!$A$10:$G$12,3,TRUE)</f>
        <v>0</v>
      </c>
      <c r="I1109" s="5">
        <f t="shared" si="3"/>
        <v>0</v>
      </c>
      <c r="J1109" s="47">
        <f>VLOOKUP(D1109,Assumption!$O$3:$Q$103,IF('Thông tin khách hàng'!$B$3="Nam",2,3),FALSE)/12*P1109</f>
        <v>0</v>
      </c>
      <c r="K1109" s="5">
        <v>20000.0</v>
      </c>
      <c r="L1109" s="46">
        <f t="shared" si="4"/>
        <v>59114015557</v>
      </c>
      <c r="M1109" s="46">
        <f t="shared" si="5"/>
        <v>14568740795672</v>
      </c>
      <c r="N1109" s="47">
        <f>HLOOKUP(ROUND(AVERAGE(M1097:M1108)/10^6,0),Assumption!$B$2:$E$3,2,TRUE)*MAX((AVERAGE(M1097:M1108)-250*10^6),0)</f>
        <v>82122427900</v>
      </c>
      <c r="O1109" s="46">
        <f t="shared" si="6"/>
        <v>14650863223572</v>
      </c>
      <c r="P1109" s="46">
        <f>IF(A1109=1,SA,MAX(0,SA-M1108))</f>
        <v>0</v>
      </c>
      <c r="S1109" s="5">
        <v>0.0</v>
      </c>
      <c r="T1109" s="5">
        <v>0.0</v>
      </c>
      <c r="U1109" s="5">
        <v>0.0</v>
      </c>
      <c r="V1109" s="48">
        <v>1.0</v>
      </c>
    </row>
    <row r="1110" ht="15.75" customHeight="1">
      <c r="A1110" s="5">
        <v>1108.0</v>
      </c>
      <c r="B1110" s="5">
        <v>93.0</v>
      </c>
      <c r="C1110" s="5">
        <f t="shared" si="1"/>
        <v>4</v>
      </c>
      <c r="D1110" s="5">
        <f>'Thông tin khách hàng'!$B$4+B1110-1</f>
        <v>93</v>
      </c>
      <c r="E1110" s="46">
        <f t="shared" si="2"/>
        <v>14650863223572</v>
      </c>
      <c r="F1110" s="5">
        <f>TP*VLOOKUP('Thông tin khách hàng'!$E$10,$X$2:$Z$5,3,FALSE)*OFFSET($S1110,0,VLOOKUP('Thông tin khách hàng'!$E$10,$X$2:$Z$5,2,FALSE))</f>
        <v>0</v>
      </c>
      <c r="G1110" s="5">
        <f>EP*VLOOKUP('Thông tin khách hàng'!$E$10,$X$2:$Z$5,3,FALSE)*OFFSET($S1110,0,VLOOKUP('Thông tin khách hàng'!$E$10,$X$2:$Z$5,2,FALSE))</f>
        <v>0</v>
      </c>
      <c r="H1110" s="5">
        <f>F1110*HLOOKUP(B1110,Assumption!$A$10:$G$12,2,TRUE)+G1110*HLOOKUP(B1110,Assumption!$A$10:$G$12,3,TRUE)</f>
        <v>0</v>
      </c>
      <c r="I1110" s="5">
        <f t="shared" si="3"/>
        <v>0</v>
      </c>
      <c r="J1110" s="47">
        <f>VLOOKUP(D1110,Assumption!$O$3:$Q$103,IF('Thông tin khách hàng'!$B$3="Nam",2,3),FALSE)/12*P1110</f>
        <v>0</v>
      </c>
      <c r="K1110" s="5">
        <v>20000.0</v>
      </c>
      <c r="L1110" s="46">
        <f t="shared" si="4"/>
        <v>59689430229</v>
      </c>
      <c r="M1110" s="46">
        <f t="shared" si="5"/>
        <v>14710552633801</v>
      </c>
      <c r="N1110" s="47">
        <f>HLOOKUP(ROUND(AVERAGE(M1098:M1109)/10^6,0),Assumption!$B$2:$E$3,2,TRUE)*MAX((AVERAGE(M1098:M1109)-250*10^6),0)</f>
        <v>82921849459</v>
      </c>
      <c r="O1110" s="46">
        <f t="shared" si="6"/>
        <v>14793474483260</v>
      </c>
      <c r="P1110" s="46">
        <f>IF(A1110=1,SA,MAX(0,SA-M1109))</f>
        <v>0</v>
      </c>
      <c r="S1110" s="5">
        <v>0.0</v>
      </c>
      <c r="T1110" s="5">
        <v>0.0</v>
      </c>
      <c r="U1110" s="5">
        <v>1.0</v>
      </c>
      <c r="V1110" s="48">
        <v>1.0</v>
      </c>
    </row>
    <row r="1111" ht="15.75" customHeight="1">
      <c r="A1111" s="5">
        <v>1109.0</v>
      </c>
      <c r="B1111" s="5">
        <v>93.0</v>
      </c>
      <c r="C1111" s="5">
        <f t="shared" si="1"/>
        <v>5</v>
      </c>
      <c r="D1111" s="5">
        <f>'Thông tin khách hàng'!$B$4+B1111-1</f>
        <v>93</v>
      </c>
      <c r="E1111" s="46">
        <f t="shared" si="2"/>
        <v>14793474483260</v>
      </c>
      <c r="F1111" s="5">
        <f>TP*VLOOKUP('Thông tin khách hàng'!$E$10,$X$2:$Z$5,3,FALSE)*OFFSET($S1111,0,VLOOKUP('Thông tin khách hàng'!$E$10,$X$2:$Z$5,2,FALSE))</f>
        <v>0</v>
      </c>
      <c r="G1111" s="5">
        <f>EP*VLOOKUP('Thông tin khách hàng'!$E$10,$X$2:$Z$5,3,FALSE)*OFFSET($S1111,0,VLOOKUP('Thông tin khách hàng'!$E$10,$X$2:$Z$5,2,FALSE))</f>
        <v>0</v>
      </c>
      <c r="H1111" s="5">
        <f>F1111*HLOOKUP(B1111,Assumption!$A$10:$G$12,2,TRUE)+G1111*HLOOKUP(B1111,Assumption!$A$10:$G$12,3,TRUE)</f>
        <v>0</v>
      </c>
      <c r="I1111" s="5">
        <f t="shared" si="3"/>
        <v>0</v>
      </c>
      <c r="J1111" s="47">
        <f>VLOOKUP(D1111,Assumption!$O$3:$Q$103,IF('Thông tin khách hàng'!$B$3="Nam",2,3),FALSE)/12*P1111</f>
        <v>0</v>
      </c>
      <c r="K1111" s="5">
        <v>20000.0</v>
      </c>
      <c r="L1111" s="46">
        <f t="shared" si="4"/>
        <v>60270446154</v>
      </c>
      <c r="M1111" s="46">
        <f t="shared" si="5"/>
        <v>14853744909414</v>
      </c>
      <c r="N1111" s="47">
        <f>HLOOKUP(ROUND(AVERAGE(M1099:M1110)/10^6,0),Assumption!$B$2:$E$3,2,TRUE)*MAX((AVERAGE(M1099:M1110)-250*10^6),0)</f>
        <v>83729052663</v>
      </c>
      <c r="O1111" s="46">
        <f t="shared" si="6"/>
        <v>14937473962077</v>
      </c>
      <c r="P1111" s="46">
        <f>IF(A1111=1,SA,MAX(0,SA-M1110))</f>
        <v>0</v>
      </c>
      <c r="S1111" s="5">
        <v>0.0</v>
      </c>
      <c r="T1111" s="5">
        <v>0.0</v>
      </c>
      <c r="U1111" s="5">
        <v>0.0</v>
      </c>
      <c r="V1111" s="48">
        <v>1.0</v>
      </c>
    </row>
    <row r="1112" ht="15.75" customHeight="1">
      <c r="A1112" s="5">
        <v>1110.0</v>
      </c>
      <c r="B1112" s="5">
        <v>93.0</v>
      </c>
      <c r="C1112" s="5">
        <f t="shared" si="1"/>
        <v>6</v>
      </c>
      <c r="D1112" s="5">
        <f>'Thông tin khách hàng'!$B$4+B1112-1</f>
        <v>93</v>
      </c>
      <c r="E1112" s="46">
        <f t="shared" si="2"/>
        <v>14937473962077</v>
      </c>
      <c r="F1112" s="5">
        <f>TP*VLOOKUP('Thông tin khách hàng'!$E$10,$X$2:$Z$5,3,FALSE)*OFFSET($S1112,0,VLOOKUP('Thông tin khách hàng'!$E$10,$X$2:$Z$5,2,FALSE))</f>
        <v>0</v>
      </c>
      <c r="G1112" s="5">
        <f>EP*VLOOKUP('Thông tin khách hàng'!$E$10,$X$2:$Z$5,3,FALSE)*OFFSET($S1112,0,VLOOKUP('Thông tin khách hàng'!$E$10,$X$2:$Z$5,2,FALSE))</f>
        <v>0</v>
      </c>
      <c r="H1112" s="5">
        <f>F1112*HLOOKUP(B1112,Assumption!$A$10:$G$12,2,TRUE)+G1112*HLOOKUP(B1112,Assumption!$A$10:$G$12,3,TRUE)</f>
        <v>0</v>
      </c>
      <c r="I1112" s="5">
        <f t="shared" si="3"/>
        <v>0</v>
      </c>
      <c r="J1112" s="47">
        <f>VLOOKUP(D1112,Assumption!$O$3:$Q$103,IF('Thông tin khách hàng'!$B$3="Nam",2,3),FALSE)/12*P1112</f>
        <v>0</v>
      </c>
      <c r="K1112" s="5">
        <v>20000.0</v>
      </c>
      <c r="L1112" s="46">
        <f t="shared" si="4"/>
        <v>60857117855</v>
      </c>
      <c r="M1112" s="46">
        <f t="shared" si="5"/>
        <v>14998331059932</v>
      </c>
      <c r="N1112" s="47">
        <f>HLOOKUP(ROUND(AVERAGE(M1100:M1111)/10^6,0),Assumption!$B$2:$E$3,2,TRUE)*MAX((AVERAGE(M1100:M1111)-250*10^6),0)</f>
        <v>84544113259</v>
      </c>
      <c r="O1112" s="46">
        <f t="shared" si="6"/>
        <v>15082875173191</v>
      </c>
      <c r="P1112" s="46">
        <f>IF(A1112=1,SA,MAX(0,SA-M1111))</f>
        <v>0</v>
      </c>
      <c r="S1112" s="5">
        <v>0.0</v>
      </c>
      <c r="T1112" s="5">
        <v>0.0</v>
      </c>
      <c r="U1112" s="5">
        <v>0.0</v>
      </c>
      <c r="V1112" s="48">
        <v>1.0</v>
      </c>
    </row>
    <row r="1113" ht="15.75" customHeight="1">
      <c r="A1113" s="5">
        <v>1111.0</v>
      </c>
      <c r="B1113" s="5">
        <v>93.0</v>
      </c>
      <c r="C1113" s="5">
        <f t="shared" si="1"/>
        <v>7</v>
      </c>
      <c r="D1113" s="5">
        <f>'Thông tin khách hàng'!$B$4+B1113-1</f>
        <v>93</v>
      </c>
      <c r="E1113" s="46">
        <f t="shared" si="2"/>
        <v>15082875173191</v>
      </c>
      <c r="F1113" s="5">
        <f>TP*VLOOKUP('Thông tin khách hàng'!$E$10,$X$2:$Z$5,3,FALSE)*OFFSET($S1113,0,VLOOKUP('Thông tin khách hàng'!$E$10,$X$2:$Z$5,2,FALSE))</f>
        <v>15000000</v>
      </c>
      <c r="G1113" s="5">
        <f>EP*VLOOKUP('Thông tin khách hàng'!$E$10,$X$2:$Z$5,3,FALSE)*OFFSET($S1113,0,VLOOKUP('Thông tin khách hàng'!$E$10,$X$2:$Z$5,2,FALSE))</f>
        <v>15000000</v>
      </c>
      <c r="H1113" s="5">
        <f>F1113*HLOOKUP(B1113,Assumption!$A$10:$G$12,2,TRUE)+G1113*HLOOKUP(B1113,Assumption!$A$10:$G$12,3,TRUE)</f>
        <v>750000</v>
      </c>
      <c r="I1113" s="5">
        <f t="shared" si="3"/>
        <v>29250000</v>
      </c>
      <c r="J1113" s="47">
        <f>VLOOKUP(D1113,Assumption!$O$3:$Q$103,IF('Thông tin khách hàng'!$B$3="Nam",2,3),FALSE)/12*P1113</f>
        <v>0</v>
      </c>
      <c r="K1113" s="5">
        <v>20000.0</v>
      </c>
      <c r="L1113" s="46">
        <f t="shared" si="4"/>
        <v>61449619556</v>
      </c>
      <c r="M1113" s="46">
        <f t="shared" si="5"/>
        <v>15144354022747</v>
      </c>
      <c r="N1113" s="47">
        <f>HLOOKUP(ROUND(AVERAGE(M1101:M1112)/10^6,0),Assumption!$B$2:$E$3,2,TRUE)*MAX((AVERAGE(M1101:M1112)-250*10^6),0)</f>
        <v>85367107731</v>
      </c>
      <c r="O1113" s="46">
        <f t="shared" si="6"/>
        <v>15229721130478</v>
      </c>
      <c r="P1113" s="46">
        <f>IF(A1113=1,SA,MAX(0,SA-M1112))</f>
        <v>0</v>
      </c>
      <c r="S1113" s="5">
        <v>0.0</v>
      </c>
      <c r="T1113" s="5">
        <v>1.0</v>
      </c>
      <c r="U1113" s="5">
        <v>1.0</v>
      </c>
      <c r="V1113" s="48">
        <v>1.0</v>
      </c>
    </row>
    <row r="1114" ht="15.75" customHeight="1">
      <c r="A1114" s="5">
        <v>1112.0</v>
      </c>
      <c r="B1114" s="5">
        <v>93.0</v>
      </c>
      <c r="C1114" s="5">
        <f t="shared" si="1"/>
        <v>8</v>
      </c>
      <c r="D1114" s="5">
        <f>'Thông tin khách hàng'!$B$4+B1114-1</f>
        <v>93</v>
      </c>
      <c r="E1114" s="46">
        <f t="shared" si="2"/>
        <v>15229721130478</v>
      </c>
      <c r="F1114" s="5">
        <f>TP*VLOOKUP('Thông tin khách hàng'!$E$10,$X$2:$Z$5,3,FALSE)*OFFSET($S1114,0,VLOOKUP('Thông tin khách hàng'!$E$10,$X$2:$Z$5,2,FALSE))</f>
        <v>0</v>
      </c>
      <c r="G1114" s="5">
        <f>EP*VLOOKUP('Thông tin khách hàng'!$E$10,$X$2:$Z$5,3,FALSE)*OFFSET($S1114,0,VLOOKUP('Thông tin khách hàng'!$E$10,$X$2:$Z$5,2,FALSE))</f>
        <v>0</v>
      </c>
      <c r="H1114" s="5">
        <f>F1114*HLOOKUP(B1114,Assumption!$A$10:$G$12,2,TRUE)+G1114*HLOOKUP(B1114,Assumption!$A$10:$G$12,3,TRUE)</f>
        <v>0</v>
      </c>
      <c r="I1114" s="5">
        <f t="shared" si="3"/>
        <v>0</v>
      </c>
      <c r="J1114" s="47">
        <f>VLOOKUP(D1114,Assumption!$O$3:$Q$103,IF('Thông tin khách hàng'!$B$3="Nam",2,3),FALSE)/12*P1114</f>
        <v>0</v>
      </c>
      <c r="K1114" s="5">
        <v>20000.0</v>
      </c>
      <c r="L1114" s="46">
        <f t="shared" si="4"/>
        <v>62047768995</v>
      </c>
      <c r="M1114" s="46">
        <f t="shared" si="5"/>
        <v>15291768879473</v>
      </c>
      <c r="N1114" s="47">
        <f>HLOOKUP(ROUND(AVERAGE(M1102:M1113)/10^6,0),Assumption!$B$2:$E$3,2,TRUE)*MAX((AVERAGE(M1102:M1113)-250*10^6),0)</f>
        <v>86198113310</v>
      </c>
      <c r="O1114" s="46">
        <f t="shared" si="6"/>
        <v>15377966992783</v>
      </c>
      <c r="P1114" s="46">
        <f>IF(A1114=1,SA,MAX(0,SA-M1113))</f>
        <v>0</v>
      </c>
      <c r="S1114" s="5">
        <v>0.0</v>
      </c>
      <c r="T1114" s="5">
        <v>0.0</v>
      </c>
      <c r="U1114" s="5">
        <v>0.0</v>
      </c>
      <c r="V1114" s="48">
        <v>1.0</v>
      </c>
    </row>
    <row r="1115" ht="15.75" customHeight="1">
      <c r="A1115" s="5">
        <v>1113.0</v>
      </c>
      <c r="B1115" s="5">
        <v>93.0</v>
      </c>
      <c r="C1115" s="5">
        <f t="shared" si="1"/>
        <v>9</v>
      </c>
      <c r="D1115" s="5">
        <f>'Thông tin khách hàng'!$B$4+B1115-1</f>
        <v>93</v>
      </c>
      <c r="E1115" s="46">
        <f t="shared" si="2"/>
        <v>15377966992783</v>
      </c>
      <c r="F1115" s="5">
        <f>TP*VLOOKUP('Thông tin khách hàng'!$E$10,$X$2:$Z$5,3,FALSE)*OFFSET($S1115,0,VLOOKUP('Thông tin khách hàng'!$E$10,$X$2:$Z$5,2,FALSE))</f>
        <v>0</v>
      </c>
      <c r="G1115" s="5">
        <f>EP*VLOOKUP('Thông tin khách hàng'!$E$10,$X$2:$Z$5,3,FALSE)*OFFSET($S1115,0,VLOOKUP('Thông tin khách hàng'!$E$10,$X$2:$Z$5,2,FALSE))</f>
        <v>0</v>
      </c>
      <c r="H1115" s="5">
        <f>F1115*HLOOKUP(B1115,Assumption!$A$10:$G$12,2,TRUE)+G1115*HLOOKUP(B1115,Assumption!$A$10:$G$12,3,TRUE)</f>
        <v>0</v>
      </c>
      <c r="I1115" s="5">
        <f t="shared" si="3"/>
        <v>0</v>
      </c>
      <c r="J1115" s="47">
        <f>VLOOKUP(D1115,Assumption!$O$3:$Q$103,IF('Thông tin khách hàng'!$B$3="Nam",2,3),FALSE)/12*P1115</f>
        <v>0</v>
      </c>
      <c r="K1115" s="5">
        <v>20000.0</v>
      </c>
      <c r="L1115" s="46">
        <f t="shared" si="4"/>
        <v>62651740988</v>
      </c>
      <c r="M1115" s="46">
        <f t="shared" si="5"/>
        <v>15440618713771</v>
      </c>
      <c r="N1115" s="47">
        <f>HLOOKUP(ROUND(AVERAGE(M1103:M1114)/10^6,0),Assumption!$B$2:$E$3,2,TRUE)*MAX((AVERAGE(M1103:M1114)-250*10^6),0)</f>
        <v>87037207976</v>
      </c>
      <c r="O1115" s="46">
        <f t="shared" si="6"/>
        <v>15527655921747</v>
      </c>
      <c r="P1115" s="46">
        <f>IF(A1115=1,SA,MAX(0,SA-M1114))</f>
        <v>0</v>
      </c>
      <c r="S1115" s="5">
        <v>0.0</v>
      </c>
      <c r="T1115" s="5">
        <v>0.0</v>
      </c>
      <c r="U1115" s="5">
        <v>0.0</v>
      </c>
      <c r="V1115" s="48">
        <v>1.0</v>
      </c>
    </row>
    <row r="1116" ht="15.75" customHeight="1">
      <c r="A1116" s="5">
        <v>1114.0</v>
      </c>
      <c r="B1116" s="5">
        <v>93.0</v>
      </c>
      <c r="C1116" s="5">
        <f t="shared" si="1"/>
        <v>10</v>
      </c>
      <c r="D1116" s="5">
        <f>'Thông tin khách hàng'!$B$4+B1116-1</f>
        <v>93</v>
      </c>
      <c r="E1116" s="46">
        <f t="shared" si="2"/>
        <v>15527655921747</v>
      </c>
      <c r="F1116" s="5">
        <f>TP*VLOOKUP('Thông tin khách hàng'!$E$10,$X$2:$Z$5,3,FALSE)*OFFSET($S1116,0,VLOOKUP('Thông tin khách hàng'!$E$10,$X$2:$Z$5,2,FALSE))</f>
        <v>0</v>
      </c>
      <c r="G1116" s="5">
        <f>EP*VLOOKUP('Thông tin khách hàng'!$E$10,$X$2:$Z$5,3,FALSE)*OFFSET($S1116,0,VLOOKUP('Thông tin khách hàng'!$E$10,$X$2:$Z$5,2,FALSE))</f>
        <v>0</v>
      </c>
      <c r="H1116" s="5">
        <f>F1116*HLOOKUP(B1116,Assumption!$A$10:$G$12,2,TRUE)+G1116*HLOOKUP(B1116,Assumption!$A$10:$G$12,3,TRUE)</f>
        <v>0</v>
      </c>
      <c r="I1116" s="5">
        <f t="shared" si="3"/>
        <v>0</v>
      </c>
      <c r="J1116" s="47">
        <f>VLOOKUP(D1116,Assumption!$O$3:$Q$103,IF('Thông tin khách hàng'!$B$3="Nam",2,3),FALSE)/12*P1116</f>
        <v>0</v>
      </c>
      <c r="K1116" s="5">
        <v>20000.0</v>
      </c>
      <c r="L1116" s="46">
        <f t="shared" si="4"/>
        <v>63261592214</v>
      </c>
      <c r="M1116" s="46">
        <f t="shared" si="5"/>
        <v>15590917493961</v>
      </c>
      <c r="N1116" s="47">
        <f>HLOOKUP(ROUND(AVERAGE(M1104:M1115)/10^6,0),Assumption!$B$2:$E$3,2,TRUE)*MAX((AVERAGE(M1104:M1115)-250*10^6),0)</f>
        <v>87884470468</v>
      </c>
      <c r="O1116" s="46">
        <f t="shared" si="6"/>
        <v>15678801964430</v>
      </c>
      <c r="P1116" s="46">
        <f>IF(A1116=1,SA,MAX(0,SA-M1115))</f>
        <v>0</v>
      </c>
      <c r="S1116" s="5">
        <v>0.0</v>
      </c>
      <c r="T1116" s="5">
        <v>0.0</v>
      </c>
      <c r="U1116" s="5">
        <v>1.0</v>
      </c>
      <c r="V1116" s="48">
        <v>1.0</v>
      </c>
    </row>
    <row r="1117" ht="15.75" customHeight="1">
      <c r="A1117" s="5">
        <v>1115.0</v>
      </c>
      <c r="B1117" s="5">
        <v>93.0</v>
      </c>
      <c r="C1117" s="5">
        <f t="shared" si="1"/>
        <v>11</v>
      </c>
      <c r="D1117" s="5">
        <f>'Thông tin khách hàng'!$B$4+B1117-1</f>
        <v>93</v>
      </c>
      <c r="E1117" s="46">
        <f t="shared" si="2"/>
        <v>15678801964430</v>
      </c>
      <c r="F1117" s="5">
        <f>TP*VLOOKUP('Thông tin khách hàng'!$E$10,$X$2:$Z$5,3,FALSE)*OFFSET($S1117,0,VLOOKUP('Thông tin khách hàng'!$E$10,$X$2:$Z$5,2,FALSE))</f>
        <v>0</v>
      </c>
      <c r="G1117" s="5">
        <f>EP*VLOOKUP('Thông tin khách hàng'!$E$10,$X$2:$Z$5,3,FALSE)*OFFSET($S1117,0,VLOOKUP('Thông tin khách hàng'!$E$10,$X$2:$Z$5,2,FALSE))</f>
        <v>0</v>
      </c>
      <c r="H1117" s="5">
        <f>F1117*HLOOKUP(B1117,Assumption!$A$10:$G$12,2,TRUE)+G1117*HLOOKUP(B1117,Assumption!$A$10:$G$12,3,TRUE)</f>
        <v>0</v>
      </c>
      <c r="I1117" s="5">
        <f t="shared" si="3"/>
        <v>0</v>
      </c>
      <c r="J1117" s="47">
        <f>VLOOKUP(D1117,Assumption!$O$3:$Q$103,IF('Thông tin khách hàng'!$B$3="Nam",2,3),FALSE)/12*P1117</f>
        <v>0</v>
      </c>
      <c r="K1117" s="5">
        <v>20000.0</v>
      </c>
      <c r="L1117" s="46">
        <f t="shared" si="4"/>
        <v>63877379901</v>
      </c>
      <c r="M1117" s="46">
        <f t="shared" si="5"/>
        <v>15742679324331</v>
      </c>
      <c r="N1117" s="47">
        <f>HLOOKUP(ROUND(AVERAGE(M1105:M1116)/10^6,0),Assumption!$B$2:$E$3,2,TRUE)*MAX((AVERAGE(M1105:M1116)-250*10^6),0)</f>
        <v>88739980294</v>
      </c>
      <c r="O1117" s="46">
        <f t="shared" si="6"/>
        <v>15831419304625</v>
      </c>
      <c r="P1117" s="46">
        <f>IF(A1117=1,SA,MAX(0,SA-M1116))</f>
        <v>0</v>
      </c>
      <c r="S1117" s="5">
        <v>0.0</v>
      </c>
      <c r="T1117" s="5">
        <v>0.0</v>
      </c>
      <c r="U1117" s="5">
        <v>0.0</v>
      </c>
      <c r="V1117" s="48">
        <v>1.0</v>
      </c>
    </row>
    <row r="1118" ht="15.75" customHeight="1">
      <c r="A1118" s="5">
        <v>1116.0</v>
      </c>
      <c r="B1118" s="5">
        <v>93.0</v>
      </c>
      <c r="C1118" s="5">
        <f t="shared" si="1"/>
        <v>12</v>
      </c>
      <c r="D1118" s="5">
        <f>'Thông tin khách hàng'!$B$4+B1118-1</f>
        <v>93</v>
      </c>
      <c r="E1118" s="46">
        <f t="shared" si="2"/>
        <v>15831419304625</v>
      </c>
      <c r="F1118" s="5">
        <f>TP*VLOOKUP('Thông tin khách hàng'!$E$10,$X$2:$Z$5,3,FALSE)*OFFSET($S1118,0,VLOOKUP('Thông tin khách hàng'!$E$10,$X$2:$Z$5,2,FALSE))</f>
        <v>0</v>
      </c>
      <c r="G1118" s="5">
        <f>EP*VLOOKUP('Thông tin khách hàng'!$E$10,$X$2:$Z$5,3,FALSE)*OFFSET($S1118,0,VLOOKUP('Thông tin khách hàng'!$E$10,$X$2:$Z$5,2,FALSE))</f>
        <v>0</v>
      </c>
      <c r="H1118" s="5">
        <f>F1118*HLOOKUP(B1118,Assumption!$A$10:$G$12,2,TRUE)+G1118*HLOOKUP(B1118,Assumption!$A$10:$G$12,3,TRUE)</f>
        <v>0</v>
      </c>
      <c r="I1118" s="5">
        <f t="shared" si="3"/>
        <v>0</v>
      </c>
      <c r="J1118" s="47">
        <f>VLOOKUP(D1118,Assumption!$O$3:$Q$103,IF('Thông tin khách hàng'!$B$3="Nam",2,3),FALSE)/12*P1118</f>
        <v>0</v>
      </c>
      <c r="K1118" s="5">
        <v>20000.0</v>
      </c>
      <c r="L1118" s="46">
        <f t="shared" si="4"/>
        <v>64499161836</v>
      </c>
      <c r="M1118" s="46">
        <f t="shared" si="5"/>
        <v>15895918446461</v>
      </c>
      <c r="N1118" s="47">
        <f>HLOOKUP(ROUND(AVERAGE(M1106:M1117)/10^6,0),Assumption!$B$2:$E$3,2,TRUE)*MAX((AVERAGE(M1106:M1117)-250*10^6),0)</f>
        <v>89603817733</v>
      </c>
      <c r="O1118" s="46">
        <f t="shared" si="6"/>
        <v>15985522264194</v>
      </c>
      <c r="P1118" s="46">
        <f>IF(A1118=1,SA,MAX(0,SA-M1117))</f>
        <v>0</v>
      </c>
      <c r="S1118" s="5">
        <v>0.0</v>
      </c>
      <c r="T1118" s="5">
        <v>0.0</v>
      </c>
      <c r="U1118" s="5">
        <v>0.0</v>
      </c>
      <c r="V1118" s="48">
        <v>1.0</v>
      </c>
    </row>
    <row r="1119" ht="15.75" customHeight="1">
      <c r="A1119" s="5">
        <v>1117.0</v>
      </c>
      <c r="B1119" s="5">
        <v>94.0</v>
      </c>
      <c r="C1119" s="5">
        <f t="shared" si="1"/>
        <v>1</v>
      </c>
      <c r="D1119" s="5">
        <f>'Thông tin khách hàng'!$B$4+B1119-1</f>
        <v>94</v>
      </c>
      <c r="E1119" s="46">
        <f t="shared" si="2"/>
        <v>15985522264194</v>
      </c>
      <c r="F1119" s="5">
        <f>TP*VLOOKUP('Thông tin khách hàng'!$E$10,$X$2:$Z$5,3,FALSE)*OFFSET($S1119,0,VLOOKUP('Thông tin khách hàng'!$E$10,$X$2:$Z$5,2,FALSE))</f>
        <v>15000000</v>
      </c>
      <c r="G1119" s="5">
        <f>EP*VLOOKUP('Thông tin khách hàng'!$E$10,$X$2:$Z$5,3,FALSE)*OFFSET($S1119,0,VLOOKUP('Thông tin khách hàng'!$E$10,$X$2:$Z$5,2,FALSE))</f>
        <v>15000000</v>
      </c>
      <c r="H1119" s="5">
        <f>F1119*HLOOKUP(B1119,Assumption!$A$10:$G$12,2,TRUE)+G1119*HLOOKUP(B1119,Assumption!$A$10:$G$12,3,TRUE)</f>
        <v>750000</v>
      </c>
      <c r="I1119" s="5">
        <f t="shared" si="3"/>
        <v>29250000</v>
      </c>
      <c r="J1119" s="47">
        <f>VLOOKUP(D1119,Assumption!$O$3:$Q$103,IF('Thông tin khách hàng'!$B$3="Nam",2,3),FALSE)/12*P1119</f>
        <v>0</v>
      </c>
      <c r="K1119" s="5">
        <v>20000.0</v>
      </c>
      <c r="L1119" s="46">
        <f t="shared" si="4"/>
        <v>65127115537</v>
      </c>
      <c r="M1119" s="46">
        <f t="shared" si="5"/>
        <v>16050678609731</v>
      </c>
      <c r="N1119" s="47">
        <f>HLOOKUP(ROUND(AVERAGE(M1107:M1118)/10^6,0),Assumption!$B$2:$E$3,2,TRUE)*MAX((AVERAGE(M1107:M1118)-250*10^6),0)</f>
        <v>90476063848</v>
      </c>
      <c r="O1119" s="46">
        <f t="shared" si="6"/>
        <v>16141154673579</v>
      </c>
      <c r="P1119" s="46">
        <f>IF(A1119=1,SA,MAX(0,SA-M1118))</f>
        <v>0</v>
      </c>
      <c r="S1119" s="5">
        <v>1.0</v>
      </c>
      <c r="T1119" s="5">
        <v>1.0</v>
      </c>
      <c r="U1119" s="5">
        <v>1.0</v>
      </c>
      <c r="V1119" s="48">
        <v>1.0</v>
      </c>
    </row>
    <row r="1120" ht="15.75" customHeight="1">
      <c r="A1120" s="5">
        <v>1118.0</v>
      </c>
      <c r="B1120" s="5">
        <v>94.0</v>
      </c>
      <c r="C1120" s="5">
        <f t="shared" si="1"/>
        <v>2</v>
      </c>
      <c r="D1120" s="5">
        <f>'Thông tin khách hàng'!$B$4+B1120-1</f>
        <v>94</v>
      </c>
      <c r="E1120" s="46">
        <f t="shared" si="2"/>
        <v>16141154673579</v>
      </c>
      <c r="F1120" s="5">
        <f>TP*VLOOKUP('Thông tin khách hàng'!$E$10,$X$2:$Z$5,3,FALSE)*OFFSET($S1120,0,VLOOKUP('Thông tin khách hàng'!$E$10,$X$2:$Z$5,2,FALSE))</f>
        <v>0</v>
      </c>
      <c r="G1120" s="5">
        <f>EP*VLOOKUP('Thông tin khách hàng'!$E$10,$X$2:$Z$5,3,FALSE)*OFFSET($S1120,0,VLOOKUP('Thông tin khách hàng'!$E$10,$X$2:$Z$5,2,FALSE))</f>
        <v>0</v>
      </c>
      <c r="H1120" s="5">
        <f>F1120*HLOOKUP(B1120,Assumption!$A$10:$G$12,2,TRUE)+G1120*HLOOKUP(B1120,Assumption!$A$10:$G$12,3,TRUE)</f>
        <v>0</v>
      </c>
      <c r="I1120" s="5">
        <f t="shared" si="3"/>
        <v>0</v>
      </c>
      <c r="J1120" s="47">
        <f>VLOOKUP(D1120,Assumption!$O$3:$Q$103,IF('Thông tin khách hàng'!$B$3="Nam",2,3),FALSE)/12*P1120</f>
        <v>0</v>
      </c>
      <c r="K1120" s="5">
        <v>20000.0</v>
      </c>
      <c r="L1120" s="46">
        <f t="shared" si="4"/>
        <v>65761062070</v>
      </c>
      <c r="M1120" s="46">
        <f t="shared" si="5"/>
        <v>16206915715649</v>
      </c>
      <c r="N1120" s="47">
        <f>HLOOKUP(ROUND(AVERAGE(M1108:M1119)/10^6,0),Assumption!$B$2:$E$3,2,TRUE)*MAX((AVERAGE(M1108:M1119)-250*10^6),0)</f>
        <v>91356800488</v>
      </c>
      <c r="O1120" s="46">
        <f t="shared" si="6"/>
        <v>16298272516137</v>
      </c>
      <c r="P1120" s="46">
        <f>IF(A1120=1,SA,MAX(0,SA-M1119))</f>
        <v>0</v>
      </c>
      <c r="S1120" s="5">
        <v>0.0</v>
      </c>
      <c r="T1120" s="5">
        <v>0.0</v>
      </c>
      <c r="U1120" s="5">
        <v>0.0</v>
      </c>
      <c r="V1120" s="48">
        <v>1.0</v>
      </c>
    </row>
    <row r="1121" ht="15.75" customHeight="1">
      <c r="A1121" s="5">
        <v>1119.0</v>
      </c>
      <c r="B1121" s="5">
        <v>94.0</v>
      </c>
      <c r="C1121" s="5">
        <f t="shared" si="1"/>
        <v>3</v>
      </c>
      <c r="D1121" s="5">
        <f>'Thông tin khách hàng'!$B$4+B1121-1</f>
        <v>94</v>
      </c>
      <c r="E1121" s="46">
        <f t="shared" si="2"/>
        <v>16298272516137</v>
      </c>
      <c r="F1121" s="5">
        <f>TP*VLOOKUP('Thông tin khách hàng'!$E$10,$X$2:$Z$5,3,FALSE)*OFFSET($S1121,0,VLOOKUP('Thông tin khách hàng'!$E$10,$X$2:$Z$5,2,FALSE))</f>
        <v>0</v>
      </c>
      <c r="G1121" s="5">
        <f>EP*VLOOKUP('Thông tin khách hàng'!$E$10,$X$2:$Z$5,3,FALSE)*OFFSET($S1121,0,VLOOKUP('Thông tin khách hàng'!$E$10,$X$2:$Z$5,2,FALSE))</f>
        <v>0</v>
      </c>
      <c r="H1121" s="5">
        <f>F1121*HLOOKUP(B1121,Assumption!$A$10:$G$12,2,TRUE)+G1121*HLOOKUP(B1121,Assumption!$A$10:$G$12,3,TRUE)</f>
        <v>0</v>
      </c>
      <c r="I1121" s="5">
        <f t="shared" si="3"/>
        <v>0</v>
      </c>
      <c r="J1121" s="47">
        <f>VLOOKUP(D1121,Assumption!$O$3:$Q$103,IF('Thông tin khách hàng'!$B$3="Nam",2,3),FALSE)/12*P1121</f>
        <v>0</v>
      </c>
      <c r="K1121" s="5">
        <v>20000.0</v>
      </c>
      <c r="L1121" s="46">
        <f t="shared" si="4"/>
        <v>66401179609</v>
      </c>
      <c r="M1121" s="46">
        <f t="shared" si="5"/>
        <v>16364673675746</v>
      </c>
      <c r="N1121" s="47">
        <f>HLOOKUP(ROUND(AVERAGE(M1109:M1120)/10^6,0),Assumption!$B$2:$E$3,2,TRUE)*MAX((AVERAGE(M1109:M1120)-250*10^6),0)</f>
        <v>92246110302</v>
      </c>
      <c r="O1121" s="46">
        <f t="shared" si="6"/>
        <v>16456919786048</v>
      </c>
      <c r="P1121" s="46">
        <f>IF(A1121=1,SA,MAX(0,SA-M1120))</f>
        <v>0</v>
      </c>
      <c r="S1121" s="5">
        <v>0.0</v>
      </c>
      <c r="T1121" s="5">
        <v>0.0</v>
      </c>
      <c r="U1121" s="5">
        <v>0.0</v>
      </c>
      <c r="V1121" s="48">
        <v>1.0</v>
      </c>
    </row>
    <row r="1122" ht="15.75" customHeight="1">
      <c r="A1122" s="5">
        <v>1120.0</v>
      </c>
      <c r="B1122" s="5">
        <v>94.0</v>
      </c>
      <c r="C1122" s="5">
        <f t="shared" si="1"/>
        <v>4</v>
      </c>
      <c r="D1122" s="5">
        <f>'Thông tin khách hàng'!$B$4+B1122-1</f>
        <v>94</v>
      </c>
      <c r="E1122" s="46">
        <f t="shared" si="2"/>
        <v>16456919786048</v>
      </c>
      <c r="F1122" s="5">
        <f>TP*VLOOKUP('Thông tin khách hàng'!$E$10,$X$2:$Z$5,3,FALSE)*OFFSET($S1122,0,VLOOKUP('Thông tin khách hàng'!$E$10,$X$2:$Z$5,2,FALSE))</f>
        <v>0</v>
      </c>
      <c r="G1122" s="5">
        <f>EP*VLOOKUP('Thông tin khách hàng'!$E$10,$X$2:$Z$5,3,FALSE)*OFFSET($S1122,0,VLOOKUP('Thông tin khách hàng'!$E$10,$X$2:$Z$5,2,FALSE))</f>
        <v>0</v>
      </c>
      <c r="H1122" s="5">
        <f>F1122*HLOOKUP(B1122,Assumption!$A$10:$G$12,2,TRUE)+G1122*HLOOKUP(B1122,Assumption!$A$10:$G$12,3,TRUE)</f>
        <v>0</v>
      </c>
      <c r="I1122" s="5">
        <f t="shared" si="3"/>
        <v>0</v>
      </c>
      <c r="J1122" s="47">
        <f>VLOOKUP(D1122,Assumption!$O$3:$Q$103,IF('Thông tin khách hàng'!$B$3="Nam",2,3),FALSE)/12*P1122</f>
        <v>0</v>
      </c>
      <c r="K1122" s="5">
        <v>20000.0</v>
      </c>
      <c r="L1122" s="46">
        <f t="shared" si="4"/>
        <v>67047528224</v>
      </c>
      <c r="M1122" s="46">
        <f t="shared" si="5"/>
        <v>16523967294272</v>
      </c>
      <c r="N1122" s="47">
        <f>HLOOKUP(ROUND(AVERAGE(M1110:M1121)/10^6,0),Assumption!$B$2:$E$3,2,TRUE)*MAX((AVERAGE(M1110:M1121)-250*10^6),0)</f>
        <v>93144076743</v>
      </c>
      <c r="O1122" s="46">
        <f t="shared" si="6"/>
        <v>16617111371015</v>
      </c>
      <c r="P1122" s="46">
        <f>IF(A1122=1,SA,MAX(0,SA-M1121))</f>
        <v>0</v>
      </c>
      <c r="S1122" s="5">
        <v>0.0</v>
      </c>
      <c r="T1122" s="5">
        <v>0.0</v>
      </c>
      <c r="U1122" s="5">
        <v>1.0</v>
      </c>
      <c r="V1122" s="48">
        <v>1.0</v>
      </c>
    </row>
    <row r="1123" ht="15.75" customHeight="1">
      <c r="A1123" s="5">
        <v>1121.0</v>
      </c>
      <c r="B1123" s="5">
        <v>94.0</v>
      </c>
      <c r="C1123" s="5">
        <f t="shared" si="1"/>
        <v>5</v>
      </c>
      <c r="D1123" s="5">
        <f>'Thông tin khách hàng'!$B$4+B1123-1</f>
        <v>94</v>
      </c>
      <c r="E1123" s="46">
        <f t="shared" si="2"/>
        <v>16617111371015</v>
      </c>
      <c r="F1123" s="5">
        <f>TP*VLOOKUP('Thông tin khách hàng'!$E$10,$X$2:$Z$5,3,FALSE)*OFFSET($S1123,0,VLOOKUP('Thông tin khách hàng'!$E$10,$X$2:$Z$5,2,FALSE))</f>
        <v>0</v>
      </c>
      <c r="G1123" s="5">
        <f>EP*VLOOKUP('Thông tin khách hàng'!$E$10,$X$2:$Z$5,3,FALSE)*OFFSET($S1123,0,VLOOKUP('Thông tin khách hàng'!$E$10,$X$2:$Z$5,2,FALSE))</f>
        <v>0</v>
      </c>
      <c r="H1123" s="5">
        <f>F1123*HLOOKUP(B1123,Assumption!$A$10:$G$12,2,TRUE)+G1123*HLOOKUP(B1123,Assumption!$A$10:$G$12,3,TRUE)</f>
        <v>0</v>
      </c>
      <c r="I1123" s="5">
        <f t="shared" si="3"/>
        <v>0</v>
      </c>
      <c r="J1123" s="47">
        <f>VLOOKUP(D1123,Assumption!$O$3:$Q$103,IF('Thông tin khách hàng'!$B$3="Nam",2,3),FALSE)/12*P1123</f>
        <v>0</v>
      </c>
      <c r="K1123" s="5">
        <v>20000.0</v>
      </c>
      <c r="L1123" s="46">
        <f t="shared" si="4"/>
        <v>67700168571</v>
      </c>
      <c r="M1123" s="46">
        <f t="shared" si="5"/>
        <v>16684811519586</v>
      </c>
      <c r="N1123" s="47">
        <f>HLOOKUP(ROUND(AVERAGE(M1111:M1122)/10^6,0),Assumption!$B$2:$E$3,2,TRUE)*MAX((AVERAGE(M1111:M1122)-250*10^6),0)</f>
        <v>94050784073</v>
      </c>
      <c r="O1123" s="46">
        <f t="shared" si="6"/>
        <v>16778862303659</v>
      </c>
      <c r="P1123" s="46">
        <f>IF(A1123=1,SA,MAX(0,SA-M1122))</f>
        <v>0</v>
      </c>
      <c r="S1123" s="5">
        <v>0.0</v>
      </c>
      <c r="T1123" s="5">
        <v>0.0</v>
      </c>
      <c r="U1123" s="5">
        <v>0.0</v>
      </c>
      <c r="V1123" s="48">
        <v>1.0</v>
      </c>
    </row>
    <row r="1124" ht="15.75" customHeight="1">
      <c r="A1124" s="5">
        <v>1122.0</v>
      </c>
      <c r="B1124" s="5">
        <v>94.0</v>
      </c>
      <c r="C1124" s="5">
        <f t="shared" si="1"/>
        <v>6</v>
      </c>
      <c r="D1124" s="5">
        <f>'Thông tin khách hàng'!$B$4+B1124-1</f>
        <v>94</v>
      </c>
      <c r="E1124" s="46">
        <f t="shared" si="2"/>
        <v>16778862303659</v>
      </c>
      <c r="F1124" s="5">
        <f>TP*VLOOKUP('Thông tin khách hàng'!$E$10,$X$2:$Z$5,3,FALSE)*OFFSET($S1124,0,VLOOKUP('Thông tin khách hàng'!$E$10,$X$2:$Z$5,2,FALSE))</f>
        <v>0</v>
      </c>
      <c r="G1124" s="5">
        <f>EP*VLOOKUP('Thông tin khách hàng'!$E$10,$X$2:$Z$5,3,FALSE)*OFFSET($S1124,0,VLOOKUP('Thông tin khách hàng'!$E$10,$X$2:$Z$5,2,FALSE))</f>
        <v>0</v>
      </c>
      <c r="H1124" s="5">
        <f>F1124*HLOOKUP(B1124,Assumption!$A$10:$G$12,2,TRUE)+G1124*HLOOKUP(B1124,Assumption!$A$10:$G$12,3,TRUE)</f>
        <v>0</v>
      </c>
      <c r="I1124" s="5">
        <f t="shared" si="3"/>
        <v>0</v>
      </c>
      <c r="J1124" s="47">
        <f>VLOOKUP(D1124,Assumption!$O$3:$Q$103,IF('Thông tin khách hàng'!$B$3="Nam",2,3),FALSE)/12*P1124</f>
        <v>0</v>
      </c>
      <c r="K1124" s="5">
        <v>20000.0</v>
      </c>
      <c r="L1124" s="46">
        <f t="shared" si="4"/>
        <v>68359161892</v>
      </c>
      <c r="M1124" s="46">
        <f t="shared" si="5"/>
        <v>16847221445551</v>
      </c>
      <c r="N1124" s="47">
        <f>HLOOKUP(ROUND(AVERAGE(M1112:M1123)/10^6,0),Assumption!$B$2:$E$3,2,TRUE)*MAX((AVERAGE(M1112:M1123)-250*10^6),0)</f>
        <v>94966317378</v>
      </c>
      <c r="O1124" s="46">
        <f t="shared" si="6"/>
        <v>16942187762928</v>
      </c>
      <c r="P1124" s="46">
        <f>IF(A1124=1,SA,MAX(0,SA-M1123))</f>
        <v>0</v>
      </c>
      <c r="S1124" s="5">
        <v>0.0</v>
      </c>
      <c r="T1124" s="5">
        <v>0.0</v>
      </c>
      <c r="U1124" s="5">
        <v>0.0</v>
      </c>
      <c r="V1124" s="48">
        <v>1.0</v>
      </c>
    </row>
    <row r="1125" ht="15.75" customHeight="1">
      <c r="A1125" s="5">
        <v>1123.0</v>
      </c>
      <c r="B1125" s="5">
        <v>94.0</v>
      </c>
      <c r="C1125" s="5">
        <f t="shared" si="1"/>
        <v>7</v>
      </c>
      <c r="D1125" s="5">
        <f>'Thông tin khách hàng'!$B$4+B1125-1</f>
        <v>94</v>
      </c>
      <c r="E1125" s="46">
        <f t="shared" si="2"/>
        <v>16942187762928</v>
      </c>
      <c r="F1125" s="5">
        <f>TP*VLOOKUP('Thông tin khách hàng'!$E$10,$X$2:$Z$5,3,FALSE)*OFFSET($S1125,0,VLOOKUP('Thông tin khách hàng'!$E$10,$X$2:$Z$5,2,FALSE))</f>
        <v>15000000</v>
      </c>
      <c r="G1125" s="5">
        <f>EP*VLOOKUP('Thông tin khách hàng'!$E$10,$X$2:$Z$5,3,FALSE)*OFFSET($S1125,0,VLOOKUP('Thông tin khách hàng'!$E$10,$X$2:$Z$5,2,FALSE))</f>
        <v>15000000</v>
      </c>
      <c r="H1125" s="5">
        <f>F1125*HLOOKUP(B1125,Assumption!$A$10:$G$12,2,TRUE)+G1125*HLOOKUP(B1125,Assumption!$A$10:$G$12,3,TRUE)</f>
        <v>750000</v>
      </c>
      <c r="I1125" s="5">
        <f t="shared" si="3"/>
        <v>29250000</v>
      </c>
      <c r="J1125" s="47">
        <f>VLOOKUP(D1125,Assumption!$O$3:$Q$103,IF('Thông tin khách hàng'!$B$3="Nam",2,3),FALSE)/12*P1125</f>
        <v>0</v>
      </c>
      <c r="K1125" s="5">
        <v>20000.0</v>
      </c>
      <c r="L1125" s="46">
        <f t="shared" si="4"/>
        <v>69024689199</v>
      </c>
      <c r="M1125" s="46">
        <f t="shared" si="5"/>
        <v>17011241682127</v>
      </c>
      <c r="N1125" s="47">
        <f>HLOOKUP(ROUND(AVERAGE(M1113:M1124)/10^6,0),Assumption!$B$2:$E$3,2,TRUE)*MAX((AVERAGE(M1113:M1124)-250*10^6),0)</f>
        <v>95890762571</v>
      </c>
      <c r="O1125" s="46">
        <f t="shared" si="6"/>
        <v>17107132444698</v>
      </c>
      <c r="P1125" s="46">
        <f>IF(A1125=1,SA,MAX(0,SA-M1124))</f>
        <v>0</v>
      </c>
      <c r="S1125" s="5">
        <v>0.0</v>
      </c>
      <c r="T1125" s="5">
        <v>1.0</v>
      </c>
      <c r="U1125" s="5">
        <v>1.0</v>
      </c>
      <c r="V1125" s="48">
        <v>1.0</v>
      </c>
    </row>
    <row r="1126" ht="15.75" customHeight="1">
      <c r="A1126" s="5">
        <v>1124.0</v>
      </c>
      <c r="B1126" s="5">
        <v>94.0</v>
      </c>
      <c r="C1126" s="5">
        <f t="shared" si="1"/>
        <v>8</v>
      </c>
      <c r="D1126" s="5">
        <f>'Thông tin khách hàng'!$B$4+B1126-1</f>
        <v>94</v>
      </c>
      <c r="E1126" s="46">
        <f t="shared" si="2"/>
        <v>17107132444698</v>
      </c>
      <c r="F1126" s="5">
        <f>TP*VLOOKUP('Thông tin khách hàng'!$E$10,$X$2:$Z$5,3,FALSE)*OFFSET($S1126,0,VLOOKUP('Thông tin khách hàng'!$E$10,$X$2:$Z$5,2,FALSE))</f>
        <v>0</v>
      </c>
      <c r="G1126" s="5">
        <f>EP*VLOOKUP('Thông tin khách hàng'!$E$10,$X$2:$Z$5,3,FALSE)*OFFSET($S1126,0,VLOOKUP('Thông tin khách hàng'!$E$10,$X$2:$Z$5,2,FALSE))</f>
        <v>0</v>
      </c>
      <c r="H1126" s="5">
        <f>F1126*HLOOKUP(B1126,Assumption!$A$10:$G$12,2,TRUE)+G1126*HLOOKUP(B1126,Assumption!$A$10:$G$12,3,TRUE)</f>
        <v>0</v>
      </c>
      <c r="I1126" s="5">
        <f t="shared" si="3"/>
        <v>0</v>
      </c>
      <c r="J1126" s="47">
        <f>VLOOKUP(D1126,Assumption!$O$3:$Q$103,IF('Thông tin khách hàng'!$B$3="Nam",2,3),FALSE)/12*P1126</f>
        <v>0</v>
      </c>
      <c r="K1126" s="5">
        <v>20000.0</v>
      </c>
      <c r="L1126" s="46">
        <f t="shared" si="4"/>
        <v>69696575081</v>
      </c>
      <c r="M1126" s="46">
        <f t="shared" si="5"/>
        <v>17176828999779</v>
      </c>
      <c r="N1126" s="47">
        <f>HLOOKUP(ROUND(AVERAGE(M1114:M1125)/10^6,0),Assumption!$B$2:$E$3,2,TRUE)*MAX((AVERAGE(M1114:M1125)-250*10^6),0)</f>
        <v>96824206400</v>
      </c>
      <c r="O1126" s="46">
        <f t="shared" si="6"/>
        <v>17273653206179</v>
      </c>
      <c r="P1126" s="46">
        <f>IF(A1126=1,SA,MAX(0,SA-M1125))</f>
        <v>0</v>
      </c>
      <c r="S1126" s="5">
        <v>0.0</v>
      </c>
      <c r="T1126" s="5">
        <v>0.0</v>
      </c>
      <c r="U1126" s="5">
        <v>0.0</v>
      </c>
      <c r="V1126" s="48">
        <v>1.0</v>
      </c>
    </row>
    <row r="1127" ht="15.75" customHeight="1">
      <c r="A1127" s="5">
        <v>1125.0</v>
      </c>
      <c r="B1127" s="5">
        <v>94.0</v>
      </c>
      <c r="C1127" s="5">
        <f t="shared" si="1"/>
        <v>9</v>
      </c>
      <c r="D1127" s="5">
        <f>'Thông tin khách hàng'!$B$4+B1127-1</f>
        <v>94</v>
      </c>
      <c r="E1127" s="46">
        <f t="shared" si="2"/>
        <v>17273653206179</v>
      </c>
      <c r="F1127" s="5">
        <f>TP*VLOOKUP('Thông tin khách hàng'!$E$10,$X$2:$Z$5,3,FALSE)*OFFSET($S1127,0,VLOOKUP('Thông tin khách hàng'!$E$10,$X$2:$Z$5,2,FALSE))</f>
        <v>0</v>
      </c>
      <c r="G1127" s="5">
        <f>EP*VLOOKUP('Thông tin khách hàng'!$E$10,$X$2:$Z$5,3,FALSE)*OFFSET($S1127,0,VLOOKUP('Thông tin khách hàng'!$E$10,$X$2:$Z$5,2,FALSE))</f>
        <v>0</v>
      </c>
      <c r="H1127" s="5">
        <f>F1127*HLOOKUP(B1127,Assumption!$A$10:$G$12,2,TRUE)+G1127*HLOOKUP(B1127,Assumption!$A$10:$G$12,3,TRUE)</f>
        <v>0</v>
      </c>
      <c r="I1127" s="5">
        <f t="shared" si="3"/>
        <v>0</v>
      </c>
      <c r="J1127" s="47">
        <f>VLOOKUP(D1127,Assumption!$O$3:$Q$103,IF('Thông tin khách hàng'!$B$3="Nam",2,3),FALSE)/12*P1127</f>
        <v>0</v>
      </c>
      <c r="K1127" s="5">
        <v>20000.0</v>
      </c>
      <c r="L1127" s="46">
        <f t="shared" si="4"/>
        <v>70375001276</v>
      </c>
      <c r="M1127" s="46">
        <f t="shared" si="5"/>
        <v>17344028187455</v>
      </c>
      <c r="N1127" s="47">
        <f>HLOOKUP(ROUND(AVERAGE(M1115:M1126)/10^6,0),Assumption!$B$2:$E$3,2,TRUE)*MAX((AVERAGE(M1115:M1126)-250*10^6),0)</f>
        <v>97766736460</v>
      </c>
      <c r="O1127" s="46">
        <f t="shared" si="6"/>
        <v>17441794923916</v>
      </c>
      <c r="P1127" s="46">
        <f>IF(A1127=1,SA,MAX(0,SA-M1126))</f>
        <v>0</v>
      </c>
      <c r="S1127" s="5">
        <v>0.0</v>
      </c>
      <c r="T1127" s="5">
        <v>0.0</v>
      </c>
      <c r="U1127" s="5">
        <v>0.0</v>
      </c>
      <c r="V1127" s="48">
        <v>1.0</v>
      </c>
    </row>
    <row r="1128" ht="15.75" customHeight="1">
      <c r="A1128" s="5">
        <v>1126.0</v>
      </c>
      <c r="B1128" s="5">
        <v>94.0</v>
      </c>
      <c r="C1128" s="5">
        <f t="shared" si="1"/>
        <v>10</v>
      </c>
      <c r="D1128" s="5">
        <f>'Thông tin khách hàng'!$B$4+B1128-1</f>
        <v>94</v>
      </c>
      <c r="E1128" s="46">
        <f t="shared" si="2"/>
        <v>17441794923916</v>
      </c>
      <c r="F1128" s="5">
        <f>TP*VLOOKUP('Thông tin khách hàng'!$E$10,$X$2:$Z$5,3,FALSE)*OFFSET($S1128,0,VLOOKUP('Thông tin khách hàng'!$E$10,$X$2:$Z$5,2,FALSE))</f>
        <v>0</v>
      </c>
      <c r="G1128" s="5">
        <f>EP*VLOOKUP('Thông tin khách hàng'!$E$10,$X$2:$Z$5,3,FALSE)*OFFSET($S1128,0,VLOOKUP('Thông tin khách hàng'!$E$10,$X$2:$Z$5,2,FALSE))</f>
        <v>0</v>
      </c>
      <c r="H1128" s="5">
        <f>F1128*HLOOKUP(B1128,Assumption!$A$10:$G$12,2,TRUE)+G1128*HLOOKUP(B1128,Assumption!$A$10:$G$12,3,TRUE)</f>
        <v>0</v>
      </c>
      <c r="I1128" s="5">
        <f t="shared" si="3"/>
        <v>0</v>
      </c>
      <c r="J1128" s="47">
        <f>VLOOKUP(D1128,Assumption!$O$3:$Q$103,IF('Thông tin khách hàng'!$B$3="Nam",2,3),FALSE)/12*P1128</f>
        <v>0</v>
      </c>
      <c r="K1128" s="5">
        <v>20000.0</v>
      </c>
      <c r="L1128" s="46">
        <f t="shared" si="4"/>
        <v>71060031448</v>
      </c>
      <c r="M1128" s="46">
        <f t="shared" si="5"/>
        <v>17512854935364</v>
      </c>
      <c r="N1128" s="47">
        <f>HLOOKUP(ROUND(AVERAGE(M1116:M1127)/10^6,0),Assumption!$B$2:$E$3,2,TRUE)*MAX((AVERAGE(M1116:M1127)-250*10^6),0)</f>
        <v>98718441197</v>
      </c>
      <c r="O1128" s="46">
        <f t="shared" si="6"/>
        <v>17611573376561</v>
      </c>
      <c r="P1128" s="46">
        <f>IF(A1128=1,SA,MAX(0,SA-M1127))</f>
        <v>0</v>
      </c>
      <c r="S1128" s="5">
        <v>0.0</v>
      </c>
      <c r="T1128" s="5">
        <v>0.0</v>
      </c>
      <c r="U1128" s="5">
        <v>1.0</v>
      </c>
      <c r="V1128" s="48">
        <v>1.0</v>
      </c>
    </row>
    <row r="1129" ht="15.75" customHeight="1">
      <c r="A1129" s="5">
        <v>1127.0</v>
      </c>
      <c r="B1129" s="5">
        <v>94.0</v>
      </c>
      <c r="C1129" s="5">
        <f t="shared" si="1"/>
        <v>11</v>
      </c>
      <c r="D1129" s="5">
        <f>'Thông tin khách hàng'!$B$4+B1129-1</f>
        <v>94</v>
      </c>
      <c r="E1129" s="46">
        <f t="shared" si="2"/>
        <v>17611573376561</v>
      </c>
      <c r="F1129" s="5">
        <f>TP*VLOOKUP('Thông tin khách hàng'!$E$10,$X$2:$Z$5,3,FALSE)*OFFSET($S1129,0,VLOOKUP('Thông tin khách hàng'!$E$10,$X$2:$Z$5,2,FALSE))</f>
        <v>0</v>
      </c>
      <c r="G1129" s="5">
        <f>EP*VLOOKUP('Thông tin khách hàng'!$E$10,$X$2:$Z$5,3,FALSE)*OFFSET($S1129,0,VLOOKUP('Thông tin khách hàng'!$E$10,$X$2:$Z$5,2,FALSE))</f>
        <v>0</v>
      </c>
      <c r="H1129" s="5">
        <f>F1129*HLOOKUP(B1129,Assumption!$A$10:$G$12,2,TRUE)+G1129*HLOOKUP(B1129,Assumption!$A$10:$G$12,3,TRUE)</f>
        <v>0</v>
      </c>
      <c r="I1129" s="5">
        <f t="shared" si="3"/>
        <v>0</v>
      </c>
      <c r="J1129" s="47">
        <f>VLOOKUP(D1129,Assumption!$O$3:$Q$103,IF('Thông tin khách hàng'!$B$3="Nam",2,3),FALSE)/12*P1129</f>
        <v>0</v>
      </c>
      <c r="K1129" s="5">
        <v>20000.0</v>
      </c>
      <c r="L1129" s="46">
        <f t="shared" si="4"/>
        <v>71751729879</v>
      </c>
      <c r="M1129" s="46">
        <f t="shared" si="5"/>
        <v>17683325086440</v>
      </c>
      <c r="N1129" s="47">
        <f>HLOOKUP(ROUND(AVERAGE(M1117:M1128)/10^6,0),Assumption!$B$2:$E$3,2,TRUE)*MAX((AVERAGE(M1117:M1128)-250*10^6),0)</f>
        <v>99679409918</v>
      </c>
      <c r="O1129" s="46">
        <f t="shared" si="6"/>
        <v>17783004496358</v>
      </c>
      <c r="P1129" s="46">
        <f>IF(A1129=1,SA,MAX(0,SA-M1128))</f>
        <v>0</v>
      </c>
      <c r="S1129" s="5">
        <v>0.0</v>
      </c>
      <c r="T1129" s="5">
        <v>0.0</v>
      </c>
      <c r="U1129" s="5">
        <v>0.0</v>
      </c>
      <c r="V1129" s="48">
        <v>1.0</v>
      </c>
    </row>
    <row r="1130" ht="15.75" customHeight="1">
      <c r="A1130" s="5">
        <v>1128.0</v>
      </c>
      <c r="B1130" s="5">
        <v>94.0</v>
      </c>
      <c r="C1130" s="5">
        <f t="shared" si="1"/>
        <v>12</v>
      </c>
      <c r="D1130" s="5">
        <f>'Thông tin khách hàng'!$B$4+B1130-1</f>
        <v>94</v>
      </c>
      <c r="E1130" s="46">
        <f t="shared" si="2"/>
        <v>17783004496358</v>
      </c>
      <c r="F1130" s="5">
        <f>TP*VLOOKUP('Thông tin khách hàng'!$E$10,$X$2:$Z$5,3,FALSE)*OFFSET($S1130,0,VLOOKUP('Thông tin khách hàng'!$E$10,$X$2:$Z$5,2,FALSE))</f>
        <v>0</v>
      </c>
      <c r="G1130" s="5">
        <f>EP*VLOOKUP('Thông tin khách hàng'!$E$10,$X$2:$Z$5,3,FALSE)*OFFSET($S1130,0,VLOOKUP('Thông tin khách hàng'!$E$10,$X$2:$Z$5,2,FALSE))</f>
        <v>0</v>
      </c>
      <c r="H1130" s="5">
        <f>F1130*HLOOKUP(B1130,Assumption!$A$10:$G$12,2,TRUE)+G1130*HLOOKUP(B1130,Assumption!$A$10:$G$12,3,TRUE)</f>
        <v>0</v>
      </c>
      <c r="I1130" s="5">
        <f t="shared" si="3"/>
        <v>0</v>
      </c>
      <c r="J1130" s="47">
        <f>VLOOKUP(D1130,Assumption!$O$3:$Q$103,IF('Thông tin khách hàng'!$B$3="Nam",2,3),FALSE)/12*P1130</f>
        <v>0</v>
      </c>
      <c r="K1130" s="5">
        <v>20000.0</v>
      </c>
      <c r="L1130" s="46">
        <f t="shared" si="4"/>
        <v>72450161482</v>
      </c>
      <c r="M1130" s="46">
        <f t="shared" si="5"/>
        <v>17855454637840</v>
      </c>
      <c r="N1130" s="47">
        <f>HLOOKUP(ROUND(AVERAGE(M1118:M1129)/10^6,0),Assumption!$B$2:$E$3,2,TRUE)*MAX((AVERAGE(M1118:M1129)-250*10^6),0)</f>
        <v>100649732799</v>
      </c>
      <c r="O1130" s="46">
        <f t="shared" si="6"/>
        <v>17956104370639</v>
      </c>
      <c r="P1130" s="46">
        <f>IF(A1130=1,SA,MAX(0,SA-M1129))</f>
        <v>0</v>
      </c>
      <c r="S1130" s="5">
        <v>0.0</v>
      </c>
      <c r="T1130" s="5">
        <v>0.0</v>
      </c>
      <c r="U1130" s="5">
        <v>0.0</v>
      </c>
      <c r="V1130" s="48">
        <v>1.0</v>
      </c>
    </row>
    <row r="1131" ht="15.75" customHeight="1">
      <c r="A1131" s="5">
        <v>1129.0</v>
      </c>
      <c r="B1131" s="5">
        <v>95.0</v>
      </c>
      <c r="C1131" s="5">
        <f t="shared" si="1"/>
        <v>1</v>
      </c>
      <c r="D1131" s="5">
        <f>'Thông tin khách hàng'!$B$4+B1131-1</f>
        <v>95</v>
      </c>
      <c r="E1131" s="46">
        <f t="shared" si="2"/>
        <v>17956104370639</v>
      </c>
      <c r="F1131" s="5">
        <f>TP*VLOOKUP('Thông tin khách hàng'!$E$10,$X$2:$Z$5,3,FALSE)*OFFSET($S1131,0,VLOOKUP('Thông tin khách hàng'!$E$10,$X$2:$Z$5,2,FALSE))</f>
        <v>15000000</v>
      </c>
      <c r="G1131" s="5">
        <f>EP*VLOOKUP('Thông tin khách hàng'!$E$10,$X$2:$Z$5,3,FALSE)*OFFSET($S1131,0,VLOOKUP('Thông tin khách hàng'!$E$10,$X$2:$Z$5,2,FALSE))</f>
        <v>15000000</v>
      </c>
      <c r="H1131" s="5">
        <f>F1131*HLOOKUP(B1131,Assumption!$A$10:$G$12,2,TRUE)+G1131*HLOOKUP(B1131,Assumption!$A$10:$G$12,3,TRUE)</f>
        <v>750000</v>
      </c>
      <c r="I1131" s="5">
        <f t="shared" si="3"/>
        <v>29250000</v>
      </c>
      <c r="J1131" s="47">
        <f>VLOOKUP(D1131,Assumption!$O$3:$Q$103,IF('Thông tin khách hàng'!$B$3="Nam",2,3),FALSE)/12*P1131</f>
        <v>0</v>
      </c>
      <c r="K1131" s="5">
        <v>20000.0</v>
      </c>
      <c r="L1131" s="46">
        <f t="shared" si="4"/>
        <v>73155510965</v>
      </c>
      <c r="M1131" s="46">
        <f t="shared" si="5"/>
        <v>18029289111604</v>
      </c>
      <c r="N1131" s="47">
        <f>HLOOKUP(ROUND(AVERAGE(M1119:M1130)/10^6,0),Assumption!$B$2:$E$3,2,TRUE)*MAX((AVERAGE(M1119:M1130)-250*10^6),0)</f>
        <v>101629500895</v>
      </c>
      <c r="O1131" s="46">
        <f t="shared" si="6"/>
        <v>18130918612499</v>
      </c>
      <c r="P1131" s="46">
        <f>IF(A1131=1,SA,MAX(0,SA-M1130))</f>
        <v>0</v>
      </c>
      <c r="S1131" s="5">
        <v>1.0</v>
      </c>
      <c r="T1131" s="5">
        <v>1.0</v>
      </c>
      <c r="U1131" s="5">
        <v>1.0</v>
      </c>
      <c r="V1131" s="48">
        <v>1.0</v>
      </c>
    </row>
    <row r="1132" ht="15.75" customHeight="1">
      <c r="A1132" s="5">
        <v>1130.0</v>
      </c>
      <c r="B1132" s="5">
        <v>95.0</v>
      </c>
      <c r="C1132" s="5">
        <f t="shared" si="1"/>
        <v>2</v>
      </c>
      <c r="D1132" s="5">
        <f>'Thông tin khách hàng'!$B$4+B1132-1</f>
        <v>95</v>
      </c>
      <c r="E1132" s="46">
        <f t="shared" si="2"/>
        <v>18130918612499</v>
      </c>
      <c r="F1132" s="5">
        <f>TP*VLOOKUP('Thông tin khách hàng'!$E$10,$X$2:$Z$5,3,FALSE)*OFFSET($S1132,0,VLOOKUP('Thông tin khách hàng'!$E$10,$X$2:$Z$5,2,FALSE))</f>
        <v>0</v>
      </c>
      <c r="G1132" s="5">
        <f>EP*VLOOKUP('Thông tin khách hàng'!$E$10,$X$2:$Z$5,3,FALSE)*OFFSET($S1132,0,VLOOKUP('Thông tin khách hàng'!$E$10,$X$2:$Z$5,2,FALSE))</f>
        <v>0</v>
      </c>
      <c r="H1132" s="5">
        <f>F1132*HLOOKUP(B1132,Assumption!$A$10:$G$12,2,TRUE)+G1132*HLOOKUP(B1132,Assumption!$A$10:$G$12,3,TRUE)</f>
        <v>0</v>
      </c>
      <c r="I1132" s="5">
        <f t="shared" si="3"/>
        <v>0</v>
      </c>
      <c r="J1132" s="47">
        <f>VLOOKUP(D1132,Assumption!$O$3:$Q$103,IF('Thông tin khách hàng'!$B$3="Nam",2,3),FALSE)/12*P1132</f>
        <v>0</v>
      </c>
      <c r="K1132" s="5">
        <v>20000.0</v>
      </c>
      <c r="L1132" s="46">
        <f t="shared" si="4"/>
        <v>73867606657</v>
      </c>
      <c r="M1132" s="46">
        <f t="shared" si="5"/>
        <v>18204786199156</v>
      </c>
      <c r="N1132" s="47">
        <f>HLOOKUP(ROUND(AVERAGE(M1120:M1131)/10^6,0),Assumption!$B$2:$E$3,2,TRUE)*MAX((AVERAGE(M1120:M1131)-250*10^6),0)</f>
        <v>102618806146</v>
      </c>
      <c r="O1132" s="46">
        <f t="shared" si="6"/>
        <v>18307405005302</v>
      </c>
      <c r="P1132" s="46">
        <f>IF(A1132=1,SA,MAX(0,SA-M1131))</f>
        <v>0</v>
      </c>
      <c r="S1132" s="5">
        <v>0.0</v>
      </c>
      <c r="T1132" s="5">
        <v>0.0</v>
      </c>
      <c r="U1132" s="5">
        <v>0.0</v>
      </c>
      <c r="V1132" s="48">
        <v>1.0</v>
      </c>
    </row>
    <row r="1133" ht="15.75" customHeight="1">
      <c r="A1133" s="5">
        <v>1131.0</v>
      </c>
      <c r="B1133" s="5">
        <v>95.0</v>
      </c>
      <c r="C1133" s="5">
        <f t="shared" si="1"/>
        <v>3</v>
      </c>
      <c r="D1133" s="5">
        <f>'Thông tin khách hàng'!$B$4+B1133-1</f>
        <v>95</v>
      </c>
      <c r="E1133" s="46">
        <f t="shared" si="2"/>
        <v>18307405005302</v>
      </c>
      <c r="F1133" s="5">
        <f>TP*VLOOKUP('Thông tin khách hàng'!$E$10,$X$2:$Z$5,3,FALSE)*OFFSET($S1133,0,VLOOKUP('Thông tin khách hàng'!$E$10,$X$2:$Z$5,2,FALSE))</f>
        <v>0</v>
      </c>
      <c r="G1133" s="5">
        <f>EP*VLOOKUP('Thông tin khách hàng'!$E$10,$X$2:$Z$5,3,FALSE)*OFFSET($S1133,0,VLOOKUP('Thông tin khách hàng'!$E$10,$X$2:$Z$5,2,FALSE))</f>
        <v>0</v>
      </c>
      <c r="H1133" s="5">
        <f>F1133*HLOOKUP(B1133,Assumption!$A$10:$G$12,2,TRUE)+G1133*HLOOKUP(B1133,Assumption!$A$10:$G$12,3,TRUE)</f>
        <v>0</v>
      </c>
      <c r="I1133" s="5">
        <f t="shared" si="3"/>
        <v>0</v>
      </c>
      <c r="J1133" s="47">
        <f>VLOOKUP(D1133,Assumption!$O$3:$Q$103,IF('Thông tin khách hàng'!$B$3="Nam",2,3),FALSE)/12*P1133</f>
        <v>0</v>
      </c>
      <c r="K1133" s="5">
        <v>20000.0</v>
      </c>
      <c r="L1133" s="46">
        <f t="shared" si="4"/>
        <v>74586634068</v>
      </c>
      <c r="M1133" s="46">
        <f t="shared" si="5"/>
        <v>18381991619370</v>
      </c>
      <c r="N1133" s="47">
        <f>HLOOKUP(ROUND(AVERAGE(M1121:M1132)/10^6,0),Assumption!$B$2:$E$3,2,TRUE)*MAX((AVERAGE(M1121:M1132)-250*10^6),0)</f>
        <v>103617741387</v>
      </c>
      <c r="O1133" s="46">
        <f t="shared" si="6"/>
        <v>18485609360757</v>
      </c>
      <c r="P1133" s="46">
        <f>IF(A1133=1,SA,MAX(0,SA-M1132))</f>
        <v>0</v>
      </c>
      <c r="S1133" s="5">
        <v>0.0</v>
      </c>
      <c r="T1133" s="5">
        <v>0.0</v>
      </c>
      <c r="U1133" s="5">
        <v>0.0</v>
      </c>
      <c r="V1133" s="48">
        <v>1.0</v>
      </c>
    </row>
    <row r="1134" ht="15.75" customHeight="1">
      <c r="A1134" s="5">
        <v>1132.0</v>
      </c>
      <c r="B1134" s="5">
        <v>95.0</v>
      </c>
      <c r="C1134" s="5">
        <f t="shared" si="1"/>
        <v>4</v>
      </c>
      <c r="D1134" s="5">
        <f>'Thông tin khách hàng'!$B$4+B1134-1</f>
        <v>95</v>
      </c>
      <c r="E1134" s="46">
        <f t="shared" si="2"/>
        <v>18485609360757</v>
      </c>
      <c r="F1134" s="5">
        <f>TP*VLOOKUP('Thông tin khách hàng'!$E$10,$X$2:$Z$5,3,FALSE)*OFFSET($S1134,0,VLOOKUP('Thông tin khách hàng'!$E$10,$X$2:$Z$5,2,FALSE))</f>
        <v>0</v>
      </c>
      <c r="G1134" s="5">
        <f>EP*VLOOKUP('Thông tin khách hàng'!$E$10,$X$2:$Z$5,3,FALSE)*OFFSET($S1134,0,VLOOKUP('Thông tin khách hàng'!$E$10,$X$2:$Z$5,2,FALSE))</f>
        <v>0</v>
      </c>
      <c r="H1134" s="5">
        <f>F1134*HLOOKUP(B1134,Assumption!$A$10:$G$12,2,TRUE)+G1134*HLOOKUP(B1134,Assumption!$A$10:$G$12,3,TRUE)</f>
        <v>0</v>
      </c>
      <c r="I1134" s="5">
        <f t="shared" si="3"/>
        <v>0</v>
      </c>
      <c r="J1134" s="47">
        <f>VLOOKUP(D1134,Assumption!$O$3:$Q$103,IF('Thông tin khách hàng'!$B$3="Nam",2,3),FALSE)/12*P1134</f>
        <v>0</v>
      </c>
      <c r="K1134" s="5">
        <v>20000.0</v>
      </c>
      <c r="L1134" s="46">
        <f t="shared" si="4"/>
        <v>75312660670</v>
      </c>
      <c r="M1134" s="46">
        <f t="shared" si="5"/>
        <v>18560922001427</v>
      </c>
      <c r="N1134" s="47">
        <f>HLOOKUP(ROUND(AVERAGE(M1122:M1133)/10^6,0),Assumption!$B$2:$E$3,2,TRUE)*MAX((AVERAGE(M1122:M1133)-250*10^6),0)</f>
        <v>104626400359</v>
      </c>
      <c r="O1134" s="46">
        <f t="shared" si="6"/>
        <v>18665548401787</v>
      </c>
      <c r="P1134" s="46">
        <f>IF(A1134=1,SA,MAX(0,SA-M1133))</f>
        <v>0</v>
      </c>
      <c r="S1134" s="5">
        <v>0.0</v>
      </c>
      <c r="T1134" s="5">
        <v>0.0</v>
      </c>
      <c r="U1134" s="5">
        <v>1.0</v>
      </c>
      <c r="V1134" s="48">
        <v>1.0</v>
      </c>
    </row>
    <row r="1135" ht="15.75" customHeight="1">
      <c r="A1135" s="5">
        <v>1133.0</v>
      </c>
      <c r="B1135" s="5">
        <v>95.0</v>
      </c>
      <c r="C1135" s="5">
        <f t="shared" si="1"/>
        <v>5</v>
      </c>
      <c r="D1135" s="5">
        <f>'Thông tin khách hàng'!$B$4+B1135-1</f>
        <v>95</v>
      </c>
      <c r="E1135" s="46">
        <f t="shared" si="2"/>
        <v>18665548401787</v>
      </c>
      <c r="F1135" s="5">
        <f>TP*VLOOKUP('Thông tin khách hàng'!$E$10,$X$2:$Z$5,3,FALSE)*OFFSET($S1135,0,VLOOKUP('Thông tin khách hàng'!$E$10,$X$2:$Z$5,2,FALSE))</f>
        <v>0</v>
      </c>
      <c r="G1135" s="5">
        <f>EP*VLOOKUP('Thông tin khách hàng'!$E$10,$X$2:$Z$5,3,FALSE)*OFFSET($S1135,0,VLOOKUP('Thông tin khách hàng'!$E$10,$X$2:$Z$5,2,FALSE))</f>
        <v>0</v>
      </c>
      <c r="H1135" s="5">
        <f>F1135*HLOOKUP(B1135,Assumption!$A$10:$G$12,2,TRUE)+G1135*HLOOKUP(B1135,Assumption!$A$10:$G$12,3,TRUE)</f>
        <v>0</v>
      </c>
      <c r="I1135" s="5">
        <f t="shared" si="3"/>
        <v>0</v>
      </c>
      <c r="J1135" s="47">
        <f>VLOOKUP(D1135,Assumption!$O$3:$Q$103,IF('Thông tin khách hàng'!$B$3="Nam",2,3),FALSE)/12*P1135</f>
        <v>0</v>
      </c>
      <c r="K1135" s="5">
        <v>20000.0</v>
      </c>
      <c r="L1135" s="46">
        <f t="shared" si="4"/>
        <v>76045754597</v>
      </c>
      <c r="M1135" s="46">
        <f t="shared" si="5"/>
        <v>18741594136384</v>
      </c>
      <c r="N1135" s="47">
        <f>HLOOKUP(ROUND(AVERAGE(M1123:M1134)/10^6,0),Assumption!$B$2:$E$3,2,TRUE)*MAX((AVERAGE(M1123:M1134)-250*10^6),0)</f>
        <v>105644877713</v>
      </c>
      <c r="O1135" s="46">
        <f t="shared" si="6"/>
        <v>18847239014096</v>
      </c>
      <c r="P1135" s="46">
        <f>IF(A1135=1,SA,MAX(0,SA-M1134))</f>
        <v>0</v>
      </c>
      <c r="S1135" s="5">
        <v>0.0</v>
      </c>
      <c r="T1135" s="5">
        <v>0.0</v>
      </c>
      <c r="U1135" s="5">
        <v>0.0</v>
      </c>
      <c r="V1135" s="48">
        <v>1.0</v>
      </c>
    </row>
    <row r="1136" ht="15.75" customHeight="1">
      <c r="A1136" s="5">
        <v>1134.0</v>
      </c>
      <c r="B1136" s="5">
        <v>95.0</v>
      </c>
      <c r="C1136" s="5">
        <f t="shared" si="1"/>
        <v>6</v>
      </c>
      <c r="D1136" s="5">
        <f>'Thông tin khách hàng'!$B$4+B1136-1</f>
        <v>95</v>
      </c>
      <c r="E1136" s="46">
        <f t="shared" si="2"/>
        <v>18847239014096</v>
      </c>
      <c r="F1136" s="5">
        <f>TP*VLOOKUP('Thông tin khách hàng'!$E$10,$X$2:$Z$5,3,FALSE)*OFFSET($S1136,0,VLOOKUP('Thông tin khách hàng'!$E$10,$X$2:$Z$5,2,FALSE))</f>
        <v>0</v>
      </c>
      <c r="G1136" s="5">
        <f>EP*VLOOKUP('Thông tin khách hàng'!$E$10,$X$2:$Z$5,3,FALSE)*OFFSET($S1136,0,VLOOKUP('Thông tin khách hàng'!$E$10,$X$2:$Z$5,2,FALSE))</f>
        <v>0</v>
      </c>
      <c r="H1136" s="5">
        <f>F1136*HLOOKUP(B1136,Assumption!$A$10:$G$12,2,TRUE)+G1136*HLOOKUP(B1136,Assumption!$A$10:$G$12,3,TRUE)</f>
        <v>0</v>
      </c>
      <c r="I1136" s="5">
        <f t="shared" si="3"/>
        <v>0</v>
      </c>
      <c r="J1136" s="47">
        <f>VLOOKUP(D1136,Assumption!$O$3:$Q$103,IF('Thông tin khách hàng'!$B$3="Nam",2,3),FALSE)/12*P1136</f>
        <v>0</v>
      </c>
      <c r="K1136" s="5">
        <v>20000.0</v>
      </c>
      <c r="L1136" s="46">
        <f t="shared" si="4"/>
        <v>76785984642</v>
      </c>
      <c r="M1136" s="46">
        <f t="shared" si="5"/>
        <v>18924024978738</v>
      </c>
      <c r="N1136" s="47">
        <f>HLOOKUP(ROUND(AVERAGE(M1124:M1135)/10^6,0),Assumption!$B$2:$E$3,2,TRUE)*MAX((AVERAGE(M1124:M1135)-250*10^6),0)</f>
        <v>106673269021</v>
      </c>
      <c r="O1136" s="46">
        <f t="shared" si="6"/>
        <v>19030698247760</v>
      </c>
      <c r="P1136" s="46">
        <f>IF(A1136=1,SA,MAX(0,SA-M1135))</f>
        <v>0</v>
      </c>
      <c r="S1136" s="5">
        <v>0.0</v>
      </c>
      <c r="T1136" s="5">
        <v>0.0</v>
      </c>
      <c r="U1136" s="5">
        <v>0.0</v>
      </c>
      <c r="V1136" s="48">
        <v>1.0</v>
      </c>
    </row>
    <row r="1137" ht="15.75" customHeight="1">
      <c r="A1137" s="5">
        <v>1135.0</v>
      </c>
      <c r="B1137" s="5">
        <v>95.0</v>
      </c>
      <c r="C1137" s="5">
        <f t="shared" si="1"/>
        <v>7</v>
      </c>
      <c r="D1137" s="5">
        <f>'Thông tin khách hàng'!$B$4+B1137-1</f>
        <v>95</v>
      </c>
      <c r="E1137" s="46">
        <f t="shared" si="2"/>
        <v>19030698247760</v>
      </c>
      <c r="F1137" s="5">
        <f>TP*VLOOKUP('Thông tin khách hàng'!$E$10,$X$2:$Z$5,3,FALSE)*OFFSET($S1137,0,VLOOKUP('Thông tin khách hàng'!$E$10,$X$2:$Z$5,2,FALSE))</f>
        <v>15000000</v>
      </c>
      <c r="G1137" s="5">
        <f>EP*VLOOKUP('Thông tin khách hàng'!$E$10,$X$2:$Z$5,3,FALSE)*OFFSET($S1137,0,VLOOKUP('Thông tin khách hàng'!$E$10,$X$2:$Z$5,2,FALSE))</f>
        <v>15000000</v>
      </c>
      <c r="H1137" s="5">
        <f>F1137*HLOOKUP(B1137,Assumption!$A$10:$G$12,2,TRUE)+G1137*HLOOKUP(B1137,Assumption!$A$10:$G$12,3,TRUE)</f>
        <v>750000</v>
      </c>
      <c r="I1137" s="5">
        <f t="shared" si="3"/>
        <v>29250000</v>
      </c>
      <c r="J1137" s="47">
        <f>VLOOKUP(D1137,Assumption!$O$3:$Q$103,IF('Thông tin khách hàng'!$B$3="Nam",2,3),FALSE)/12*P1137</f>
        <v>0</v>
      </c>
      <c r="K1137" s="5">
        <v>20000.0</v>
      </c>
      <c r="L1137" s="46">
        <f t="shared" si="4"/>
        <v>77533539437</v>
      </c>
      <c r="M1137" s="46">
        <f t="shared" si="5"/>
        <v>19108261017197</v>
      </c>
      <c r="N1137" s="47">
        <f>HLOOKUP(ROUND(AVERAGE(M1125:M1136)/10^6,0),Assumption!$B$2:$E$3,2,TRUE)*MAX((AVERAGE(M1125:M1136)-250*10^6),0)</f>
        <v>107711670788</v>
      </c>
      <c r="O1137" s="46">
        <f t="shared" si="6"/>
        <v>19215972687984</v>
      </c>
      <c r="P1137" s="46">
        <f>IF(A1137=1,SA,MAX(0,SA-M1136))</f>
        <v>0</v>
      </c>
      <c r="S1137" s="5">
        <v>0.0</v>
      </c>
      <c r="T1137" s="5">
        <v>1.0</v>
      </c>
      <c r="U1137" s="5">
        <v>1.0</v>
      </c>
      <c r="V1137" s="48">
        <v>1.0</v>
      </c>
    </row>
    <row r="1138" ht="15.75" customHeight="1">
      <c r="A1138" s="5">
        <v>1136.0</v>
      </c>
      <c r="B1138" s="5">
        <v>95.0</v>
      </c>
      <c r="C1138" s="5">
        <f t="shared" si="1"/>
        <v>8</v>
      </c>
      <c r="D1138" s="5">
        <f>'Thông tin khách hàng'!$B$4+B1138-1</f>
        <v>95</v>
      </c>
      <c r="E1138" s="46">
        <f t="shared" si="2"/>
        <v>19215972687984</v>
      </c>
      <c r="F1138" s="5">
        <f>TP*VLOOKUP('Thông tin khách hàng'!$E$10,$X$2:$Z$5,3,FALSE)*OFFSET($S1138,0,VLOOKUP('Thông tin khách hàng'!$E$10,$X$2:$Z$5,2,FALSE))</f>
        <v>0</v>
      </c>
      <c r="G1138" s="5">
        <f>EP*VLOOKUP('Thông tin khách hàng'!$E$10,$X$2:$Z$5,3,FALSE)*OFFSET($S1138,0,VLOOKUP('Thông tin khách hàng'!$E$10,$X$2:$Z$5,2,FALSE))</f>
        <v>0</v>
      </c>
      <c r="H1138" s="5">
        <f>F1138*HLOOKUP(B1138,Assumption!$A$10:$G$12,2,TRUE)+G1138*HLOOKUP(B1138,Assumption!$A$10:$G$12,3,TRUE)</f>
        <v>0</v>
      </c>
      <c r="I1138" s="5">
        <f t="shared" si="3"/>
        <v>0</v>
      </c>
      <c r="J1138" s="47">
        <f>VLOOKUP(D1138,Assumption!$O$3:$Q$103,IF('Thông tin khách hàng'!$B$3="Nam",2,3),FALSE)/12*P1138</f>
        <v>0</v>
      </c>
      <c r="K1138" s="5">
        <v>20000.0</v>
      </c>
      <c r="L1138" s="46">
        <f t="shared" si="4"/>
        <v>78288251273</v>
      </c>
      <c r="M1138" s="46">
        <f t="shared" si="5"/>
        <v>19294260919257</v>
      </c>
      <c r="N1138" s="47">
        <f>HLOOKUP(ROUND(AVERAGE(M1126:M1137)/10^6,0),Assumption!$B$2:$E$3,2,TRUE)*MAX((AVERAGE(M1126:M1137)-250*10^6),0)</f>
        <v>108760180455</v>
      </c>
      <c r="O1138" s="46">
        <f t="shared" si="6"/>
        <v>19403021099713</v>
      </c>
      <c r="P1138" s="46">
        <f>IF(A1138=1,SA,MAX(0,SA-M1137))</f>
        <v>0</v>
      </c>
      <c r="S1138" s="5">
        <v>0.0</v>
      </c>
      <c r="T1138" s="5">
        <v>0.0</v>
      </c>
      <c r="U1138" s="5">
        <v>0.0</v>
      </c>
      <c r="V1138" s="48">
        <v>1.0</v>
      </c>
    </row>
    <row r="1139" ht="15.75" customHeight="1">
      <c r="A1139" s="5">
        <v>1137.0</v>
      </c>
      <c r="B1139" s="5">
        <v>95.0</v>
      </c>
      <c r="C1139" s="5">
        <f t="shared" si="1"/>
        <v>9</v>
      </c>
      <c r="D1139" s="5">
        <f>'Thông tin khách hàng'!$B$4+B1139-1</f>
        <v>95</v>
      </c>
      <c r="E1139" s="46">
        <f t="shared" si="2"/>
        <v>19403021099713</v>
      </c>
      <c r="F1139" s="5">
        <f>TP*VLOOKUP('Thông tin khách hàng'!$E$10,$X$2:$Z$5,3,FALSE)*OFFSET($S1139,0,VLOOKUP('Thông tin khách hàng'!$E$10,$X$2:$Z$5,2,FALSE))</f>
        <v>0</v>
      </c>
      <c r="G1139" s="5">
        <f>EP*VLOOKUP('Thông tin khách hàng'!$E$10,$X$2:$Z$5,3,FALSE)*OFFSET($S1139,0,VLOOKUP('Thông tin khách hàng'!$E$10,$X$2:$Z$5,2,FALSE))</f>
        <v>0</v>
      </c>
      <c r="H1139" s="5">
        <f>F1139*HLOOKUP(B1139,Assumption!$A$10:$G$12,2,TRUE)+G1139*HLOOKUP(B1139,Assumption!$A$10:$G$12,3,TRUE)</f>
        <v>0</v>
      </c>
      <c r="I1139" s="5">
        <f t="shared" si="3"/>
        <v>0</v>
      </c>
      <c r="J1139" s="47">
        <f>VLOOKUP(D1139,Assumption!$O$3:$Q$103,IF('Thông tin khách hàng'!$B$3="Nam",2,3),FALSE)/12*P1139</f>
        <v>0</v>
      </c>
      <c r="K1139" s="5">
        <v>20000.0</v>
      </c>
      <c r="L1139" s="46">
        <f t="shared" si="4"/>
        <v>79050309655</v>
      </c>
      <c r="M1139" s="46">
        <f t="shared" si="5"/>
        <v>19482071389368</v>
      </c>
      <c r="N1139" s="47">
        <f>HLOOKUP(ROUND(AVERAGE(M1127:M1138)/10^6,0),Assumption!$B$2:$E$3,2,TRUE)*MAX((AVERAGE(M1127:M1138)-250*10^6),0)</f>
        <v>109818896415</v>
      </c>
      <c r="O1139" s="46">
        <f t="shared" si="6"/>
        <v>19591890285783</v>
      </c>
      <c r="P1139" s="46">
        <f>IF(A1139=1,SA,MAX(0,SA-M1138))</f>
        <v>0</v>
      </c>
      <c r="S1139" s="5">
        <v>0.0</v>
      </c>
      <c r="T1139" s="5">
        <v>0.0</v>
      </c>
      <c r="U1139" s="5">
        <v>0.0</v>
      </c>
      <c r="V1139" s="48">
        <v>1.0</v>
      </c>
    </row>
    <row r="1140" ht="15.75" customHeight="1">
      <c r="A1140" s="5">
        <v>1138.0</v>
      </c>
      <c r="B1140" s="5">
        <v>95.0</v>
      </c>
      <c r="C1140" s="5">
        <f t="shared" si="1"/>
        <v>10</v>
      </c>
      <c r="D1140" s="5">
        <f>'Thông tin khách hàng'!$B$4+B1140-1</f>
        <v>95</v>
      </c>
      <c r="E1140" s="46">
        <f t="shared" si="2"/>
        <v>19591890285783</v>
      </c>
      <c r="F1140" s="5">
        <f>TP*VLOOKUP('Thông tin khách hàng'!$E$10,$X$2:$Z$5,3,FALSE)*OFFSET($S1140,0,VLOOKUP('Thông tin khách hàng'!$E$10,$X$2:$Z$5,2,FALSE))</f>
        <v>0</v>
      </c>
      <c r="G1140" s="5">
        <f>EP*VLOOKUP('Thông tin khách hàng'!$E$10,$X$2:$Z$5,3,FALSE)*OFFSET($S1140,0,VLOOKUP('Thông tin khách hàng'!$E$10,$X$2:$Z$5,2,FALSE))</f>
        <v>0</v>
      </c>
      <c r="H1140" s="5">
        <f>F1140*HLOOKUP(B1140,Assumption!$A$10:$G$12,2,TRUE)+G1140*HLOOKUP(B1140,Assumption!$A$10:$G$12,3,TRUE)</f>
        <v>0</v>
      </c>
      <c r="I1140" s="5">
        <f t="shared" si="3"/>
        <v>0</v>
      </c>
      <c r="J1140" s="47">
        <f>VLOOKUP(D1140,Assumption!$O$3:$Q$103,IF('Thông tin khách hàng'!$B$3="Nam",2,3),FALSE)/12*P1140</f>
        <v>0</v>
      </c>
      <c r="K1140" s="5">
        <v>20000.0</v>
      </c>
      <c r="L1140" s="46">
        <f t="shared" si="4"/>
        <v>79819786098</v>
      </c>
      <c r="M1140" s="46">
        <f t="shared" si="5"/>
        <v>19671710051881</v>
      </c>
      <c r="N1140" s="47">
        <f>HLOOKUP(ROUND(AVERAGE(M1128:M1139)/10^6,0),Assumption!$B$2:$E$3,2,TRUE)*MAX((AVERAGE(M1128:M1139)-250*10^6),0)</f>
        <v>110887918016</v>
      </c>
      <c r="O1140" s="46">
        <f t="shared" si="6"/>
        <v>19782597969897</v>
      </c>
      <c r="P1140" s="46">
        <f>IF(A1140=1,SA,MAX(0,SA-M1139))</f>
        <v>0</v>
      </c>
      <c r="S1140" s="5">
        <v>0.0</v>
      </c>
      <c r="T1140" s="5">
        <v>0.0</v>
      </c>
      <c r="U1140" s="5">
        <v>1.0</v>
      </c>
      <c r="V1140" s="48">
        <v>1.0</v>
      </c>
    </row>
    <row r="1141" ht="15.75" customHeight="1">
      <c r="A1141" s="5">
        <v>1139.0</v>
      </c>
      <c r="B1141" s="5">
        <v>95.0</v>
      </c>
      <c r="C1141" s="5">
        <f t="shared" si="1"/>
        <v>11</v>
      </c>
      <c r="D1141" s="5">
        <f>'Thông tin khách hàng'!$B$4+B1141-1</f>
        <v>95</v>
      </c>
      <c r="E1141" s="46">
        <f t="shared" si="2"/>
        <v>19782597969897</v>
      </c>
      <c r="F1141" s="5">
        <f>TP*VLOOKUP('Thông tin khách hàng'!$E$10,$X$2:$Z$5,3,FALSE)*OFFSET($S1141,0,VLOOKUP('Thông tin khách hàng'!$E$10,$X$2:$Z$5,2,FALSE))</f>
        <v>0</v>
      </c>
      <c r="G1141" s="5">
        <f>EP*VLOOKUP('Thông tin khách hàng'!$E$10,$X$2:$Z$5,3,FALSE)*OFFSET($S1141,0,VLOOKUP('Thông tin khách hàng'!$E$10,$X$2:$Z$5,2,FALSE))</f>
        <v>0</v>
      </c>
      <c r="H1141" s="5">
        <f>F1141*HLOOKUP(B1141,Assumption!$A$10:$G$12,2,TRUE)+G1141*HLOOKUP(B1141,Assumption!$A$10:$G$12,3,TRUE)</f>
        <v>0</v>
      </c>
      <c r="I1141" s="5">
        <f t="shared" si="3"/>
        <v>0</v>
      </c>
      <c r="J1141" s="47">
        <f>VLOOKUP(D1141,Assumption!$O$3:$Q$103,IF('Thông tin khách hàng'!$B$3="Nam",2,3),FALSE)/12*P1141</f>
        <v>0</v>
      </c>
      <c r="K1141" s="5">
        <v>20000.0</v>
      </c>
      <c r="L1141" s="46">
        <f t="shared" si="4"/>
        <v>80596752810</v>
      </c>
      <c r="M1141" s="46">
        <f t="shared" si="5"/>
        <v>19863194702707</v>
      </c>
      <c r="N1141" s="47">
        <f>HLOOKUP(ROUND(AVERAGE(M1129:M1140)/10^6,0),Assumption!$B$2:$E$3,2,TRUE)*MAX((AVERAGE(M1129:M1140)-250*10^6),0)</f>
        <v>111967345574</v>
      </c>
      <c r="O1141" s="46">
        <f t="shared" si="6"/>
        <v>19975162048281</v>
      </c>
      <c r="P1141" s="46">
        <f>IF(A1141=1,SA,MAX(0,SA-M1140))</f>
        <v>0</v>
      </c>
      <c r="S1141" s="5">
        <v>0.0</v>
      </c>
      <c r="T1141" s="5">
        <v>0.0</v>
      </c>
      <c r="U1141" s="5">
        <v>0.0</v>
      </c>
      <c r="V1141" s="48">
        <v>1.0</v>
      </c>
    </row>
    <row r="1142" ht="15.75" customHeight="1">
      <c r="A1142" s="5">
        <v>1140.0</v>
      </c>
      <c r="B1142" s="5">
        <v>95.0</v>
      </c>
      <c r="C1142" s="5">
        <f t="shared" si="1"/>
        <v>12</v>
      </c>
      <c r="D1142" s="5">
        <f>'Thông tin khách hàng'!$B$4+B1142-1</f>
        <v>95</v>
      </c>
      <c r="E1142" s="46">
        <f t="shared" si="2"/>
        <v>19975162048281</v>
      </c>
      <c r="F1142" s="5">
        <f>TP*VLOOKUP('Thông tin khách hàng'!$E$10,$X$2:$Z$5,3,FALSE)*OFFSET($S1142,0,VLOOKUP('Thông tin khách hàng'!$E$10,$X$2:$Z$5,2,FALSE))</f>
        <v>0</v>
      </c>
      <c r="G1142" s="5">
        <f>EP*VLOOKUP('Thông tin khách hàng'!$E$10,$X$2:$Z$5,3,FALSE)*OFFSET($S1142,0,VLOOKUP('Thông tin khách hàng'!$E$10,$X$2:$Z$5,2,FALSE))</f>
        <v>0</v>
      </c>
      <c r="H1142" s="5">
        <f>F1142*HLOOKUP(B1142,Assumption!$A$10:$G$12,2,TRUE)+G1142*HLOOKUP(B1142,Assumption!$A$10:$G$12,3,TRUE)</f>
        <v>0</v>
      </c>
      <c r="I1142" s="5">
        <f t="shared" si="3"/>
        <v>0</v>
      </c>
      <c r="J1142" s="47">
        <f>VLOOKUP(D1142,Assumption!$O$3:$Q$103,IF('Thông tin khách hàng'!$B$3="Nam",2,3),FALSE)/12*P1142</f>
        <v>0</v>
      </c>
      <c r="K1142" s="5">
        <v>20000.0</v>
      </c>
      <c r="L1142" s="46">
        <f t="shared" si="4"/>
        <v>81381282702</v>
      </c>
      <c r="M1142" s="46">
        <f t="shared" si="5"/>
        <v>20056543310983</v>
      </c>
      <c r="N1142" s="47">
        <f>HLOOKUP(ROUND(AVERAGE(M1130:M1141)/10^6,0),Assumption!$B$2:$E$3,2,TRUE)*MAX((AVERAGE(M1130:M1141)-250*10^6),0)</f>
        <v>113057280382</v>
      </c>
      <c r="O1142" s="46">
        <f t="shared" si="6"/>
        <v>20169600591366</v>
      </c>
      <c r="P1142" s="46">
        <f>IF(A1142=1,SA,MAX(0,SA-M1141))</f>
        <v>0</v>
      </c>
      <c r="S1142" s="5">
        <v>0.0</v>
      </c>
      <c r="T1142" s="5">
        <v>0.0</v>
      </c>
      <c r="U1142" s="5">
        <v>0.0</v>
      </c>
      <c r="V1142" s="48">
        <v>1.0</v>
      </c>
    </row>
    <row r="1143" ht="15.75" customHeight="1">
      <c r="A1143" s="5">
        <v>1141.0</v>
      </c>
      <c r="B1143" s="5">
        <v>96.0</v>
      </c>
      <c r="C1143" s="5">
        <f t="shared" si="1"/>
        <v>1</v>
      </c>
      <c r="D1143" s="5">
        <f>'Thông tin khách hàng'!$B$4+B1143-1</f>
        <v>96</v>
      </c>
      <c r="E1143" s="46">
        <f t="shared" si="2"/>
        <v>20169600591366</v>
      </c>
      <c r="F1143" s="5">
        <f>TP*VLOOKUP('Thông tin khách hàng'!$E$10,$X$2:$Z$5,3,FALSE)*OFFSET($S1143,0,VLOOKUP('Thông tin khách hàng'!$E$10,$X$2:$Z$5,2,FALSE))</f>
        <v>15000000</v>
      </c>
      <c r="G1143" s="5">
        <f>EP*VLOOKUP('Thông tin khách hàng'!$E$10,$X$2:$Z$5,3,FALSE)*OFFSET($S1143,0,VLOOKUP('Thông tin khách hàng'!$E$10,$X$2:$Z$5,2,FALSE))</f>
        <v>15000000</v>
      </c>
      <c r="H1143" s="5">
        <f>F1143*HLOOKUP(B1143,Assumption!$A$10:$G$12,2,TRUE)+G1143*HLOOKUP(B1143,Assumption!$A$10:$G$12,3,TRUE)</f>
        <v>750000</v>
      </c>
      <c r="I1143" s="5">
        <f t="shared" si="3"/>
        <v>29250000</v>
      </c>
      <c r="J1143" s="47">
        <f>VLOOKUP(D1143,Assumption!$O$3:$Q$103,IF('Thông tin khách hàng'!$B$3="Nam",2,3),FALSE)/12*P1143</f>
        <v>0</v>
      </c>
      <c r="K1143" s="5">
        <v>20000.0</v>
      </c>
      <c r="L1143" s="46">
        <f t="shared" si="4"/>
        <v>82173568563</v>
      </c>
      <c r="M1143" s="46">
        <f t="shared" si="5"/>
        <v>20251803389929</v>
      </c>
      <c r="N1143" s="47">
        <f>HLOOKUP(ROUND(AVERAGE(M1131:M1142)/10^6,0),Assumption!$B$2:$E$3,2,TRUE)*MAX((AVERAGE(M1131:M1142)-250*10^6),0)</f>
        <v>114157824719</v>
      </c>
      <c r="O1143" s="46">
        <f t="shared" si="6"/>
        <v>20365961214648</v>
      </c>
      <c r="P1143" s="46">
        <f>IF(A1143=1,SA,MAX(0,SA-M1142))</f>
        <v>0</v>
      </c>
      <c r="S1143" s="5">
        <v>1.0</v>
      </c>
      <c r="T1143" s="5">
        <v>1.0</v>
      </c>
      <c r="U1143" s="5">
        <v>1.0</v>
      </c>
      <c r="V1143" s="48">
        <v>1.0</v>
      </c>
    </row>
    <row r="1144" ht="15.75" customHeight="1">
      <c r="A1144" s="5">
        <v>1142.0</v>
      </c>
      <c r="B1144" s="5">
        <v>96.0</v>
      </c>
      <c r="C1144" s="5">
        <f t="shared" si="1"/>
        <v>2</v>
      </c>
      <c r="D1144" s="5">
        <f>'Thông tin khách hàng'!$B$4+B1144-1</f>
        <v>96</v>
      </c>
      <c r="E1144" s="46">
        <f t="shared" si="2"/>
        <v>20365961214648</v>
      </c>
      <c r="F1144" s="5">
        <f>TP*VLOOKUP('Thông tin khách hàng'!$E$10,$X$2:$Z$5,3,FALSE)*OFFSET($S1144,0,VLOOKUP('Thông tin khách hàng'!$E$10,$X$2:$Z$5,2,FALSE))</f>
        <v>0</v>
      </c>
      <c r="G1144" s="5">
        <f>EP*VLOOKUP('Thông tin khách hàng'!$E$10,$X$2:$Z$5,3,FALSE)*OFFSET($S1144,0,VLOOKUP('Thông tin khách hàng'!$E$10,$X$2:$Z$5,2,FALSE))</f>
        <v>0</v>
      </c>
      <c r="H1144" s="5">
        <f>F1144*HLOOKUP(B1144,Assumption!$A$10:$G$12,2,TRUE)+G1144*HLOOKUP(B1144,Assumption!$A$10:$G$12,3,TRUE)</f>
        <v>0</v>
      </c>
      <c r="I1144" s="5">
        <f t="shared" si="3"/>
        <v>0</v>
      </c>
      <c r="J1144" s="47">
        <f>VLOOKUP(D1144,Assumption!$O$3:$Q$103,IF('Thông tin khách hàng'!$B$3="Nam",2,3),FALSE)/12*P1144</f>
        <v>0</v>
      </c>
      <c r="K1144" s="5">
        <v>20000.0</v>
      </c>
      <c r="L1144" s="46">
        <f t="shared" si="4"/>
        <v>82973446880</v>
      </c>
      <c r="M1144" s="46">
        <f t="shared" si="5"/>
        <v>20448934641528</v>
      </c>
      <c r="N1144" s="47">
        <f>HLOOKUP(ROUND(AVERAGE(M1132:M1143)/10^6,0),Assumption!$B$2:$E$3,2,TRUE)*MAX((AVERAGE(M1132:M1143)-250*10^6),0)</f>
        <v>115269081858</v>
      </c>
      <c r="O1144" s="46">
        <f t="shared" si="6"/>
        <v>20564203723386</v>
      </c>
      <c r="P1144" s="46">
        <f>IF(A1144=1,SA,MAX(0,SA-M1143))</f>
        <v>0</v>
      </c>
      <c r="S1144" s="5">
        <v>0.0</v>
      </c>
      <c r="T1144" s="5">
        <v>0.0</v>
      </c>
      <c r="U1144" s="5">
        <v>0.0</v>
      </c>
      <c r="V1144" s="48">
        <v>1.0</v>
      </c>
    </row>
    <row r="1145" ht="15.75" customHeight="1">
      <c r="A1145" s="5">
        <v>1143.0</v>
      </c>
      <c r="B1145" s="5">
        <v>96.0</v>
      </c>
      <c r="C1145" s="5">
        <f t="shared" si="1"/>
        <v>3</v>
      </c>
      <c r="D1145" s="5">
        <f>'Thông tin khách hàng'!$B$4+B1145-1</f>
        <v>96</v>
      </c>
      <c r="E1145" s="46">
        <f t="shared" si="2"/>
        <v>20564203723386</v>
      </c>
      <c r="F1145" s="5">
        <f>TP*VLOOKUP('Thông tin khách hàng'!$E$10,$X$2:$Z$5,3,FALSE)*OFFSET($S1145,0,VLOOKUP('Thông tin khách hàng'!$E$10,$X$2:$Z$5,2,FALSE))</f>
        <v>0</v>
      </c>
      <c r="G1145" s="5">
        <f>EP*VLOOKUP('Thông tin khách hàng'!$E$10,$X$2:$Z$5,3,FALSE)*OFFSET($S1145,0,VLOOKUP('Thông tin khách hàng'!$E$10,$X$2:$Z$5,2,FALSE))</f>
        <v>0</v>
      </c>
      <c r="H1145" s="5">
        <f>F1145*HLOOKUP(B1145,Assumption!$A$10:$G$12,2,TRUE)+G1145*HLOOKUP(B1145,Assumption!$A$10:$G$12,3,TRUE)</f>
        <v>0</v>
      </c>
      <c r="I1145" s="5">
        <f t="shared" si="3"/>
        <v>0</v>
      </c>
      <c r="J1145" s="47">
        <f>VLOOKUP(D1145,Assumption!$O$3:$Q$103,IF('Thông tin khách hàng'!$B$3="Nam",2,3),FALSE)/12*P1145</f>
        <v>0</v>
      </c>
      <c r="K1145" s="5">
        <v>20000.0</v>
      </c>
      <c r="L1145" s="46">
        <f t="shared" si="4"/>
        <v>83781111400</v>
      </c>
      <c r="M1145" s="46">
        <f t="shared" si="5"/>
        <v>20647984814786</v>
      </c>
      <c r="N1145" s="47">
        <f>HLOOKUP(ROUND(AVERAGE(M1133:M1144)/10^6,0),Assumption!$B$2:$E$3,2,TRUE)*MAX((AVERAGE(M1133:M1144)-250*10^6),0)</f>
        <v>116391156079</v>
      </c>
      <c r="O1145" s="46">
        <f t="shared" si="6"/>
        <v>20764375970865</v>
      </c>
      <c r="P1145" s="46">
        <f>IF(A1145=1,SA,MAX(0,SA-M1144))</f>
        <v>0</v>
      </c>
      <c r="S1145" s="5">
        <v>0.0</v>
      </c>
      <c r="T1145" s="5">
        <v>0.0</v>
      </c>
      <c r="U1145" s="5">
        <v>0.0</v>
      </c>
      <c r="V1145" s="48">
        <v>1.0</v>
      </c>
    </row>
    <row r="1146" ht="15.75" customHeight="1">
      <c r="A1146" s="5">
        <v>1144.0</v>
      </c>
      <c r="B1146" s="5">
        <v>96.0</v>
      </c>
      <c r="C1146" s="5">
        <f t="shared" si="1"/>
        <v>4</v>
      </c>
      <c r="D1146" s="5">
        <f>'Thông tin khách hàng'!$B$4+B1146-1</f>
        <v>96</v>
      </c>
      <c r="E1146" s="46">
        <f t="shared" si="2"/>
        <v>20764375970865</v>
      </c>
      <c r="F1146" s="5">
        <f>TP*VLOOKUP('Thông tin khách hàng'!$E$10,$X$2:$Z$5,3,FALSE)*OFFSET($S1146,0,VLOOKUP('Thông tin khách hàng'!$E$10,$X$2:$Z$5,2,FALSE))</f>
        <v>0</v>
      </c>
      <c r="G1146" s="5">
        <f>EP*VLOOKUP('Thông tin khách hàng'!$E$10,$X$2:$Z$5,3,FALSE)*OFFSET($S1146,0,VLOOKUP('Thông tin khách hàng'!$E$10,$X$2:$Z$5,2,FALSE))</f>
        <v>0</v>
      </c>
      <c r="H1146" s="5">
        <f>F1146*HLOOKUP(B1146,Assumption!$A$10:$G$12,2,TRUE)+G1146*HLOOKUP(B1146,Assumption!$A$10:$G$12,3,TRUE)</f>
        <v>0</v>
      </c>
      <c r="I1146" s="5">
        <f t="shared" si="3"/>
        <v>0</v>
      </c>
      <c r="J1146" s="47">
        <f>VLOOKUP(D1146,Assumption!$O$3:$Q$103,IF('Thông tin khách hàng'!$B$3="Nam",2,3),FALSE)/12*P1146</f>
        <v>0</v>
      </c>
      <c r="K1146" s="5">
        <v>20000.0</v>
      </c>
      <c r="L1146" s="46">
        <f t="shared" si="4"/>
        <v>84596637914</v>
      </c>
      <c r="M1146" s="46">
        <f t="shared" si="5"/>
        <v>20848972588779</v>
      </c>
      <c r="N1146" s="47">
        <f>HLOOKUP(ROUND(AVERAGE(M1134:M1145)/10^6,0),Assumption!$B$2:$E$3,2,TRUE)*MAX((AVERAGE(M1134:M1145)-250*10^6),0)</f>
        <v>117524152677</v>
      </c>
      <c r="O1146" s="46">
        <f t="shared" si="6"/>
        <v>20966496741457</v>
      </c>
      <c r="P1146" s="46">
        <f>IF(A1146=1,SA,MAX(0,SA-M1145))</f>
        <v>0</v>
      </c>
      <c r="S1146" s="5">
        <v>0.0</v>
      </c>
      <c r="T1146" s="5">
        <v>0.0</v>
      </c>
      <c r="U1146" s="5">
        <v>1.0</v>
      </c>
      <c r="V1146" s="48">
        <v>1.0</v>
      </c>
    </row>
    <row r="1147" ht="15.75" customHeight="1">
      <c r="A1147" s="5">
        <v>1145.0</v>
      </c>
      <c r="B1147" s="5">
        <v>96.0</v>
      </c>
      <c r="C1147" s="5">
        <f t="shared" si="1"/>
        <v>5</v>
      </c>
      <c r="D1147" s="5">
        <f>'Thông tin khách hàng'!$B$4+B1147-1</f>
        <v>96</v>
      </c>
      <c r="E1147" s="46">
        <f t="shared" si="2"/>
        <v>20966496741457</v>
      </c>
      <c r="F1147" s="5">
        <f>TP*VLOOKUP('Thông tin khách hàng'!$E$10,$X$2:$Z$5,3,FALSE)*OFFSET($S1147,0,VLOOKUP('Thông tin khách hàng'!$E$10,$X$2:$Z$5,2,FALSE))</f>
        <v>0</v>
      </c>
      <c r="G1147" s="5">
        <f>EP*VLOOKUP('Thông tin khách hàng'!$E$10,$X$2:$Z$5,3,FALSE)*OFFSET($S1147,0,VLOOKUP('Thông tin khách hàng'!$E$10,$X$2:$Z$5,2,FALSE))</f>
        <v>0</v>
      </c>
      <c r="H1147" s="5">
        <f>F1147*HLOOKUP(B1147,Assumption!$A$10:$G$12,2,TRUE)+G1147*HLOOKUP(B1147,Assumption!$A$10:$G$12,3,TRUE)</f>
        <v>0</v>
      </c>
      <c r="I1147" s="5">
        <f t="shared" si="3"/>
        <v>0</v>
      </c>
      <c r="J1147" s="47">
        <f>VLOOKUP(D1147,Assumption!$O$3:$Q$103,IF('Thông tin khách hàng'!$B$3="Nam",2,3),FALSE)/12*P1147</f>
        <v>0</v>
      </c>
      <c r="K1147" s="5">
        <v>20000.0</v>
      </c>
      <c r="L1147" s="46">
        <f t="shared" si="4"/>
        <v>85420102953</v>
      </c>
      <c r="M1147" s="46">
        <f t="shared" si="5"/>
        <v>21051916824410</v>
      </c>
      <c r="N1147" s="47">
        <f>HLOOKUP(ROUND(AVERAGE(M1135:M1146)/10^6,0),Assumption!$B$2:$E$3,2,TRUE)*MAX((AVERAGE(M1135:M1146)-250*10^6),0)</f>
        <v>118668177971</v>
      </c>
      <c r="O1147" s="46">
        <f t="shared" si="6"/>
        <v>21170585002380</v>
      </c>
      <c r="P1147" s="46">
        <f>IF(A1147=1,SA,MAX(0,SA-M1146))</f>
        <v>0</v>
      </c>
      <c r="S1147" s="5">
        <v>0.0</v>
      </c>
      <c r="T1147" s="5">
        <v>0.0</v>
      </c>
      <c r="U1147" s="5">
        <v>0.0</v>
      </c>
      <c r="V1147" s="48">
        <v>1.0</v>
      </c>
    </row>
    <row r="1148" ht="15.75" customHeight="1">
      <c r="A1148" s="5">
        <v>1146.0</v>
      </c>
      <c r="B1148" s="5">
        <v>96.0</v>
      </c>
      <c r="C1148" s="5">
        <f t="shared" si="1"/>
        <v>6</v>
      </c>
      <c r="D1148" s="5">
        <f>'Thông tin khách hàng'!$B$4+B1148-1</f>
        <v>96</v>
      </c>
      <c r="E1148" s="46">
        <f t="shared" si="2"/>
        <v>21170585002380</v>
      </c>
      <c r="F1148" s="5">
        <f>TP*VLOOKUP('Thông tin khách hàng'!$E$10,$X$2:$Z$5,3,FALSE)*OFFSET($S1148,0,VLOOKUP('Thông tin khách hàng'!$E$10,$X$2:$Z$5,2,FALSE))</f>
        <v>0</v>
      </c>
      <c r="G1148" s="5">
        <f>EP*VLOOKUP('Thông tin khách hàng'!$E$10,$X$2:$Z$5,3,FALSE)*OFFSET($S1148,0,VLOOKUP('Thông tin khách hàng'!$E$10,$X$2:$Z$5,2,FALSE))</f>
        <v>0</v>
      </c>
      <c r="H1148" s="5">
        <f>F1148*HLOOKUP(B1148,Assumption!$A$10:$G$12,2,TRUE)+G1148*HLOOKUP(B1148,Assumption!$A$10:$G$12,3,TRUE)</f>
        <v>0</v>
      </c>
      <c r="I1148" s="5">
        <f t="shared" si="3"/>
        <v>0</v>
      </c>
      <c r="J1148" s="47">
        <f>VLOOKUP(D1148,Assumption!$O$3:$Q$103,IF('Thông tin khách hàng'!$B$3="Nam",2,3),FALSE)/12*P1148</f>
        <v>0</v>
      </c>
      <c r="K1148" s="5">
        <v>20000.0</v>
      </c>
      <c r="L1148" s="46">
        <f t="shared" si="4"/>
        <v>86251583790</v>
      </c>
      <c r="M1148" s="46">
        <f t="shared" si="5"/>
        <v>21256836566170</v>
      </c>
      <c r="N1148" s="47">
        <f>HLOOKUP(ROUND(AVERAGE(M1136:M1147)/10^6,0),Assumption!$B$2:$E$3,2,TRUE)*MAX((AVERAGE(M1136:M1147)-250*10^6),0)</f>
        <v>119823339315</v>
      </c>
      <c r="O1148" s="46">
        <f t="shared" si="6"/>
        <v>21376659905485</v>
      </c>
      <c r="P1148" s="46">
        <f>IF(A1148=1,SA,MAX(0,SA-M1147))</f>
        <v>0</v>
      </c>
      <c r="S1148" s="5">
        <v>0.0</v>
      </c>
      <c r="T1148" s="5">
        <v>0.0</v>
      </c>
      <c r="U1148" s="5">
        <v>0.0</v>
      </c>
      <c r="V1148" s="48">
        <v>1.0</v>
      </c>
    </row>
    <row r="1149" ht="15.75" customHeight="1">
      <c r="A1149" s="5">
        <v>1147.0</v>
      </c>
      <c r="B1149" s="5">
        <v>96.0</v>
      </c>
      <c r="C1149" s="5">
        <f t="shared" si="1"/>
        <v>7</v>
      </c>
      <c r="D1149" s="5">
        <f>'Thông tin khách hàng'!$B$4+B1149-1</f>
        <v>96</v>
      </c>
      <c r="E1149" s="46">
        <f t="shared" si="2"/>
        <v>21376659905485</v>
      </c>
      <c r="F1149" s="5">
        <f>TP*VLOOKUP('Thông tin khách hàng'!$E$10,$X$2:$Z$5,3,FALSE)*OFFSET($S1149,0,VLOOKUP('Thông tin khách hàng'!$E$10,$X$2:$Z$5,2,FALSE))</f>
        <v>15000000</v>
      </c>
      <c r="G1149" s="5">
        <f>EP*VLOOKUP('Thông tin khách hàng'!$E$10,$X$2:$Z$5,3,FALSE)*OFFSET($S1149,0,VLOOKUP('Thông tin khách hàng'!$E$10,$X$2:$Z$5,2,FALSE))</f>
        <v>15000000</v>
      </c>
      <c r="H1149" s="5">
        <f>F1149*HLOOKUP(B1149,Assumption!$A$10:$G$12,2,TRUE)+G1149*HLOOKUP(B1149,Assumption!$A$10:$G$12,3,TRUE)</f>
        <v>750000</v>
      </c>
      <c r="I1149" s="5">
        <f t="shared" si="3"/>
        <v>29250000</v>
      </c>
      <c r="J1149" s="47">
        <f>VLOOKUP(D1149,Assumption!$O$3:$Q$103,IF('Thông tin khách hàng'!$B$3="Nam",2,3),FALSE)/12*P1149</f>
        <v>0</v>
      </c>
      <c r="K1149" s="5">
        <v>20000.0</v>
      </c>
      <c r="L1149" s="46">
        <f t="shared" si="4"/>
        <v>87091277623</v>
      </c>
      <c r="M1149" s="46">
        <f t="shared" si="5"/>
        <v>21463780413108</v>
      </c>
      <c r="N1149" s="47">
        <f>HLOOKUP(ROUND(AVERAGE(M1137:M1148)/10^6,0),Assumption!$B$2:$E$3,2,TRUE)*MAX((AVERAGE(M1137:M1148)-250*10^6),0)</f>
        <v>120989745108</v>
      </c>
      <c r="O1149" s="46">
        <f t="shared" si="6"/>
        <v>21584770158217</v>
      </c>
      <c r="P1149" s="46">
        <f>IF(A1149=1,SA,MAX(0,SA-M1148))</f>
        <v>0</v>
      </c>
      <c r="S1149" s="5">
        <v>0.0</v>
      </c>
      <c r="T1149" s="5">
        <v>1.0</v>
      </c>
      <c r="U1149" s="5">
        <v>1.0</v>
      </c>
      <c r="V1149" s="48">
        <v>1.0</v>
      </c>
    </row>
    <row r="1150" ht="15.75" customHeight="1">
      <c r="A1150" s="5">
        <v>1148.0</v>
      </c>
      <c r="B1150" s="5">
        <v>96.0</v>
      </c>
      <c r="C1150" s="5">
        <f t="shared" si="1"/>
        <v>8</v>
      </c>
      <c r="D1150" s="5">
        <f>'Thông tin khách hàng'!$B$4+B1150-1</f>
        <v>96</v>
      </c>
      <c r="E1150" s="46">
        <f t="shared" si="2"/>
        <v>21584770158217</v>
      </c>
      <c r="F1150" s="5">
        <f>TP*VLOOKUP('Thông tin khách hàng'!$E$10,$X$2:$Z$5,3,FALSE)*OFFSET($S1150,0,VLOOKUP('Thông tin khách hàng'!$E$10,$X$2:$Z$5,2,FALSE))</f>
        <v>0</v>
      </c>
      <c r="G1150" s="5">
        <f>EP*VLOOKUP('Thông tin khách hàng'!$E$10,$X$2:$Z$5,3,FALSE)*OFFSET($S1150,0,VLOOKUP('Thông tin khách hàng'!$E$10,$X$2:$Z$5,2,FALSE))</f>
        <v>0</v>
      </c>
      <c r="H1150" s="5">
        <f>F1150*HLOOKUP(B1150,Assumption!$A$10:$G$12,2,TRUE)+G1150*HLOOKUP(B1150,Assumption!$A$10:$G$12,3,TRUE)</f>
        <v>0</v>
      </c>
      <c r="I1150" s="5">
        <f t="shared" si="3"/>
        <v>0</v>
      </c>
      <c r="J1150" s="47">
        <f>VLOOKUP(D1150,Assumption!$O$3:$Q$103,IF('Thông tin khách hàng'!$B$3="Nam",2,3),FALSE)/12*P1150</f>
        <v>0</v>
      </c>
      <c r="K1150" s="5">
        <v>20000.0</v>
      </c>
      <c r="L1150" s="46">
        <f t="shared" si="4"/>
        <v>87939025385</v>
      </c>
      <c r="M1150" s="46">
        <f t="shared" si="5"/>
        <v>21672709163602</v>
      </c>
      <c r="N1150" s="47">
        <f>HLOOKUP(ROUND(AVERAGE(M1138:M1149)/10^6,0),Assumption!$B$2:$E$3,2,TRUE)*MAX((AVERAGE(M1138:M1149)-250*10^6),0)</f>
        <v>122167504806</v>
      </c>
      <c r="O1150" s="46">
        <f t="shared" si="6"/>
        <v>21794876668408</v>
      </c>
      <c r="P1150" s="46">
        <f>IF(A1150=1,SA,MAX(0,SA-M1149))</f>
        <v>0</v>
      </c>
      <c r="S1150" s="5">
        <v>0.0</v>
      </c>
      <c r="T1150" s="5">
        <v>0.0</v>
      </c>
      <c r="U1150" s="5">
        <v>0.0</v>
      </c>
      <c r="V1150" s="48">
        <v>1.0</v>
      </c>
    </row>
    <row r="1151" ht="15.75" customHeight="1">
      <c r="A1151" s="5">
        <v>1149.0</v>
      </c>
      <c r="B1151" s="5">
        <v>96.0</v>
      </c>
      <c r="C1151" s="5">
        <f t="shared" si="1"/>
        <v>9</v>
      </c>
      <c r="D1151" s="5">
        <f>'Thông tin khách hàng'!$B$4+B1151-1</f>
        <v>96</v>
      </c>
      <c r="E1151" s="46">
        <f t="shared" si="2"/>
        <v>21794876668408</v>
      </c>
      <c r="F1151" s="5">
        <f>TP*VLOOKUP('Thông tin khách hàng'!$E$10,$X$2:$Z$5,3,FALSE)*OFFSET($S1151,0,VLOOKUP('Thông tin khách hàng'!$E$10,$X$2:$Z$5,2,FALSE))</f>
        <v>0</v>
      </c>
      <c r="G1151" s="5">
        <f>EP*VLOOKUP('Thông tin khách hàng'!$E$10,$X$2:$Z$5,3,FALSE)*OFFSET($S1151,0,VLOOKUP('Thông tin khách hàng'!$E$10,$X$2:$Z$5,2,FALSE))</f>
        <v>0</v>
      </c>
      <c r="H1151" s="5">
        <f>F1151*HLOOKUP(B1151,Assumption!$A$10:$G$12,2,TRUE)+G1151*HLOOKUP(B1151,Assumption!$A$10:$G$12,3,TRUE)</f>
        <v>0</v>
      </c>
      <c r="I1151" s="5">
        <f t="shared" si="3"/>
        <v>0</v>
      </c>
      <c r="J1151" s="47">
        <f>VLOOKUP(D1151,Assumption!$O$3:$Q$103,IF('Thông tin khách hàng'!$B$3="Nam",2,3),FALSE)/12*P1151</f>
        <v>0</v>
      </c>
      <c r="K1151" s="5">
        <v>20000.0</v>
      </c>
      <c r="L1151" s="46">
        <f t="shared" si="4"/>
        <v>88795025315</v>
      </c>
      <c r="M1151" s="46">
        <f t="shared" si="5"/>
        <v>21883671673723</v>
      </c>
      <c r="N1151" s="47">
        <f>HLOOKUP(ROUND(AVERAGE(M1139:M1150)/10^6,0),Assumption!$B$2:$E$3,2,TRUE)*MAX((AVERAGE(M1139:M1150)-250*10^6),0)</f>
        <v>123356728929</v>
      </c>
      <c r="O1151" s="46">
        <f t="shared" si="6"/>
        <v>22007028402652</v>
      </c>
      <c r="P1151" s="46">
        <f>IF(A1151=1,SA,MAX(0,SA-M1150))</f>
        <v>0</v>
      </c>
      <c r="S1151" s="5">
        <v>0.0</v>
      </c>
      <c r="T1151" s="5">
        <v>0.0</v>
      </c>
      <c r="U1151" s="5">
        <v>0.0</v>
      </c>
      <c r="V1151" s="48">
        <v>1.0</v>
      </c>
    </row>
    <row r="1152" ht="15.75" customHeight="1">
      <c r="A1152" s="5">
        <v>1150.0</v>
      </c>
      <c r="B1152" s="5">
        <v>96.0</v>
      </c>
      <c r="C1152" s="5">
        <f t="shared" si="1"/>
        <v>10</v>
      </c>
      <c r="D1152" s="5">
        <f>'Thông tin khách hàng'!$B$4+B1152-1</f>
        <v>96</v>
      </c>
      <c r="E1152" s="46">
        <f t="shared" si="2"/>
        <v>22007028402652</v>
      </c>
      <c r="F1152" s="5">
        <f>TP*VLOOKUP('Thông tin khách hàng'!$E$10,$X$2:$Z$5,3,FALSE)*OFFSET($S1152,0,VLOOKUP('Thông tin khách hàng'!$E$10,$X$2:$Z$5,2,FALSE))</f>
        <v>0</v>
      </c>
      <c r="G1152" s="5">
        <f>EP*VLOOKUP('Thông tin khách hàng'!$E$10,$X$2:$Z$5,3,FALSE)*OFFSET($S1152,0,VLOOKUP('Thông tin khách hàng'!$E$10,$X$2:$Z$5,2,FALSE))</f>
        <v>0</v>
      </c>
      <c r="H1152" s="5">
        <f>F1152*HLOOKUP(B1152,Assumption!$A$10:$G$12,2,TRUE)+G1152*HLOOKUP(B1152,Assumption!$A$10:$G$12,3,TRUE)</f>
        <v>0</v>
      </c>
      <c r="I1152" s="5">
        <f t="shared" si="3"/>
        <v>0</v>
      </c>
      <c r="J1152" s="47">
        <f>VLOOKUP(D1152,Assumption!$O$3:$Q$103,IF('Thông tin khách hàng'!$B$3="Nam",2,3),FALSE)/12*P1152</f>
        <v>0</v>
      </c>
      <c r="K1152" s="5">
        <v>20000.0</v>
      </c>
      <c r="L1152" s="46">
        <f t="shared" si="4"/>
        <v>89659357741</v>
      </c>
      <c r="M1152" s="46">
        <f t="shared" si="5"/>
        <v>22096687740393</v>
      </c>
      <c r="N1152" s="47">
        <f>HLOOKUP(ROUND(AVERAGE(M1140:M1151)/10^6,0),Assumption!$B$2:$E$3,2,TRUE)*MAX((AVERAGE(M1140:M1151)-250*10^6),0)</f>
        <v>124557529071</v>
      </c>
      <c r="O1152" s="46">
        <f t="shared" si="6"/>
        <v>22221245269463</v>
      </c>
      <c r="P1152" s="46">
        <f>IF(A1152=1,SA,MAX(0,SA-M1151))</f>
        <v>0</v>
      </c>
      <c r="S1152" s="5">
        <v>0.0</v>
      </c>
      <c r="T1152" s="5">
        <v>0.0</v>
      </c>
      <c r="U1152" s="5">
        <v>1.0</v>
      </c>
      <c r="V1152" s="48">
        <v>1.0</v>
      </c>
    </row>
    <row r="1153" ht="15.75" customHeight="1">
      <c r="A1153" s="5">
        <v>1151.0</v>
      </c>
      <c r="B1153" s="5">
        <v>96.0</v>
      </c>
      <c r="C1153" s="5">
        <f t="shared" si="1"/>
        <v>11</v>
      </c>
      <c r="D1153" s="5">
        <f>'Thông tin khách hàng'!$B$4+B1153-1</f>
        <v>96</v>
      </c>
      <c r="E1153" s="46">
        <f t="shared" si="2"/>
        <v>22221245269463</v>
      </c>
      <c r="F1153" s="5">
        <f>TP*VLOOKUP('Thông tin khách hàng'!$E$10,$X$2:$Z$5,3,FALSE)*OFFSET($S1153,0,VLOOKUP('Thông tin khách hàng'!$E$10,$X$2:$Z$5,2,FALSE))</f>
        <v>0</v>
      </c>
      <c r="G1153" s="5">
        <f>EP*VLOOKUP('Thông tin khách hàng'!$E$10,$X$2:$Z$5,3,FALSE)*OFFSET($S1153,0,VLOOKUP('Thông tin khách hàng'!$E$10,$X$2:$Z$5,2,FALSE))</f>
        <v>0</v>
      </c>
      <c r="H1153" s="5">
        <f>F1153*HLOOKUP(B1153,Assumption!$A$10:$G$12,2,TRUE)+G1153*HLOOKUP(B1153,Assumption!$A$10:$G$12,3,TRUE)</f>
        <v>0</v>
      </c>
      <c r="I1153" s="5">
        <f t="shared" si="3"/>
        <v>0</v>
      </c>
      <c r="J1153" s="47">
        <f>VLOOKUP(D1153,Assumption!$O$3:$Q$103,IF('Thông tin khách hàng'!$B$3="Nam",2,3),FALSE)/12*P1153</f>
        <v>0</v>
      </c>
      <c r="K1153" s="5">
        <v>20000.0</v>
      </c>
      <c r="L1153" s="46">
        <f t="shared" si="4"/>
        <v>90532103773</v>
      </c>
      <c r="M1153" s="46">
        <f t="shared" si="5"/>
        <v>22311777353236</v>
      </c>
      <c r="N1153" s="47">
        <f>HLOOKUP(ROUND(AVERAGE(M1141:M1152)/10^6,0),Assumption!$B$2:$E$3,2,TRUE)*MAX((AVERAGE(M1141:M1152)-250*10^6),0)</f>
        <v>125770017915</v>
      </c>
      <c r="O1153" s="46">
        <f t="shared" si="6"/>
        <v>22437547371152</v>
      </c>
      <c r="P1153" s="46">
        <f>IF(A1153=1,SA,MAX(0,SA-M1152))</f>
        <v>0</v>
      </c>
      <c r="S1153" s="5">
        <v>0.0</v>
      </c>
      <c r="T1153" s="5">
        <v>0.0</v>
      </c>
      <c r="U1153" s="5">
        <v>0.0</v>
      </c>
      <c r="V1153" s="48">
        <v>1.0</v>
      </c>
    </row>
    <row r="1154" ht="15.75" customHeight="1">
      <c r="A1154" s="5">
        <v>1152.0</v>
      </c>
      <c r="B1154" s="5">
        <v>96.0</v>
      </c>
      <c r="C1154" s="5">
        <f t="shared" si="1"/>
        <v>12</v>
      </c>
      <c r="D1154" s="5">
        <f>'Thông tin khách hàng'!$B$4+B1154-1</f>
        <v>96</v>
      </c>
      <c r="E1154" s="46">
        <f t="shared" si="2"/>
        <v>22437547371152</v>
      </c>
      <c r="F1154" s="5">
        <f>TP*VLOOKUP('Thông tin khách hàng'!$E$10,$X$2:$Z$5,3,FALSE)*OFFSET($S1154,0,VLOOKUP('Thông tin khách hàng'!$E$10,$X$2:$Z$5,2,FALSE))</f>
        <v>0</v>
      </c>
      <c r="G1154" s="5">
        <f>EP*VLOOKUP('Thông tin khách hàng'!$E$10,$X$2:$Z$5,3,FALSE)*OFFSET($S1154,0,VLOOKUP('Thông tin khách hàng'!$E$10,$X$2:$Z$5,2,FALSE))</f>
        <v>0</v>
      </c>
      <c r="H1154" s="5">
        <f>F1154*HLOOKUP(B1154,Assumption!$A$10:$G$12,2,TRUE)+G1154*HLOOKUP(B1154,Assumption!$A$10:$G$12,3,TRUE)</f>
        <v>0</v>
      </c>
      <c r="I1154" s="5">
        <f t="shared" si="3"/>
        <v>0</v>
      </c>
      <c r="J1154" s="47">
        <f>VLOOKUP(D1154,Assumption!$O$3:$Q$103,IF('Thông tin khách hàng'!$B$3="Nam",2,3),FALSE)/12*P1154</f>
        <v>0</v>
      </c>
      <c r="K1154" s="5">
        <v>20000.0</v>
      </c>
      <c r="L1154" s="46">
        <f t="shared" si="4"/>
        <v>91413345310</v>
      </c>
      <c r="M1154" s="46">
        <f t="shared" si="5"/>
        <v>22528960696462</v>
      </c>
      <c r="N1154" s="47">
        <f>HLOOKUP(ROUND(AVERAGE(M1142:M1153)/10^6,0),Assumption!$B$2:$E$3,2,TRUE)*MAX((AVERAGE(M1142:M1153)-250*10^6),0)</f>
        <v>126994309240</v>
      </c>
      <c r="O1154" s="46">
        <f t="shared" si="6"/>
        <v>22655955005702</v>
      </c>
      <c r="P1154" s="46">
        <f>IF(A1154=1,SA,MAX(0,SA-M1153))</f>
        <v>0</v>
      </c>
      <c r="S1154" s="5">
        <v>0.0</v>
      </c>
      <c r="T1154" s="5">
        <v>0.0</v>
      </c>
      <c r="U1154" s="5">
        <v>0.0</v>
      </c>
      <c r="V1154" s="48">
        <v>1.0</v>
      </c>
    </row>
    <row r="1155" ht="15.75" customHeight="1">
      <c r="A1155" s="5">
        <v>1153.0</v>
      </c>
      <c r="B1155" s="5">
        <v>97.0</v>
      </c>
      <c r="C1155" s="5">
        <f t="shared" si="1"/>
        <v>1</v>
      </c>
      <c r="D1155" s="5">
        <f>'Thông tin khách hàng'!$B$4+B1155-1</f>
        <v>97</v>
      </c>
      <c r="E1155" s="46">
        <f t="shared" si="2"/>
        <v>22655955005702</v>
      </c>
      <c r="F1155" s="5">
        <f>TP*VLOOKUP('Thông tin khách hàng'!$E$10,$X$2:$Z$5,3,FALSE)*OFFSET($S1155,0,VLOOKUP('Thông tin khách hàng'!$E$10,$X$2:$Z$5,2,FALSE))</f>
        <v>15000000</v>
      </c>
      <c r="G1155" s="5">
        <f>EP*VLOOKUP('Thông tin khách hàng'!$E$10,$X$2:$Z$5,3,FALSE)*OFFSET($S1155,0,VLOOKUP('Thông tin khách hàng'!$E$10,$X$2:$Z$5,2,FALSE))</f>
        <v>15000000</v>
      </c>
      <c r="H1155" s="5">
        <f>F1155*HLOOKUP(B1155,Assumption!$A$10:$G$12,2,TRUE)+G1155*HLOOKUP(B1155,Assumption!$A$10:$G$12,3,TRUE)</f>
        <v>750000</v>
      </c>
      <c r="I1155" s="5">
        <f t="shared" si="3"/>
        <v>29250000</v>
      </c>
      <c r="J1155" s="47">
        <f>VLOOKUP(D1155,Assumption!$O$3:$Q$103,IF('Thông tin khách hàng'!$B$3="Nam",2,3),FALSE)/12*P1155</f>
        <v>0</v>
      </c>
      <c r="K1155" s="5">
        <v>20000.0</v>
      </c>
      <c r="L1155" s="46">
        <f t="shared" si="4"/>
        <v>92303284217</v>
      </c>
      <c r="M1155" s="46">
        <f t="shared" si="5"/>
        <v>22748287519919</v>
      </c>
      <c r="N1155" s="47">
        <f>HLOOKUP(ROUND(AVERAGE(M1143:M1154)/10^6,0),Assumption!$B$2:$E$3,2,TRUE)*MAX((AVERAGE(M1143:M1154)-250*10^6),0)</f>
        <v>128230517933</v>
      </c>
      <c r="O1155" s="46">
        <f t="shared" si="6"/>
        <v>22876518037852</v>
      </c>
      <c r="P1155" s="46">
        <f>IF(A1155=1,SA,MAX(0,SA-M1154))</f>
        <v>0</v>
      </c>
      <c r="S1155" s="5">
        <v>1.0</v>
      </c>
      <c r="T1155" s="5">
        <v>1.0</v>
      </c>
      <c r="U1155" s="5">
        <v>1.0</v>
      </c>
      <c r="V1155" s="48">
        <v>1.0</v>
      </c>
    </row>
    <row r="1156" ht="15.75" customHeight="1">
      <c r="A1156" s="5">
        <v>1154.0</v>
      </c>
      <c r="B1156" s="5">
        <v>97.0</v>
      </c>
      <c r="C1156" s="5">
        <f t="shared" si="1"/>
        <v>2</v>
      </c>
      <c r="D1156" s="5">
        <f>'Thông tin khách hàng'!$B$4+B1156-1</f>
        <v>97</v>
      </c>
      <c r="E1156" s="46">
        <f t="shared" si="2"/>
        <v>22876518037852</v>
      </c>
      <c r="F1156" s="5">
        <f>TP*VLOOKUP('Thông tin khách hàng'!$E$10,$X$2:$Z$5,3,FALSE)*OFFSET($S1156,0,VLOOKUP('Thông tin khách hàng'!$E$10,$X$2:$Z$5,2,FALSE))</f>
        <v>0</v>
      </c>
      <c r="G1156" s="5">
        <f>EP*VLOOKUP('Thông tin khách hàng'!$E$10,$X$2:$Z$5,3,FALSE)*OFFSET($S1156,0,VLOOKUP('Thông tin khách hàng'!$E$10,$X$2:$Z$5,2,FALSE))</f>
        <v>0</v>
      </c>
      <c r="H1156" s="5">
        <f>F1156*HLOOKUP(B1156,Assumption!$A$10:$G$12,2,TRUE)+G1156*HLOOKUP(B1156,Assumption!$A$10:$G$12,3,TRUE)</f>
        <v>0</v>
      </c>
      <c r="I1156" s="5">
        <f t="shared" si="3"/>
        <v>0</v>
      </c>
      <c r="J1156" s="47">
        <f>VLOOKUP(D1156,Assumption!$O$3:$Q$103,IF('Thông tin khách hàng'!$B$3="Nam",2,3),FALSE)/12*P1156</f>
        <v>0</v>
      </c>
      <c r="K1156" s="5">
        <v>20000.0</v>
      </c>
      <c r="L1156" s="46">
        <f t="shared" si="4"/>
        <v>93201766144</v>
      </c>
      <c r="M1156" s="46">
        <f t="shared" si="5"/>
        <v>22969719783996</v>
      </c>
      <c r="N1156" s="47">
        <f>HLOOKUP(ROUND(AVERAGE(M1144:M1155)/10^6,0),Assumption!$B$2:$E$3,2,TRUE)*MAX((AVERAGE(M1144:M1155)-250*10^6),0)</f>
        <v>129478759998</v>
      </c>
      <c r="O1156" s="46">
        <f t="shared" si="6"/>
        <v>23099198543994</v>
      </c>
      <c r="P1156" s="46">
        <f>IF(A1156=1,SA,MAX(0,SA-M1155))</f>
        <v>0</v>
      </c>
      <c r="S1156" s="5">
        <v>0.0</v>
      </c>
      <c r="T1156" s="5">
        <v>0.0</v>
      </c>
      <c r="U1156" s="5">
        <v>0.0</v>
      </c>
      <c r="V1156" s="48">
        <v>1.0</v>
      </c>
    </row>
    <row r="1157" ht="15.75" customHeight="1">
      <c r="A1157" s="5">
        <v>1155.0</v>
      </c>
      <c r="B1157" s="5">
        <v>97.0</v>
      </c>
      <c r="C1157" s="5">
        <f t="shared" si="1"/>
        <v>3</v>
      </c>
      <c r="D1157" s="5">
        <f>'Thông tin khách hàng'!$B$4+B1157-1</f>
        <v>97</v>
      </c>
      <c r="E1157" s="46">
        <f t="shared" si="2"/>
        <v>23099198543994</v>
      </c>
      <c r="F1157" s="5">
        <f>TP*VLOOKUP('Thông tin khách hàng'!$E$10,$X$2:$Z$5,3,FALSE)*OFFSET($S1157,0,VLOOKUP('Thông tin khách hàng'!$E$10,$X$2:$Z$5,2,FALSE))</f>
        <v>0</v>
      </c>
      <c r="G1157" s="5">
        <f>EP*VLOOKUP('Thông tin khách hàng'!$E$10,$X$2:$Z$5,3,FALSE)*OFFSET($S1157,0,VLOOKUP('Thông tin khách hàng'!$E$10,$X$2:$Z$5,2,FALSE))</f>
        <v>0</v>
      </c>
      <c r="H1157" s="5">
        <f>F1157*HLOOKUP(B1157,Assumption!$A$10:$G$12,2,TRUE)+G1157*HLOOKUP(B1157,Assumption!$A$10:$G$12,3,TRUE)</f>
        <v>0</v>
      </c>
      <c r="I1157" s="5">
        <f t="shared" si="3"/>
        <v>0</v>
      </c>
      <c r="J1157" s="47">
        <f>VLOOKUP(D1157,Assumption!$O$3:$Q$103,IF('Thông tin khách hàng'!$B$3="Nam",2,3),FALSE)/12*P1157</f>
        <v>0</v>
      </c>
      <c r="K1157" s="5">
        <v>20000.0</v>
      </c>
      <c r="L1157" s="46">
        <f t="shared" si="4"/>
        <v>94108994090</v>
      </c>
      <c r="M1157" s="46">
        <f t="shared" si="5"/>
        <v>23193307518084</v>
      </c>
      <c r="N1157" s="47">
        <f>HLOOKUP(ROUND(AVERAGE(M1145:M1156)/10^6,0),Assumption!$B$2:$E$3,2,TRUE)*MAX((AVERAGE(M1145:M1156)-250*10^6),0)</f>
        <v>130739152569</v>
      </c>
      <c r="O1157" s="46">
        <f t="shared" si="6"/>
        <v>23324046670653</v>
      </c>
      <c r="P1157" s="46">
        <f>IF(A1157=1,SA,MAX(0,SA-M1156))</f>
        <v>0</v>
      </c>
      <c r="S1157" s="5">
        <v>0.0</v>
      </c>
      <c r="T1157" s="5">
        <v>0.0</v>
      </c>
      <c r="U1157" s="5">
        <v>0.0</v>
      </c>
      <c r="V1157" s="48">
        <v>1.0</v>
      </c>
    </row>
    <row r="1158" ht="15.75" customHeight="1">
      <c r="A1158" s="5">
        <v>1156.0</v>
      </c>
      <c r="B1158" s="5">
        <v>97.0</v>
      </c>
      <c r="C1158" s="5">
        <f t="shared" si="1"/>
        <v>4</v>
      </c>
      <c r="D1158" s="5">
        <f>'Thông tin khách hàng'!$B$4+B1158-1</f>
        <v>97</v>
      </c>
      <c r="E1158" s="46">
        <f t="shared" si="2"/>
        <v>23324046670653</v>
      </c>
      <c r="F1158" s="5">
        <f>TP*VLOOKUP('Thông tin khách hàng'!$E$10,$X$2:$Z$5,3,FALSE)*OFFSET($S1158,0,VLOOKUP('Thông tin khách hàng'!$E$10,$X$2:$Z$5,2,FALSE))</f>
        <v>0</v>
      </c>
      <c r="G1158" s="5">
        <f>EP*VLOOKUP('Thông tin khách hàng'!$E$10,$X$2:$Z$5,3,FALSE)*OFFSET($S1158,0,VLOOKUP('Thông tin khách hàng'!$E$10,$X$2:$Z$5,2,FALSE))</f>
        <v>0</v>
      </c>
      <c r="H1158" s="5">
        <f>F1158*HLOOKUP(B1158,Assumption!$A$10:$G$12,2,TRUE)+G1158*HLOOKUP(B1158,Assumption!$A$10:$G$12,3,TRUE)</f>
        <v>0</v>
      </c>
      <c r="I1158" s="5">
        <f t="shared" si="3"/>
        <v>0</v>
      </c>
      <c r="J1158" s="47">
        <f>VLOOKUP(D1158,Assumption!$O$3:$Q$103,IF('Thông tin khách hàng'!$B$3="Nam",2,3),FALSE)/12*P1158</f>
        <v>0</v>
      </c>
      <c r="K1158" s="5">
        <v>20000.0</v>
      </c>
      <c r="L1158" s="46">
        <f t="shared" si="4"/>
        <v>95025053190</v>
      </c>
      <c r="M1158" s="46">
        <f t="shared" si="5"/>
        <v>23419071703843</v>
      </c>
      <c r="N1158" s="47">
        <f>HLOOKUP(ROUND(AVERAGE(M1146:M1157)/10^6,0),Assumption!$B$2:$E$3,2,TRUE)*MAX((AVERAGE(M1146:M1157)-250*10^6),0)</f>
        <v>132011813921</v>
      </c>
      <c r="O1158" s="46">
        <f t="shared" si="6"/>
        <v>23551083517764</v>
      </c>
      <c r="P1158" s="46">
        <f>IF(A1158=1,SA,MAX(0,SA-M1157))</f>
        <v>0</v>
      </c>
      <c r="S1158" s="5">
        <v>0.0</v>
      </c>
      <c r="T1158" s="5">
        <v>0.0</v>
      </c>
      <c r="U1158" s="5">
        <v>1.0</v>
      </c>
      <c r="V1158" s="48">
        <v>1.0</v>
      </c>
    </row>
    <row r="1159" ht="15.75" customHeight="1">
      <c r="A1159" s="5">
        <v>1157.0</v>
      </c>
      <c r="B1159" s="5">
        <v>97.0</v>
      </c>
      <c r="C1159" s="5">
        <f t="shared" si="1"/>
        <v>5</v>
      </c>
      <c r="D1159" s="5">
        <f>'Thông tin khách hàng'!$B$4+B1159-1</f>
        <v>97</v>
      </c>
      <c r="E1159" s="46">
        <f t="shared" si="2"/>
        <v>23551083517764</v>
      </c>
      <c r="F1159" s="5">
        <f>TP*VLOOKUP('Thông tin khách hàng'!$E$10,$X$2:$Z$5,3,FALSE)*OFFSET($S1159,0,VLOOKUP('Thông tin khách hàng'!$E$10,$X$2:$Z$5,2,FALSE))</f>
        <v>0</v>
      </c>
      <c r="G1159" s="5">
        <f>EP*VLOOKUP('Thông tin khách hàng'!$E$10,$X$2:$Z$5,3,FALSE)*OFFSET($S1159,0,VLOOKUP('Thông tin khách hàng'!$E$10,$X$2:$Z$5,2,FALSE))</f>
        <v>0</v>
      </c>
      <c r="H1159" s="5">
        <f>F1159*HLOOKUP(B1159,Assumption!$A$10:$G$12,2,TRUE)+G1159*HLOOKUP(B1159,Assumption!$A$10:$G$12,3,TRUE)</f>
        <v>0</v>
      </c>
      <c r="I1159" s="5">
        <f t="shared" si="3"/>
        <v>0</v>
      </c>
      <c r="J1159" s="47">
        <f>VLOOKUP(D1159,Assumption!$O$3:$Q$103,IF('Thông tin khách hàng'!$B$3="Nam",2,3),FALSE)/12*P1159</f>
        <v>0</v>
      </c>
      <c r="K1159" s="5">
        <v>20000.0</v>
      </c>
      <c r="L1159" s="46">
        <f t="shared" si="4"/>
        <v>95950029409</v>
      </c>
      <c r="M1159" s="46">
        <f t="shared" si="5"/>
        <v>23647033527173</v>
      </c>
      <c r="N1159" s="47">
        <f>HLOOKUP(ROUND(AVERAGE(M1147:M1158)/10^6,0),Assumption!$B$2:$E$3,2,TRUE)*MAX((AVERAGE(M1147:M1158)-250*10^6),0)</f>
        <v>133296863478</v>
      </c>
      <c r="O1159" s="46">
        <f t="shared" si="6"/>
        <v>23780330390652</v>
      </c>
      <c r="P1159" s="46">
        <f>IF(A1159=1,SA,MAX(0,SA-M1158))</f>
        <v>0</v>
      </c>
      <c r="S1159" s="5">
        <v>0.0</v>
      </c>
      <c r="T1159" s="5">
        <v>0.0</v>
      </c>
      <c r="U1159" s="5">
        <v>0.0</v>
      </c>
      <c r="V1159" s="48">
        <v>1.0</v>
      </c>
    </row>
    <row r="1160" ht="15.75" customHeight="1">
      <c r="A1160" s="5">
        <v>1158.0</v>
      </c>
      <c r="B1160" s="5">
        <v>97.0</v>
      </c>
      <c r="C1160" s="5">
        <f t="shared" si="1"/>
        <v>6</v>
      </c>
      <c r="D1160" s="5">
        <f>'Thông tin khách hàng'!$B$4+B1160-1</f>
        <v>97</v>
      </c>
      <c r="E1160" s="46">
        <f t="shared" si="2"/>
        <v>23780330390652</v>
      </c>
      <c r="F1160" s="5">
        <f>TP*VLOOKUP('Thông tin khách hàng'!$E$10,$X$2:$Z$5,3,FALSE)*OFFSET($S1160,0,VLOOKUP('Thông tin khách hàng'!$E$10,$X$2:$Z$5,2,FALSE))</f>
        <v>0</v>
      </c>
      <c r="G1160" s="5">
        <f>EP*VLOOKUP('Thông tin khách hàng'!$E$10,$X$2:$Z$5,3,FALSE)*OFFSET($S1160,0,VLOOKUP('Thông tin khách hàng'!$E$10,$X$2:$Z$5,2,FALSE))</f>
        <v>0</v>
      </c>
      <c r="H1160" s="5">
        <f>F1160*HLOOKUP(B1160,Assumption!$A$10:$G$12,2,TRUE)+G1160*HLOOKUP(B1160,Assumption!$A$10:$G$12,3,TRUE)</f>
        <v>0</v>
      </c>
      <c r="I1160" s="5">
        <f t="shared" si="3"/>
        <v>0</v>
      </c>
      <c r="J1160" s="47">
        <f>VLOOKUP(D1160,Assumption!$O$3:$Q$103,IF('Thông tin khách hàng'!$B$3="Nam",2,3),FALSE)/12*P1160</f>
        <v>0</v>
      </c>
      <c r="K1160" s="5">
        <v>20000.0</v>
      </c>
      <c r="L1160" s="46">
        <f t="shared" si="4"/>
        <v>96884009546</v>
      </c>
      <c r="M1160" s="46">
        <f t="shared" si="5"/>
        <v>23877214380198</v>
      </c>
      <c r="N1160" s="47">
        <f>HLOOKUP(ROUND(AVERAGE(M1148:M1159)/10^6,0),Assumption!$B$2:$E$3,2,TRUE)*MAX((AVERAGE(M1148:M1159)-250*10^6),0)</f>
        <v>134594421830</v>
      </c>
      <c r="O1160" s="46">
        <f t="shared" si="6"/>
        <v>24011808802028</v>
      </c>
      <c r="P1160" s="46">
        <f>IF(A1160=1,SA,MAX(0,SA-M1159))</f>
        <v>0</v>
      </c>
      <c r="S1160" s="5">
        <v>0.0</v>
      </c>
      <c r="T1160" s="5">
        <v>0.0</v>
      </c>
      <c r="U1160" s="5">
        <v>0.0</v>
      </c>
      <c r="V1160" s="48">
        <v>1.0</v>
      </c>
    </row>
    <row r="1161" ht="15.75" customHeight="1">
      <c r="A1161" s="5">
        <v>1159.0</v>
      </c>
      <c r="B1161" s="5">
        <v>97.0</v>
      </c>
      <c r="C1161" s="5">
        <f t="shared" si="1"/>
        <v>7</v>
      </c>
      <c r="D1161" s="5">
        <f>'Thông tin khách hàng'!$B$4+B1161-1</f>
        <v>97</v>
      </c>
      <c r="E1161" s="46">
        <f t="shared" si="2"/>
        <v>24011808802028</v>
      </c>
      <c r="F1161" s="5">
        <f>TP*VLOOKUP('Thông tin khách hàng'!$E$10,$X$2:$Z$5,3,FALSE)*OFFSET($S1161,0,VLOOKUP('Thông tin khách hàng'!$E$10,$X$2:$Z$5,2,FALSE))</f>
        <v>15000000</v>
      </c>
      <c r="G1161" s="5">
        <f>EP*VLOOKUP('Thông tin khách hàng'!$E$10,$X$2:$Z$5,3,FALSE)*OFFSET($S1161,0,VLOOKUP('Thông tin khách hàng'!$E$10,$X$2:$Z$5,2,FALSE))</f>
        <v>15000000</v>
      </c>
      <c r="H1161" s="5">
        <f>F1161*HLOOKUP(B1161,Assumption!$A$10:$G$12,2,TRUE)+G1161*HLOOKUP(B1161,Assumption!$A$10:$G$12,3,TRUE)</f>
        <v>750000</v>
      </c>
      <c r="I1161" s="5">
        <f t="shared" si="3"/>
        <v>29250000</v>
      </c>
      <c r="J1161" s="47">
        <f>VLOOKUP(D1161,Assumption!$O$3:$Q$103,IF('Thông tin khách hàng'!$B$3="Nam",2,3),FALSE)/12*P1161</f>
        <v>0</v>
      </c>
      <c r="K1161" s="5">
        <v>20000.0</v>
      </c>
      <c r="L1161" s="46">
        <f t="shared" si="4"/>
        <v>97827200415</v>
      </c>
      <c r="M1161" s="46">
        <f t="shared" si="5"/>
        <v>24109665232443</v>
      </c>
      <c r="N1161" s="47">
        <f>HLOOKUP(ROUND(AVERAGE(M1149:M1160)/10^6,0),Assumption!$B$2:$E$3,2,TRUE)*MAX((AVERAGE(M1149:M1160)-250*10^6),0)</f>
        <v>135904610737</v>
      </c>
      <c r="O1161" s="46">
        <f t="shared" si="6"/>
        <v>24245569843179</v>
      </c>
      <c r="P1161" s="46">
        <f>IF(A1161=1,SA,MAX(0,SA-M1160))</f>
        <v>0</v>
      </c>
      <c r="S1161" s="5">
        <v>0.0</v>
      </c>
      <c r="T1161" s="5">
        <v>1.0</v>
      </c>
      <c r="U1161" s="5">
        <v>1.0</v>
      </c>
      <c r="V1161" s="48">
        <v>1.0</v>
      </c>
    </row>
    <row r="1162" ht="15.75" customHeight="1">
      <c r="A1162" s="5">
        <v>1160.0</v>
      </c>
      <c r="B1162" s="5">
        <v>97.0</v>
      </c>
      <c r="C1162" s="5">
        <f t="shared" si="1"/>
        <v>8</v>
      </c>
      <c r="D1162" s="5">
        <f>'Thông tin khách hàng'!$B$4+B1162-1</f>
        <v>97</v>
      </c>
      <c r="E1162" s="46">
        <f t="shared" si="2"/>
        <v>24245569843179</v>
      </c>
      <c r="F1162" s="5">
        <f>TP*VLOOKUP('Thông tin khách hàng'!$E$10,$X$2:$Z$5,3,FALSE)*OFFSET($S1162,0,VLOOKUP('Thông tin khách hàng'!$E$10,$X$2:$Z$5,2,FALSE))</f>
        <v>0</v>
      </c>
      <c r="G1162" s="5">
        <f>EP*VLOOKUP('Thông tin khách hàng'!$E$10,$X$2:$Z$5,3,FALSE)*OFFSET($S1162,0,VLOOKUP('Thông tin khách hàng'!$E$10,$X$2:$Z$5,2,FALSE))</f>
        <v>0</v>
      </c>
      <c r="H1162" s="5">
        <f>F1162*HLOOKUP(B1162,Assumption!$A$10:$G$12,2,TRUE)+G1162*HLOOKUP(B1162,Assumption!$A$10:$G$12,3,TRUE)</f>
        <v>0</v>
      </c>
      <c r="I1162" s="5">
        <f t="shared" si="3"/>
        <v>0</v>
      </c>
      <c r="J1162" s="47">
        <f>VLOOKUP(D1162,Assumption!$O$3:$Q$103,IF('Thông tin khách hàng'!$B$3="Nam",2,3),FALSE)/12*P1162</f>
        <v>0</v>
      </c>
      <c r="K1162" s="5">
        <v>20000.0</v>
      </c>
      <c r="L1162" s="46">
        <f t="shared" si="4"/>
        <v>98779452665</v>
      </c>
      <c r="M1162" s="46">
        <f t="shared" si="5"/>
        <v>24344349275844</v>
      </c>
      <c r="N1162" s="47">
        <f>HLOOKUP(ROUND(AVERAGE(M1150:M1161)/10^6,0),Assumption!$B$2:$E$3,2,TRUE)*MAX((AVERAGE(M1150:M1161)-250*10^6),0)</f>
        <v>137227553147</v>
      </c>
      <c r="O1162" s="46">
        <f t="shared" si="6"/>
        <v>24481576828991</v>
      </c>
      <c r="P1162" s="46">
        <f>IF(A1162=1,SA,MAX(0,SA-M1161))</f>
        <v>0</v>
      </c>
      <c r="S1162" s="5">
        <v>0.0</v>
      </c>
      <c r="T1162" s="5">
        <v>0.0</v>
      </c>
      <c r="U1162" s="5">
        <v>0.0</v>
      </c>
      <c r="V1162" s="48">
        <v>1.0</v>
      </c>
    </row>
    <row r="1163" ht="15.75" customHeight="1">
      <c r="A1163" s="5">
        <v>1161.0</v>
      </c>
      <c r="B1163" s="5">
        <v>97.0</v>
      </c>
      <c r="C1163" s="5">
        <f t="shared" si="1"/>
        <v>9</v>
      </c>
      <c r="D1163" s="5">
        <f>'Thông tin khách hàng'!$B$4+B1163-1</f>
        <v>97</v>
      </c>
      <c r="E1163" s="46">
        <f t="shared" si="2"/>
        <v>24481576828991</v>
      </c>
      <c r="F1163" s="5">
        <f>TP*VLOOKUP('Thông tin khách hàng'!$E$10,$X$2:$Z$5,3,FALSE)*OFFSET($S1163,0,VLOOKUP('Thông tin khách hàng'!$E$10,$X$2:$Z$5,2,FALSE))</f>
        <v>0</v>
      </c>
      <c r="G1163" s="5">
        <f>EP*VLOOKUP('Thông tin khách hàng'!$E$10,$X$2:$Z$5,3,FALSE)*OFFSET($S1163,0,VLOOKUP('Thông tin khách hàng'!$E$10,$X$2:$Z$5,2,FALSE))</f>
        <v>0</v>
      </c>
      <c r="H1163" s="5">
        <f>F1163*HLOOKUP(B1163,Assumption!$A$10:$G$12,2,TRUE)+G1163*HLOOKUP(B1163,Assumption!$A$10:$G$12,3,TRUE)</f>
        <v>0</v>
      </c>
      <c r="I1163" s="5">
        <f t="shared" si="3"/>
        <v>0</v>
      </c>
      <c r="J1163" s="47">
        <f>VLOOKUP(D1163,Assumption!$O$3:$Q$103,IF('Thông tin khách hàng'!$B$3="Nam",2,3),FALSE)/12*P1163</f>
        <v>0</v>
      </c>
      <c r="K1163" s="5">
        <v>20000.0</v>
      </c>
      <c r="L1163" s="46">
        <f t="shared" si="4"/>
        <v>99740974339</v>
      </c>
      <c r="M1163" s="46">
        <f t="shared" si="5"/>
        <v>24581317783330</v>
      </c>
      <c r="N1163" s="47">
        <f>HLOOKUP(ROUND(AVERAGE(M1151:M1162)/10^6,0),Assumption!$B$2:$E$3,2,TRUE)*MAX((AVERAGE(M1151:M1162)-250*10^6),0)</f>
        <v>138563373203</v>
      </c>
      <c r="O1163" s="46">
        <f t="shared" si="6"/>
        <v>24719881156533</v>
      </c>
      <c r="P1163" s="46">
        <f>IF(A1163=1,SA,MAX(0,SA-M1162))</f>
        <v>0</v>
      </c>
      <c r="S1163" s="5">
        <v>0.0</v>
      </c>
      <c r="T1163" s="5">
        <v>0.0</v>
      </c>
      <c r="U1163" s="5">
        <v>0.0</v>
      </c>
      <c r="V1163" s="48">
        <v>1.0</v>
      </c>
    </row>
    <row r="1164" ht="15.75" customHeight="1">
      <c r="A1164" s="5">
        <v>1162.0</v>
      </c>
      <c r="B1164" s="5">
        <v>97.0</v>
      </c>
      <c r="C1164" s="5">
        <f t="shared" si="1"/>
        <v>10</v>
      </c>
      <c r="D1164" s="5">
        <f>'Thông tin khách hàng'!$B$4+B1164-1</f>
        <v>97</v>
      </c>
      <c r="E1164" s="46">
        <f t="shared" si="2"/>
        <v>24719881156533</v>
      </c>
      <c r="F1164" s="5">
        <f>TP*VLOOKUP('Thông tin khách hàng'!$E$10,$X$2:$Z$5,3,FALSE)*OFFSET($S1164,0,VLOOKUP('Thông tin khách hàng'!$E$10,$X$2:$Z$5,2,FALSE))</f>
        <v>0</v>
      </c>
      <c r="G1164" s="5">
        <f>EP*VLOOKUP('Thông tin khách hàng'!$E$10,$X$2:$Z$5,3,FALSE)*OFFSET($S1164,0,VLOOKUP('Thông tin khách hàng'!$E$10,$X$2:$Z$5,2,FALSE))</f>
        <v>0</v>
      </c>
      <c r="H1164" s="5">
        <f>F1164*HLOOKUP(B1164,Assumption!$A$10:$G$12,2,TRUE)+G1164*HLOOKUP(B1164,Assumption!$A$10:$G$12,3,TRUE)</f>
        <v>0</v>
      </c>
      <c r="I1164" s="5">
        <f t="shared" si="3"/>
        <v>0</v>
      </c>
      <c r="J1164" s="47">
        <f>VLOOKUP(D1164,Assumption!$O$3:$Q$103,IF('Thông tin khách hàng'!$B$3="Nam",2,3),FALSE)/12*P1164</f>
        <v>0</v>
      </c>
      <c r="K1164" s="5">
        <v>20000.0</v>
      </c>
      <c r="L1164" s="46">
        <f t="shared" si="4"/>
        <v>100711855667</v>
      </c>
      <c r="M1164" s="46">
        <f t="shared" si="5"/>
        <v>24820592992200</v>
      </c>
      <c r="N1164" s="47">
        <f>HLOOKUP(ROUND(AVERAGE(M1152:M1163)/10^6,0),Assumption!$B$2:$E$3,2,TRUE)*MAX((AVERAGE(M1152:M1163)-250*10^6),0)</f>
        <v>139912196257</v>
      </c>
      <c r="O1164" s="46">
        <f t="shared" si="6"/>
        <v>24960505188457</v>
      </c>
      <c r="P1164" s="46">
        <f>IF(A1164=1,SA,MAX(0,SA-M1163))</f>
        <v>0</v>
      </c>
      <c r="S1164" s="5">
        <v>0.0</v>
      </c>
      <c r="T1164" s="5">
        <v>0.0</v>
      </c>
      <c r="U1164" s="5">
        <v>1.0</v>
      </c>
      <c r="V1164" s="48">
        <v>1.0</v>
      </c>
    </row>
    <row r="1165" ht="15.75" customHeight="1">
      <c r="A1165" s="5">
        <v>1163.0</v>
      </c>
      <c r="B1165" s="5">
        <v>97.0</v>
      </c>
      <c r="C1165" s="5">
        <f t="shared" si="1"/>
        <v>11</v>
      </c>
      <c r="D1165" s="5">
        <f>'Thông tin khách hàng'!$B$4+B1165-1</f>
        <v>97</v>
      </c>
      <c r="E1165" s="46">
        <f t="shared" si="2"/>
        <v>24960505188457</v>
      </c>
      <c r="F1165" s="5">
        <f>TP*VLOOKUP('Thông tin khách hàng'!$E$10,$X$2:$Z$5,3,FALSE)*OFFSET($S1165,0,VLOOKUP('Thông tin khách hàng'!$E$10,$X$2:$Z$5,2,FALSE))</f>
        <v>0</v>
      </c>
      <c r="G1165" s="5">
        <f>EP*VLOOKUP('Thông tin khách hàng'!$E$10,$X$2:$Z$5,3,FALSE)*OFFSET($S1165,0,VLOOKUP('Thông tin khách hàng'!$E$10,$X$2:$Z$5,2,FALSE))</f>
        <v>0</v>
      </c>
      <c r="H1165" s="5">
        <f>F1165*HLOOKUP(B1165,Assumption!$A$10:$G$12,2,TRUE)+G1165*HLOOKUP(B1165,Assumption!$A$10:$G$12,3,TRUE)</f>
        <v>0</v>
      </c>
      <c r="I1165" s="5">
        <f t="shared" si="3"/>
        <v>0</v>
      </c>
      <c r="J1165" s="47">
        <f>VLOOKUP(D1165,Assumption!$O$3:$Q$103,IF('Thông tin khách hàng'!$B$3="Nam",2,3),FALSE)/12*P1165</f>
        <v>0</v>
      </c>
      <c r="K1165" s="5">
        <v>20000.0</v>
      </c>
      <c r="L1165" s="46">
        <f t="shared" si="4"/>
        <v>101692187759</v>
      </c>
      <c r="M1165" s="46">
        <f t="shared" si="5"/>
        <v>25062197356216</v>
      </c>
      <c r="N1165" s="47">
        <f>HLOOKUP(ROUND(AVERAGE(M1153:M1164)/10^6,0),Assumption!$B$2:$E$3,2,TRUE)*MAX((AVERAGE(M1153:M1164)-250*10^6),0)</f>
        <v>141274148883</v>
      </c>
      <c r="O1165" s="46">
        <f t="shared" si="6"/>
        <v>25203471505099</v>
      </c>
      <c r="P1165" s="46">
        <f>IF(A1165=1,SA,MAX(0,SA-M1164))</f>
        <v>0</v>
      </c>
      <c r="S1165" s="5">
        <v>0.0</v>
      </c>
      <c r="T1165" s="5">
        <v>0.0</v>
      </c>
      <c r="U1165" s="5">
        <v>0.0</v>
      </c>
      <c r="V1165" s="48">
        <v>1.0</v>
      </c>
    </row>
    <row r="1166" ht="15.75" customHeight="1">
      <c r="A1166" s="5">
        <v>1164.0</v>
      </c>
      <c r="B1166" s="5">
        <v>97.0</v>
      </c>
      <c r="C1166" s="5">
        <f t="shared" si="1"/>
        <v>12</v>
      </c>
      <c r="D1166" s="5">
        <f>'Thông tin khách hàng'!$B$4+B1166-1</f>
        <v>97</v>
      </c>
      <c r="E1166" s="46">
        <f t="shared" si="2"/>
        <v>25203471505099</v>
      </c>
      <c r="F1166" s="5">
        <f>TP*VLOOKUP('Thông tin khách hàng'!$E$10,$X$2:$Z$5,3,FALSE)*OFFSET($S1166,0,VLOOKUP('Thông tin khách hàng'!$E$10,$X$2:$Z$5,2,FALSE))</f>
        <v>0</v>
      </c>
      <c r="G1166" s="5">
        <f>EP*VLOOKUP('Thông tin khách hàng'!$E$10,$X$2:$Z$5,3,FALSE)*OFFSET($S1166,0,VLOOKUP('Thông tin khách hàng'!$E$10,$X$2:$Z$5,2,FALSE))</f>
        <v>0</v>
      </c>
      <c r="H1166" s="5">
        <f>F1166*HLOOKUP(B1166,Assumption!$A$10:$G$12,2,TRUE)+G1166*HLOOKUP(B1166,Assumption!$A$10:$G$12,3,TRUE)</f>
        <v>0</v>
      </c>
      <c r="I1166" s="5">
        <f t="shared" si="3"/>
        <v>0</v>
      </c>
      <c r="J1166" s="47">
        <f>VLOOKUP(D1166,Assumption!$O$3:$Q$103,IF('Thông tin khách hàng'!$B$3="Nam",2,3),FALSE)/12*P1166</f>
        <v>0</v>
      </c>
      <c r="K1166" s="5">
        <v>20000.0</v>
      </c>
      <c r="L1166" s="46">
        <f t="shared" si="4"/>
        <v>102682062608</v>
      </c>
      <c r="M1166" s="46">
        <f t="shared" si="5"/>
        <v>25306153547707</v>
      </c>
      <c r="N1166" s="47">
        <f>HLOOKUP(ROUND(AVERAGE(M1154:M1165)/10^6,0),Assumption!$B$2:$E$3,2,TRUE)*MAX((AVERAGE(M1154:M1165)-250*10^6),0)</f>
        <v>142649358885</v>
      </c>
      <c r="O1166" s="46">
        <f t="shared" si="6"/>
        <v>25448802906592</v>
      </c>
      <c r="P1166" s="46">
        <f>IF(A1166=1,SA,MAX(0,SA-M1165))</f>
        <v>0</v>
      </c>
      <c r="S1166" s="5">
        <v>0.0</v>
      </c>
      <c r="T1166" s="5">
        <v>0.0</v>
      </c>
      <c r="U1166" s="5">
        <v>0.0</v>
      </c>
      <c r="V1166" s="48">
        <v>1.0</v>
      </c>
    </row>
    <row r="1167" ht="15.75" customHeight="1">
      <c r="A1167" s="5">
        <v>1165.0</v>
      </c>
      <c r="B1167" s="5">
        <v>98.0</v>
      </c>
      <c r="C1167" s="5">
        <f t="shared" si="1"/>
        <v>1</v>
      </c>
      <c r="D1167" s="5">
        <f>'Thông tin khách hàng'!$B$4+B1167-1</f>
        <v>98</v>
      </c>
      <c r="E1167" s="46">
        <f t="shared" si="2"/>
        <v>25448802906592</v>
      </c>
      <c r="F1167" s="5">
        <f>TP*VLOOKUP('Thông tin khách hàng'!$E$10,$X$2:$Z$5,3,FALSE)*OFFSET($S1167,0,VLOOKUP('Thông tin khách hàng'!$E$10,$X$2:$Z$5,2,FALSE))</f>
        <v>15000000</v>
      </c>
      <c r="G1167" s="5">
        <f>EP*VLOOKUP('Thông tin khách hàng'!$E$10,$X$2:$Z$5,3,FALSE)*OFFSET($S1167,0,VLOOKUP('Thông tin khách hàng'!$E$10,$X$2:$Z$5,2,FALSE))</f>
        <v>15000000</v>
      </c>
      <c r="H1167" s="5">
        <f>F1167*HLOOKUP(B1167,Assumption!$A$10:$G$12,2,TRUE)+G1167*HLOOKUP(B1167,Assumption!$A$10:$G$12,3,TRUE)</f>
        <v>750000</v>
      </c>
      <c r="I1167" s="5">
        <f t="shared" si="3"/>
        <v>29250000</v>
      </c>
      <c r="J1167" s="47">
        <f>VLOOKUP(D1167,Assumption!$O$3:$Q$103,IF('Thông tin khách hàng'!$B$3="Nam",2,3),FALSE)/12*P1167</f>
        <v>0</v>
      </c>
      <c r="K1167" s="5">
        <v>20000.0</v>
      </c>
      <c r="L1167" s="46">
        <f t="shared" si="4"/>
        <v>103681692274</v>
      </c>
      <c r="M1167" s="46">
        <f t="shared" si="5"/>
        <v>25552513828866</v>
      </c>
      <c r="N1167" s="47">
        <f>HLOOKUP(ROUND(AVERAGE(M1155:M1166)/10^6,0),Assumption!$B$2:$E$3,2,TRUE)*MAX((AVERAGE(M1155:M1166)-250*10^6),0)</f>
        <v>144037955310</v>
      </c>
      <c r="O1167" s="46">
        <f t="shared" si="6"/>
        <v>25696551784177</v>
      </c>
      <c r="P1167" s="46">
        <f>IF(A1167=1,SA,MAX(0,SA-M1166))</f>
        <v>0</v>
      </c>
      <c r="S1167" s="5">
        <v>1.0</v>
      </c>
      <c r="T1167" s="5">
        <v>1.0</v>
      </c>
      <c r="U1167" s="5">
        <v>1.0</v>
      </c>
      <c r="V1167" s="48">
        <v>1.0</v>
      </c>
    </row>
    <row r="1168" ht="15.75" customHeight="1">
      <c r="A1168" s="5">
        <v>1166.0</v>
      </c>
      <c r="B1168" s="5">
        <v>98.0</v>
      </c>
      <c r="C1168" s="5">
        <f t="shared" si="1"/>
        <v>2</v>
      </c>
      <c r="D1168" s="5">
        <f>'Thông tin khách hàng'!$B$4+B1168-1</f>
        <v>98</v>
      </c>
      <c r="E1168" s="46">
        <f t="shared" si="2"/>
        <v>25696551784177</v>
      </c>
      <c r="F1168" s="5">
        <f>TP*VLOOKUP('Thông tin khách hàng'!$E$10,$X$2:$Z$5,3,FALSE)*OFFSET($S1168,0,VLOOKUP('Thông tin khách hàng'!$E$10,$X$2:$Z$5,2,FALSE))</f>
        <v>0</v>
      </c>
      <c r="G1168" s="5">
        <f>EP*VLOOKUP('Thông tin khách hàng'!$E$10,$X$2:$Z$5,3,FALSE)*OFFSET($S1168,0,VLOOKUP('Thông tin khách hàng'!$E$10,$X$2:$Z$5,2,FALSE))</f>
        <v>0</v>
      </c>
      <c r="H1168" s="5">
        <f>F1168*HLOOKUP(B1168,Assumption!$A$10:$G$12,2,TRUE)+G1168*HLOOKUP(B1168,Assumption!$A$10:$G$12,3,TRUE)</f>
        <v>0</v>
      </c>
      <c r="I1168" s="5">
        <f t="shared" si="3"/>
        <v>0</v>
      </c>
      <c r="J1168" s="47">
        <f>VLOOKUP(D1168,Assumption!$O$3:$Q$103,IF('Thông tin khách hàng'!$B$3="Nam",2,3),FALSE)/12*P1168</f>
        <v>0</v>
      </c>
      <c r="K1168" s="5">
        <v>20000.0</v>
      </c>
      <c r="L1168" s="46">
        <f t="shared" si="4"/>
        <v>104690932700</v>
      </c>
      <c r="M1168" s="46">
        <f t="shared" si="5"/>
        <v>25801242696877</v>
      </c>
      <c r="N1168" s="47">
        <f>HLOOKUP(ROUND(AVERAGE(M1156:M1167)/10^6,0),Assumption!$B$2:$E$3,2,TRUE)*MAX((AVERAGE(M1156:M1167)-250*10^6),0)</f>
        <v>145440068465</v>
      </c>
      <c r="O1168" s="46">
        <f t="shared" si="6"/>
        <v>25946682765342</v>
      </c>
      <c r="P1168" s="46">
        <f>IF(A1168=1,SA,MAX(0,SA-M1167))</f>
        <v>0</v>
      </c>
      <c r="S1168" s="5">
        <v>0.0</v>
      </c>
      <c r="T1168" s="5">
        <v>0.0</v>
      </c>
      <c r="U1168" s="5">
        <v>0.0</v>
      </c>
      <c r="V1168" s="48">
        <v>1.0</v>
      </c>
    </row>
    <row r="1169" ht="15.75" customHeight="1">
      <c r="A1169" s="5">
        <v>1167.0</v>
      </c>
      <c r="B1169" s="5">
        <v>98.0</v>
      </c>
      <c r="C1169" s="5">
        <f t="shared" si="1"/>
        <v>3</v>
      </c>
      <c r="D1169" s="5">
        <f>'Thông tin khách hàng'!$B$4+B1169-1</f>
        <v>98</v>
      </c>
      <c r="E1169" s="46">
        <f t="shared" si="2"/>
        <v>25946682765342</v>
      </c>
      <c r="F1169" s="5">
        <f>TP*VLOOKUP('Thông tin khách hàng'!$E$10,$X$2:$Z$5,3,FALSE)*OFFSET($S1169,0,VLOOKUP('Thông tin khách hàng'!$E$10,$X$2:$Z$5,2,FALSE))</f>
        <v>0</v>
      </c>
      <c r="G1169" s="5">
        <f>EP*VLOOKUP('Thông tin khách hàng'!$E$10,$X$2:$Z$5,3,FALSE)*OFFSET($S1169,0,VLOOKUP('Thông tin khách hàng'!$E$10,$X$2:$Z$5,2,FALSE))</f>
        <v>0</v>
      </c>
      <c r="H1169" s="5">
        <f>F1169*HLOOKUP(B1169,Assumption!$A$10:$G$12,2,TRUE)+G1169*HLOOKUP(B1169,Assumption!$A$10:$G$12,3,TRUE)</f>
        <v>0</v>
      </c>
      <c r="I1169" s="5">
        <f t="shared" si="3"/>
        <v>0</v>
      </c>
      <c r="J1169" s="47">
        <f>VLOOKUP(D1169,Assumption!$O$3:$Q$103,IF('Thông tin khách hàng'!$B$3="Nam",2,3),FALSE)/12*P1169</f>
        <v>0</v>
      </c>
      <c r="K1169" s="5">
        <v>20000.0</v>
      </c>
      <c r="L1169" s="46">
        <f t="shared" si="4"/>
        <v>105709997280</v>
      </c>
      <c r="M1169" s="46">
        <f t="shared" si="5"/>
        <v>26052392742622</v>
      </c>
      <c r="N1169" s="47">
        <f>HLOOKUP(ROUND(AVERAGE(M1157:M1168)/10^6,0),Assumption!$B$2:$E$3,2,TRUE)*MAX((AVERAGE(M1157:M1168)-250*10^6),0)</f>
        <v>146855829921</v>
      </c>
      <c r="O1169" s="46">
        <f t="shared" si="6"/>
        <v>26199248572543</v>
      </c>
      <c r="P1169" s="46">
        <f>IF(A1169=1,SA,MAX(0,SA-M1168))</f>
        <v>0</v>
      </c>
      <c r="S1169" s="5">
        <v>0.0</v>
      </c>
      <c r="T1169" s="5">
        <v>0.0</v>
      </c>
      <c r="U1169" s="5">
        <v>0.0</v>
      </c>
      <c r="V1169" s="48">
        <v>1.0</v>
      </c>
    </row>
    <row r="1170" ht="15.75" customHeight="1">
      <c r="A1170" s="5">
        <v>1168.0</v>
      </c>
      <c r="B1170" s="5">
        <v>98.0</v>
      </c>
      <c r="C1170" s="5">
        <f t="shared" si="1"/>
        <v>4</v>
      </c>
      <c r="D1170" s="5">
        <f>'Thông tin khách hàng'!$B$4+B1170-1</f>
        <v>98</v>
      </c>
      <c r="E1170" s="46">
        <f t="shared" si="2"/>
        <v>26199248572543</v>
      </c>
      <c r="F1170" s="5">
        <f>TP*VLOOKUP('Thông tin khách hàng'!$E$10,$X$2:$Z$5,3,FALSE)*OFFSET($S1170,0,VLOOKUP('Thông tin khách hàng'!$E$10,$X$2:$Z$5,2,FALSE))</f>
        <v>0</v>
      </c>
      <c r="G1170" s="5">
        <f>EP*VLOOKUP('Thông tin khách hàng'!$E$10,$X$2:$Z$5,3,FALSE)*OFFSET($S1170,0,VLOOKUP('Thông tin khách hàng'!$E$10,$X$2:$Z$5,2,FALSE))</f>
        <v>0</v>
      </c>
      <c r="H1170" s="5">
        <f>F1170*HLOOKUP(B1170,Assumption!$A$10:$G$12,2,TRUE)+G1170*HLOOKUP(B1170,Assumption!$A$10:$G$12,3,TRUE)</f>
        <v>0</v>
      </c>
      <c r="I1170" s="5">
        <f t="shared" si="3"/>
        <v>0</v>
      </c>
      <c r="J1170" s="47">
        <f>VLOOKUP(D1170,Assumption!$O$3:$Q$103,IF('Thông tin khách hàng'!$B$3="Nam",2,3),FALSE)/12*P1170</f>
        <v>0</v>
      </c>
      <c r="K1170" s="5">
        <v>20000.0</v>
      </c>
      <c r="L1170" s="46">
        <f t="shared" si="4"/>
        <v>106738981642</v>
      </c>
      <c r="M1170" s="46">
        <f t="shared" si="5"/>
        <v>26305987534185</v>
      </c>
      <c r="N1170" s="47">
        <f>HLOOKUP(ROUND(AVERAGE(M1158:M1169)/10^6,0),Assumption!$B$2:$E$3,2,TRUE)*MAX((AVERAGE(M1158:M1169)-250*10^6),0)</f>
        <v>148285372534</v>
      </c>
      <c r="O1170" s="46">
        <f t="shared" si="6"/>
        <v>26454272906719</v>
      </c>
      <c r="P1170" s="46">
        <f>IF(A1170=1,SA,MAX(0,SA-M1169))</f>
        <v>0</v>
      </c>
      <c r="S1170" s="5">
        <v>0.0</v>
      </c>
      <c r="T1170" s="5">
        <v>0.0</v>
      </c>
      <c r="U1170" s="5">
        <v>1.0</v>
      </c>
      <c r="V1170" s="48">
        <v>1.0</v>
      </c>
    </row>
    <row r="1171" ht="15.75" customHeight="1">
      <c r="A1171" s="5">
        <v>1169.0</v>
      </c>
      <c r="B1171" s="5">
        <v>98.0</v>
      </c>
      <c r="C1171" s="5">
        <f t="shared" si="1"/>
        <v>5</v>
      </c>
      <c r="D1171" s="5">
        <f>'Thông tin khách hàng'!$B$4+B1171-1</f>
        <v>98</v>
      </c>
      <c r="E1171" s="46">
        <f t="shared" si="2"/>
        <v>26454272906719</v>
      </c>
      <c r="F1171" s="5">
        <f>TP*VLOOKUP('Thông tin khách hàng'!$E$10,$X$2:$Z$5,3,FALSE)*OFFSET($S1171,0,VLOOKUP('Thông tin khách hàng'!$E$10,$X$2:$Z$5,2,FALSE))</f>
        <v>0</v>
      </c>
      <c r="G1171" s="5">
        <f>EP*VLOOKUP('Thông tin khách hàng'!$E$10,$X$2:$Z$5,3,FALSE)*OFFSET($S1171,0,VLOOKUP('Thông tin khách hàng'!$E$10,$X$2:$Z$5,2,FALSE))</f>
        <v>0</v>
      </c>
      <c r="H1171" s="5">
        <f>F1171*HLOOKUP(B1171,Assumption!$A$10:$G$12,2,TRUE)+G1171*HLOOKUP(B1171,Assumption!$A$10:$G$12,3,TRUE)</f>
        <v>0</v>
      </c>
      <c r="I1171" s="5">
        <f t="shared" si="3"/>
        <v>0</v>
      </c>
      <c r="J1171" s="47">
        <f>VLOOKUP(D1171,Assumption!$O$3:$Q$103,IF('Thông tin khách hàng'!$B$3="Nam",2,3),FALSE)/12*P1171</f>
        <v>0</v>
      </c>
      <c r="K1171" s="5">
        <v>20000.0</v>
      </c>
      <c r="L1171" s="46">
        <f t="shared" si="4"/>
        <v>107777982347</v>
      </c>
      <c r="M1171" s="46">
        <f t="shared" si="5"/>
        <v>26562050869066</v>
      </c>
      <c r="N1171" s="47">
        <f>HLOOKUP(ROUND(AVERAGE(M1159:M1170)/10^6,0),Assumption!$B$2:$E$3,2,TRUE)*MAX((AVERAGE(M1159:M1170)-250*10^6),0)</f>
        <v>149728830449</v>
      </c>
      <c r="O1171" s="46">
        <f t="shared" si="6"/>
        <v>26711779699515</v>
      </c>
      <c r="P1171" s="46">
        <f>IF(A1171=1,SA,MAX(0,SA-M1170))</f>
        <v>0</v>
      </c>
      <c r="S1171" s="5">
        <v>0.0</v>
      </c>
      <c r="T1171" s="5">
        <v>0.0</v>
      </c>
      <c r="U1171" s="5">
        <v>0.0</v>
      </c>
      <c r="V1171" s="48">
        <v>1.0</v>
      </c>
    </row>
    <row r="1172" ht="15.75" customHeight="1">
      <c r="A1172" s="5">
        <v>1170.0</v>
      </c>
      <c r="B1172" s="5">
        <v>98.0</v>
      </c>
      <c r="C1172" s="5">
        <f t="shared" si="1"/>
        <v>6</v>
      </c>
      <c r="D1172" s="5">
        <f>'Thông tin khách hàng'!$B$4+B1172-1</f>
        <v>98</v>
      </c>
      <c r="E1172" s="46">
        <f t="shared" si="2"/>
        <v>26711779699515</v>
      </c>
      <c r="F1172" s="5">
        <f>TP*VLOOKUP('Thông tin khách hàng'!$E$10,$X$2:$Z$5,3,FALSE)*OFFSET($S1172,0,VLOOKUP('Thông tin khách hàng'!$E$10,$X$2:$Z$5,2,FALSE))</f>
        <v>0</v>
      </c>
      <c r="G1172" s="5">
        <f>EP*VLOOKUP('Thông tin khách hàng'!$E$10,$X$2:$Z$5,3,FALSE)*OFFSET($S1172,0,VLOOKUP('Thông tin khách hàng'!$E$10,$X$2:$Z$5,2,FALSE))</f>
        <v>0</v>
      </c>
      <c r="H1172" s="5">
        <f>F1172*HLOOKUP(B1172,Assumption!$A$10:$G$12,2,TRUE)+G1172*HLOOKUP(B1172,Assumption!$A$10:$G$12,3,TRUE)</f>
        <v>0</v>
      </c>
      <c r="I1172" s="5">
        <f t="shared" si="3"/>
        <v>0</v>
      </c>
      <c r="J1172" s="47">
        <f>VLOOKUP(D1172,Assumption!$O$3:$Q$103,IF('Thông tin khách hàng'!$B$3="Nam",2,3),FALSE)/12*P1172</f>
        <v>0</v>
      </c>
      <c r="K1172" s="5">
        <v>20000.0</v>
      </c>
      <c r="L1172" s="46">
        <f t="shared" si="4"/>
        <v>108827096896</v>
      </c>
      <c r="M1172" s="46">
        <f t="shared" si="5"/>
        <v>26820606776411</v>
      </c>
      <c r="N1172" s="47">
        <f>HLOOKUP(ROUND(AVERAGE(M1160:M1171)/10^6,0),Assumption!$B$2:$E$3,2,TRUE)*MAX((AVERAGE(M1160:M1171)-250*10^6),0)</f>
        <v>151186339120</v>
      </c>
      <c r="O1172" s="46">
        <f t="shared" si="6"/>
        <v>26971793115530</v>
      </c>
      <c r="P1172" s="46">
        <f>IF(A1172=1,SA,MAX(0,SA-M1171))</f>
        <v>0</v>
      </c>
      <c r="S1172" s="5">
        <v>0.0</v>
      </c>
      <c r="T1172" s="5">
        <v>0.0</v>
      </c>
      <c r="U1172" s="5">
        <v>0.0</v>
      </c>
      <c r="V1172" s="48">
        <v>1.0</v>
      </c>
    </row>
    <row r="1173" ht="15.75" customHeight="1">
      <c r="A1173" s="5">
        <v>1171.0</v>
      </c>
      <c r="B1173" s="5">
        <v>98.0</v>
      </c>
      <c r="C1173" s="5">
        <f t="shared" si="1"/>
        <v>7</v>
      </c>
      <c r="D1173" s="5">
        <f>'Thông tin khách hàng'!$B$4+B1173-1</f>
        <v>98</v>
      </c>
      <c r="E1173" s="46">
        <f t="shared" si="2"/>
        <v>26971793115530</v>
      </c>
      <c r="F1173" s="5">
        <f>TP*VLOOKUP('Thông tin khách hàng'!$E$10,$X$2:$Z$5,3,FALSE)*OFFSET($S1173,0,VLOOKUP('Thông tin khách hàng'!$E$10,$X$2:$Z$5,2,FALSE))</f>
        <v>15000000</v>
      </c>
      <c r="G1173" s="5">
        <f>EP*VLOOKUP('Thông tin khách hàng'!$E$10,$X$2:$Z$5,3,FALSE)*OFFSET($S1173,0,VLOOKUP('Thông tin khách hàng'!$E$10,$X$2:$Z$5,2,FALSE))</f>
        <v>15000000</v>
      </c>
      <c r="H1173" s="5">
        <f>F1173*HLOOKUP(B1173,Assumption!$A$10:$G$12,2,TRUE)+G1173*HLOOKUP(B1173,Assumption!$A$10:$G$12,3,TRUE)</f>
        <v>750000</v>
      </c>
      <c r="I1173" s="5">
        <f t="shared" si="3"/>
        <v>29250000</v>
      </c>
      <c r="J1173" s="47">
        <f>VLOOKUP(D1173,Assumption!$O$3:$Q$103,IF('Thông tin khách hàng'!$B$3="Nam",2,3),FALSE)/12*P1173</f>
        <v>0</v>
      </c>
      <c r="K1173" s="5">
        <v>20000.0</v>
      </c>
      <c r="L1173" s="46">
        <f t="shared" si="4"/>
        <v>109886542906</v>
      </c>
      <c r="M1173" s="46">
        <f t="shared" si="5"/>
        <v>27081708888436</v>
      </c>
      <c r="N1173" s="47">
        <f>HLOOKUP(ROUND(AVERAGE(M1161:M1172)/10^6,0),Assumption!$B$2:$E$3,2,TRUE)*MAX((AVERAGE(M1161:M1172)-250*10^6),0)</f>
        <v>152658035318</v>
      </c>
      <c r="O1173" s="46">
        <f t="shared" si="6"/>
        <v>27234366923754</v>
      </c>
      <c r="P1173" s="46">
        <f>IF(A1173=1,SA,MAX(0,SA-M1172))</f>
        <v>0</v>
      </c>
      <c r="S1173" s="5">
        <v>0.0</v>
      </c>
      <c r="T1173" s="5">
        <v>1.0</v>
      </c>
      <c r="U1173" s="5">
        <v>1.0</v>
      </c>
      <c r="V1173" s="48">
        <v>1.0</v>
      </c>
    </row>
    <row r="1174" ht="15.75" customHeight="1">
      <c r="A1174" s="5">
        <v>1172.0</v>
      </c>
      <c r="B1174" s="5">
        <v>98.0</v>
      </c>
      <c r="C1174" s="5">
        <f t="shared" si="1"/>
        <v>8</v>
      </c>
      <c r="D1174" s="5">
        <f>'Thông tin khách hàng'!$B$4+B1174-1</f>
        <v>98</v>
      </c>
      <c r="E1174" s="46">
        <f t="shared" si="2"/>
        <v>27234366923754</v>
      </c>
      <c r="F1174" s="5">
        <f>TP*VLOOKUP('Thông tin khách hàng'!$E$10,$X$2:$Z$5,3,FALSE)*OFFSET($S1174,0,VLOOKUP('Thông tin khách hàng'!$E$10,$X$2:$Z$5,2,FALSE))</f>
        <v>0</v>
      </c>
      <c r="G1174" s="5">
        <f>EP*VLOOKUP('Thông tin khách hàng'!$E$10,$X$2:$Z$5,3,FALSE)*OFFSET($S1174,0,VLOOKUP('Thông tin khách hàng'!$E$10,$X$2:$Z$5,2,FALSE))</f>
        <v>0</v>
      </c>
      <c r="H1174" s="5">
        <f>F1174*HLOOKUP(B1174,Assumption!$A$10:$G$12,2,TRUE)+G1174*HLOOKUP(B1174,Assumption!$A$10:$G$12,3,TRUE)</f>
        <v>0</v>
      </c>
      <c r="I1174" s="5">
        <f t="shared" si="3"/>
        <v>0</v>
      </c>
      <c r="J1174" s="47">
        <f>VLOOKUP(D1174,Assumption!$O$3:$Q$103,IF('Thông tin khách hàng'!$B$3="Nam",2,3),FALSE)/12*P1174</f>
        <v>0</v>
      </c>
      <c r="K1174" s="5">
        <v>20000.0</v>
      </c>
      <c r="L1174" s="46">
        <f t="shared" si="4"/>
        <v>110956181935</v>
      </c>
      <c r="M1174" s="46">
        <f t="shared" si="5"/>
        <v>27345323085689</v>
      </c>
      <c r="N1174" s="47">
        <f>HLOOKUP(ROUND(AVERAGE(M1162:M1173)/10^6,0),Assumption!$B$2:$E$3,2,TRUE)*MAX((AVERAGE(M1162:M1173)-250*10^6),0)</f>
        <v>154144057146</v>
      </c>
      <c r="O1174" s="46">
        <f t="shared" si="6"/>
        <v>27499467142835</v>
      </c>
      <c r="P1174" s="46">
        <f>IF(A1174=1,SA,MAX(0,SA-M1173))</f>
        <v>0</v>
      </c>
      <c r="S1174" s="5">
        <v>0.0</v>
      </c>
      <c r="T1174" s="5">
        <v>0.0</v>
      </c>
      <c r="U1174" s="5">
        <v>0.0</v>
      </c>
      <c r="V1174" s="48">
        <v>1.0</v>
      </c>
    </row>
    <row r="1175" ht="15.75" customHeight="1">
      <c r="A1175" s="5">
        <v>1173.0</v>
      </c>
      <c r="B1175" s="5">
        <v>98.0</v>
      </c>
      <c r="C1175" s="5">
        <f t="shared" si="1"/>
        <v>9</v>
      </c>
      <c r="D1175" s="5">
        <f>'Thông tin khách hàng'!$B$4+B1175-1</f>
        <v>98</v>
      </c>
      <c r="E1175" s="46">
        <f t="shared" si="2"/>
        <v>27499467142835</v>
      </c>
      <c r="F1175" s="5">
        <f>TP*VLOOKUP('Thông tin khách hàng'!$E$10,$X$2:$Z$5,3,FALSE)*OFFSET($S1175,0,VLOOKUP('Thông tin khách hàng'!$E$10,$X$2:$Z$5,2,FALSE))</f>
        <v>0</v>
      </c>
      <c r="G1175" s="5">
        <f>EP*VLOOKUP('Thông tin khách hàng'!$E$10,$X$2:$Z$5,3,FALSE)*OFFSET($S1175,0,VLOOKUP('Thông tin khách hàng'!$E$10,$X$2:$Z$5,2,FALSE))</f>
        <v>0</v>
      </c>
      <c r="H1175" s="5">
        <f>F1175*HLOOKUP(B1175,Assumption!$A$10:$G$12,2,TRUE)+G1175*HLOOKUP(B1175,Assumption!$A$10:$G$12,3,TRUE)</f>
        <v>0</v>
      </c>
      <c r="I1175" s="5">
        <f t="shared" si="3"/>
        <v>0</v>
      </c>
      <c r="J1175" s="47">
        <f>VLOOKUP(D1175,Assumption!$O$3:$Q$103,IF('Thông tin khách hàng'!$B$3="Nam",2,3),FALSE)/12*P1175</f>
        <v>0</v>
      </c>
      <c r="K1175" s="5">
        <v>20000.0</v>
      </c>
      <c r="L1175" s="46">
        <f t="shared" si="4"/>
        <v>112036233043</v>
      </c>
      <c r="M1175" s="46">
        <f t="shared" si="5"/>
        <v>27611503355878</v>
      </c>
      <c r="N1175" s="47">
        <f>HLOOKUP(ROUND(AVERAGE(M1163:M1174)/10^6,0),Assumption!$B$2:$E$3,2,TRUE)*MAX((AVERAGE(M1163:M1174)-250*10^6),0)</f>
        <v>155644544051</v>
      </c>
      <c r="O1175" s="46">
        <f t="shared" si="6"/>
        <v>27767147899929</v>
      </c>
      <c r="P1175" s="46">
        <f>IF(A1175=1,SA,MAX(0,SA-M1174))</f>
        <v>0</v>
      </c>
      <c r="S1175" s="5">
        <v>0.0</v>
      </c>
      <c r="T1175" s="5">
        <v>0.0</v>
      </c>
      <c r="U1175" s="5">
        <v>0.0</v>
      </c>
      <c r="V1175" s="48">
        <v>1.0</v>
      </c>
    </row>
    <row r="1176" ht="15.75" customHeight="1">
      <c r="A1176" s="5">
        <v>1174.0</v>
      </c>
      <c r="B1176" s="5">
        <v>98.0</v>
      </c>
      <c r="C1176" s="5">
        <f t="shared" si="1"/>
        <v>10</v>
      </c>
      <c r="D1176" s="5">
        <f>'Thông tin khách hàng'!$B$4+B1176-1</f>
        <v>98</v>
      </c>
      <c r="E1176" s="46">
        <f t="shared" si="2"/>
        <v>27767147899929</v>
      </c>
      <c r="F1176" s="5">
        <f>TP*VLOOKUP('Thông tin khách hàng'!$E$10,$X$2:$Z$5,3,FALSE)*OFFSET($S1176,0,VLOOKUP('Thông tin khách hàng'!$E$10,$X$2:$Z$5,2,FALSE))</f>
        <v>0</v>
      </c>
      <c r="G1176" s="5">
        <f>EP*VLOOKUP('Thông tin khách hàng'!$E$10,$X$2:$Z$5,3,FALSE)*OFFSET($S1176,0,VLOOKUP('Thông tin khách hàng'!$E$10,$X$2:$Z$5,2,FALSE))</f>
        <v>0</v>
      </c>
      <c r="H1176" s="5">
        <f>F1176*HLOOKUP(B1176,Assumption!$A$10:$G$12,2,TRUE)+G1176*HLOOKUP(B1176,Assumption!$A$10:$G$12,3,TRUE)</f>
        <v>0</v>
      </c>
      <c r="I1176" s="5">
        <f t="shared" si="3"/>
        <v>0</v>
      </c>
      <c r="J1176" s="47">
        <f>VLOOKUP(D1176,Assumption!$O$3:$Q$103,IF('Thông tin khách hàng'!$B$3="Nam",2,3),FALSE)/12*P1176</f>
        <v>0</v>
      </c>
      <c r="K1176" s="5">
        <v>20000.0</v>
      </c>
      <c r="L1176" s="46">
        <f t="shared" si="4"/>
        <v>113126797582</v>
      </c>
      <c r="M1176" s="46">
        <f t="shared" si="5"/>
        <v>27880274677511</v>
      </c>
      <c r="N1176" s="47">
        <f>HLOOKUP(ROUND(AVERAGE(M1164:M1175)/10^6,0),Assumption!$B$2:$E$3,2,TRUE)*MAX((AVERAGE(M1164:M1175)-250*10^6),0)</f>
        <v>157159636837</v>
      </c>
      <c r="O1176" s="46">
        <f t="shared" si="6"/>
        <v>28037434314348</v>
      </c>
      <c r="P1176" s="46">
        <f>IF(A1176=1,SA,MAX(0,SA-M1175))</f>
        <v>0</v>
      </c>
      <c r="S1176" s="5">
        <v>0.0</v>
      </c>
      <c r="T1176" s="5">
        <v>0.0</v>
      </c>
      <c r="U1176" s="5">
        <v>1.0</v>
      </c>
      <c r="V1176" s="48">
        <v>1.0</v>
      </c>
    </row>
    <row r="1177" ht="15.75" customHeight="1">
      <c r="A1177" s="5">
        <v>1175.0</v>
      </c>
      <c r="B1177" s="5">
        <v>98.0</v>
      </c>
      <c r="C1177" s="5">
        <f t="shared" si="1"/>
        <v>11</v>
      </c>
      <c r="D1177" s="5">
        <f>'Thông tin khách hàng'!$B$4+B1177-1</f>
        <v>98</v>
      </c>
      <c r="E1177" s="46">
        <f t="shared" si="2"/>
        <v>28037434314348</v>
      </c>
      <c r="F1177" s="5">
        <f>TP*VLOOKUP('Thông tin khách hàng'!$E$10,$X$2:$Z$5,3,FALSE)*OFFSET($S1177,0,VLOOKUP('Thông tin khách hàng'!$E$10,$X$2:$Z$5,2,FALSE))</f>
        <v>0</v>
      </c>
      <c r="G1177" s="5">
        <f>EP*VLOOKUP('Thông tin khách hàng'!$E$10,$X$2:$Z$5,3,FALSE)*OFFSET($S1177,0,VLOOKUP('Thông tin khách hàng'!$E$10,$X$2:$Z$5,2,FALSE))</f>
        <v>0</v>
      </c>
      <c r="H1177" s="5">
        <f>F1177*HLOOKUP(B1177,Assumption!$A$10:$G$12,2,TRUE)+G1177*HLOOKUP(B1177,Assumption!$A$10:$G$12,3,TRUE)</f>
        <v>0</v>
      </c>
      <c r="I1177" s="5">
        <f t="shared" si="3"/>
        <v>0</v>
      </c>
      <c r="J1177" s="47">
        <f>VLOOKUP(D1177,Assumption!$O$3:$Q$103,IF('Thông tin khách hàng'!$B$3="Nam",2,3),FALSE)/12*P1177</f>
        <v>0</v>
      </c>
      <c r="K1177" s="5">
        <v>20000.0</v>
      </c>
      <c r="L1177" s="46">
        <f t="shared" si="4"/>
        <v>114227977891</v>
      </c>
      <c r="M1177" s="46">
        <f t="shared" si="5"/>
        <v>28151662272239</v>
      </c>
      <c r="N1177" s="47">
        <f>HLOOKUP(ROUND(AVERAGE(M1165:M1176)/10^6,0),Assumption!$B$2:$E$3,2,TRUE)*MAX((AVERAGE(M1165:M1176)-250*10^6),0)</f>
        <v>158689477680</v>
      </c>
      <c r="O1177" s="46">
        <f t="shared" si="6"/>
        <v>28310351749919</v>
      </c>
      <c r="P1177" s="46">
        <f>IF(A1177=1,SA,MAX(0,SA-M1176))</f>
        <v>0</v>
      </c>
      <c r="S1177" s="5">
        <v>0.0</v>
      </c>
      <c r="T1177" s="5">
        <v>0.0</v>
      </c>
      <c r="U1177" s="5">
        <v>0.0</v>
      </c>
      <c r="V1177" s="48">
        <v>1.0</v>
      </c>
    </row>
    <row r="1178" ht="15.75" customHeight="1">
      <c r="A1178" s="5">
        <v>1176.0</v>
      </c>
      <c r="B1178" s="5">
        <v>98.0</v>
      </c>
      <c r="C1178" s="5">
        <f t="shared" si="1"/>
        <v>12</v>
      </c>
      <c r="D1178" s="5">
        <f>'Thông tin khách hàng'!$B$4+B1178-1</f>
        <v>98</v>
      </c>
      <c r="E1178" s="46">
        <f t="shared" si="2"/>
        <v>28310351749919</v>
      </c>
      <c r="F1178" s="5">
        <f>TP*VLOOKUP('Thông tin khách hàng'!$E$10,$X$2:$Z$5,3,FALSE)*OFFSET($S1178,0,VLOOKUP('Thông tin khách hàng'!$E$10,$X$2:$Z$5,2,FALSE))</f>
        <v>0</v>
      </c>
      <c r="G1178" s="5">
        <f>EP*VLOOKUP('Thông tin khách hàng'!$E$10,$X$2:$Z$5,3,FALSE)*OFFSET($S1178,0,VLOOKUP('Thông tin khách hàng'!$E$10,$X$2:$Z$5,2,FALSE))</f>
        <v>0</v>
      </c>
      <c r="H1178" s="5">
        <f>F1178*HLOOKUP(B1178,Assumption!$A$10:$G$12,2,TRUE)+G1178*HLOOKUP(B1178,Assumption!$A$10:$G$12,3,TRUE)</f>
        <v>0</v>
      </c>
      <c r="I1178" s="5">
        <f t="shared" si="3"/>
        <v>0</v>
      </c>
      <c r="J1178" s="47">
        <f>VLOOKUP(D1178,Assumption!$O$3:$Q$103,IF('Thông tin khách hàng'!$B$3="Nam",2,3),FALSE)/12*P1178</f>
        <v>0</v>
      </c>
      <c r="K1178" s="5">
        <v>20000.0</v>
      </c>
      <c r="L1178" s="46">
        <f t="shared" si="4"/>
        <v>115339877306</v>
      </c>
      <c r="M1178" s="46">
        <f t="shared" si="5"/>
        <v>28425691607225</v>
      </c>
      <c r="N1178" s="47">
        <f>HLOOKUP(ROUND(AVERAGE(M1166:M1177)/10^6,0),Assumption!$B$2:$E$3,2,TRUE)*MAX((AVERAGE(M1166:M1177)-250*10^6),0)</f>
        <v>160234210138</v>
      </c>
      <c r="O1178" s="46">
        <f t="shared" si="6"/>
        <v>28585925817362</v>
      </c>
      <c r="P1178" s="46">
        <f>IF(A1178=1,SA,MAX(0,SA-M1177))</f>
        <v>0</v>
      </c>
      <c r="S1178" s="5">
        <v>0.0</v>
      </c>
      <c r="T1178" s="5">
        <v>0.0</v>
      </c>
      <c r="U1178" s="5">
        <v>0.0</v>
      </c>
      <c r="V1178" s="48">
        <v>1.0</v>
      </c>
    </row>
    <row r="1179" ht="15.75" customHeight="1">
      <c r="A1179" s="5">
        <v>1177.0</v>
      </c>
      <c r="B1179" s="5">
        <v>99.0</v>
      </c>
      <c r="C1179" s="5">
        <f t="shared" si="1"/>
        <v>1</v>
      </c>
      <c r="D1179" s="5">
        <f>'Thông tin khách hàng'!$B$4+B1179-1</f>
        <v>99</v>
      </c>
      <c r="E1179" s="46">
        <f t="shared" si="2"/>
        <v>28585925817362</v>
      </c>
      <c r="F1179" s="5">
        <f>TP*VLOOKUP('Thông tin khách hàng'!$E$10,$X$2:$Z$5,3,FALSE)*OFFSET($S1179,0,VLOOKUP('Thông tin khách hàng'!$E$10,$X$2:$Z$5,2,FALSE))</f>
        <v>15000000</v>
      </c>
      <c r="G1179" s="5">
        <f>EP*VLOOKUP('Thông tin khách hàng'!$E$10,$X$2:$Z$5,3,FALSE)*OFFSET($S1179,0,VLOOKUP('Thông tin khách hàng'!$E$10,$X$2:$Z$5,2,FALSE))</f>
        <v>15000000</v>
      </c>
      <c r="H1179" s="5">
        <f>F1179*HLOOKUP(B1179,Assumption!$A$10:$G$12,2,TRUE)+G1179*HLOOKUP(B1179,Assumption!$A$10:$G$12,3,TRUE)</f>
        <v>750000</v>
      </c>
      <c r="I1179" s="5">
        <f t="shared" si="3"/>
        <v>29250000</v>
      </c>
      <c r="J1179" s="47">
        <f>VLOOKUP(D1179,Assumption!$O$3:$Q$103,IF('Thông tin khách hàng'!$B$3="Nam",2,3),FALSE)/12*P1179</f>
        <v>0</v>
      </c>
      <c r="K1179" s="5">
        <v>20000.0</v>
      </c>
      <c r="L1179" s="46">
        <f t="shared" si="4"/>
        <v>116462719337</v>
      </c>
      <c r="M1179" s="46">
        <f t="shared" si="5"/>
        <v>28702417766699</v>
      </c>
      <c r="N1179" s="47">
        <f>HLOOKUP(ROUND(AVERAGE(M1167:M1178)/10^6,0),Assumption!$B$2:$E$3,2,TRUE)*MAX((AVERAGE(M1167:M1178)-250*10^6),0)</f>
        <v>161793979168</v>
      </c>
      <c r="O1179" s="46">
        <f t="shared" si="6"/>
        <v>28864211745867</v>
      </c>
      <c r="P1179" s="46">
        <f>IF(A1179=1,SA,MAX(0,SA-M1178))</f>
        <v>0</v>
      </c>
      <c r="S1179" s="5">
        <v>1.0</v>
      </c>
      <c r="T1179" s="5">
        <v>1.0</v>
      </c>
      <c r="U1179" s="5">
        <v>1.0</v>
      </c>
      <c r="V1179" s="48">
        <v>1.0</v>
      </c>
    </row>
    <row r="1180" ht="15.75" customHeight="1">
      <c r="A1180" s="5">
        <v>1178.0</v>
      </c>
      <c r="B1180" s="5">
        <v>99.0</v>
      </c>
      <c r="C1180" s="5">
        <f t="shared" si="1"/>
        <v>2</v>
      </c>
      <c r="D1180" s="5">
        <f>'Thông tin khách hàng'!$B$4+B1180-1</f>
        <v>99</v>
      </c>
      <c r="E1180" s="46">
        <f t="shared" si="2"/>
        <v>28864211745867</v>
      </c>
      <c r="F1180" s="5">
        <f>TP*VLOOKUP('Thông tin khách hàng'!$E$10,$X$2:$Z$5,3,FALSE)*OFFSET($S1180,0,VLOOKUP('Thông tin khách hàng'!$E$10,$X$2:$Z$5,2,FALSE))</f>
        <v>0</v>
      </c>
      <c r="G1180" s="5">
        <f>EP*VLOOKUP('Thông tin khách hàng'!$E$10,$X$2:$Z$5,3,FALSE)*OFFSET($S1180,0,VLOOKUP('Thông tin khách hàng'!$E$10,$X$2:$Z$5,2,FALSE))</f>
        <v>0</v>
      </c>
      <c r="H1180" s="5">
        <f>F1180*HLOOKUP(B1180,Assumption!$A$10:$G$12,2,TRUE)+G1180*HLOOKUP(B1180,Assumption!$A$10:$G$12,3,TRUE)</f>
        <v>0</v>
      </c>
      <c r="I1180" s="5">
        <f t="shared" si="3"/>
        <v>0</v>
      </c>
      <c r="J1180" s="47">
        <f>VLOOKUP(D1180,Assumption!$O$3:$Q$103,IF('Thông tin khách hàng'!$B$3="Nam",2,3),FALSE)/12*P1180</f>
        <v>0</v>
      </c>
      <c r="K1180" s="5">
        <v>20000.0</v>
      </c>
      <c r="L1180" s="46">
        <f t="shared" si="4"/>
        <v>117596371489</v>
      </c>
      <c r="M1180" s="46">
        <f t="shared" si="5"/>
        <v>28981808097356</v>
      </c>
      <c r="N1180" s="47">
        <f>HLOOKUP(ROUND(AVERAGE(M1168:M1179)/10^6,0),Assumption!$B$2:$E$3,2,TRUE)*MAX((AVERAGE(M1168:M1179)-250*10^6),0)</f>
        <v>163368931136</v>
      </c>
      <c r="O1180" s="46">
        <f t="shared" si="6"/>
        <v>29145177028492</v>
      </c>
      <c r="P1180" s="46">
        <f>IF(A1180=1,SA,MAX(0,SA-M1179))</f>
        <v>0</v>
      </c>
      <c r="S1180" s="5">
        <v>0.0</v>
      </c>
      <c r="T1180" s="5">
        <v>0.0</v>
      </c>
      <c r="U1180" s="5">
        <v>0.0</v>
      </c>
      <c r="V1180" s="48">
        <v>1.0</v>
      </c>
    </row>
    <row r="1181" ht="15.75" customHeight="1">
      <c r="A1181" s="5">
        <v>1179.0</v>
      </c>
      <c r="B1181" s="5">
        <v>99.0</v>
      </c>
      <c r="C1181" s="5">
        <f t="shared" si="1"/>
        <v>3</v>
      </c>
      <c r="D1181" s="5">
        <f>'Thông tin khách hàng'!$B$4+B1181-1</f>
        <v>99</v>
      </c>
      <c r="E1181" s="46">
        <f t="shared" si="2"/>
        <v>29145177028492</v>
      </c>
      <c r="F1181" s="5">
        <f>TP*VLOOKUP('Thông tin khách hàng'!$E$10,$X$2:$Z$5,3,FALSE)*OFFSET($S1181,0,VLOOKUP('Thông tin khách hàng'!$E$10,$X$2:$Z$5,2,FALSE))</f>
        <v>0</v>
      </c>
      <c r="G1181" s="5">
        <f>EP*VLOOKUP('Thông tin khách hàng'!$E$10,$X$2:$Z$5,3,FALSE)*OFFSET($S1181,0,VLOOKUP('Thông tin khách hàng'!$E$10,$X$2:$Z$5,2,FALSE))</f>
        <v>0</v>
      </c>
      <c r="H1181" s="5">
        <f>F1181*HLOOKUP(B1181,Assumption!$A$10:$G$12,2,TRUE)+G1181*HLOOKUP(B1181,Assumption!$A$10:$G$12,3,TRUE)</f>
        <v>0</v>
      </c>
      <c r="I1181" s="5">
        <f t="shared" si="3"/>
        <v>0</v>
      </c>
      <c r="J1181" s="47">
        <f>VLOOKUP(D1181,Assumption!$O$3:$Q$103,IF('Thông tin khách hàng'!$B$3="Nam",2,3),FALSE)/12*P1181</f>
        <v>0</v>
      </c>
      <c r="K1181" s="5">
        <v>20000.0</v>
      </c>
      <c r="L1181" s="46">
        <f t="shared" si="4"/>
        <v>118741058829</v>
      </c>
      <c r="M1181" s="46">
        <f t="shared" si="5"/>
        <v>29263918067321</v>
      </c>
      <c r="N1181" s="47">
        <f>HLOOKUP(ROUND(AVERAGE(M1169:M1180)/10^6,0),Assumption!$B$2:$E$3,2,TRUE)*MAX((AVERAGE(M1169:M1180)-250*10^6),0)</f>
        <v>164959213837</v>
      </c>
      <c r="O1181" s="46">
        <f t="shared" si="6"/>
        <v>29428877281158</v>
      </c>
      <c r="P1181" s="46">
        <f>IF(A1181=1,SA,MAX(0,SA-M1180))</f>
        <v>0</v>
      </c>
      <c r="S1181" s="5">
        <v>0.0</v>
      </c>
      <c r="T1181" s="5">
        <v>0.0</v>
      </c>
      <c r="U1181" s="5">
        <v>0.0</v>
      </c>
      <c r="V1181" s="48">
        <v>1.0</v>
      </c>
    </row>
    <row r="1182" ht="15.75" customHeight="1">
      <c r="A1182" s="5">
        <v>1180.0</v>
      </c>
      <c r="B1182" s="5">
        <v>99.0</v>
      </c>
      <c r="C1182" s="5">
        <f t="shared" si="1"/>
        <v>4</v>
      </c>
      <c r="D1182" s="5">
        <f>'Thông tin khách hàng'!$B$4+B1182-1</f>
        <v>99</v>
      </c>
      <c r="E1182" s="46">
        <f t="shared" si="2"/>
        <v>29428877281158</v>
      </c>
      <c r="F1182" s="5">
        <f>TP*VLOOKUP('Thông tin khách hàng'!$E$10,$X$2:$Z$5,3,FALSE)*OFFSET($S1182,0,VLOOKUP('Thông tin khách hàng'!$E$10,$X$2:$Z$5,2,FALSE))</f>
        <v>0</v>
      </c>
      <c r="G1182" s="5">
        <f>EP*VLOOKUP('Thông tin khách hàng'!$E$10,$X$2:$Z$5,3,FALSE)*OFFSET($S1182,0,VLOOKUP('Thông tin khách hàng'!$E$10,$X$2:$Z$5,2,FALSE))</f>
        <v>0</v>
      </c>
      <c r="H1182" s="5">
        <f>F1182*HLOOKUP(B1182,Assumption!$A$10:$G$12,2,TRUE)+G1182*HLOOKUP(B1182,Assumption!$A$10:$G$12,3,TRUE)</f>
        <v>0</v>
      </c>
      <c r="I1182" s="5">
        <f t="shared" si="3"/>
        <v>0</v>
      </c>
      <c r="J1182" s="47">
        <f>VLOOKUP(D1182,Assumption!$O$3:$Q$103,IF('Thông tin khách hàng'!$B$3="Nam",2,3),FALSE)/12*P1182</f>
        <v>0</v>
      </c>
      <c r="K1182" s="5">
        <v>20000.0</v>
      </c>
      <c r="L1182" s="46">
        <f t="shared" si="4"/>
        <v>119896888776</v>
      </c>
      <c r="M1182" s="46">
        <f t="shared" si="5"/>
        <v>29548774149934</v>
      </c>
      <c r="N1182" s="47">
        <f>HLOOKUP(ROUND(AVERAGE(M1170:M1181)/10^6,0),Assumption!$B$2:$E$3,2,TRUE)*MAX((AVERAGE(M1170:M1181)-250*10^6),0)</f>
        <v>166564976499</v>
      </c>
      <c r="O1182" s="46">
        <f t="shared" si="6"/>
        <v>29715339126433</v>
      </c>
      <c r="P1182" s="46">
        <f>IF(A1182=1,SA,MAX(0,SA-M1181))</f>
        <v>0</v>
      </c>
      <c r="S1182" s="5">
        <v>0.0</v>
      </c>
      <c r="T1182" s="5">
        <v>0.0</v>
      </c>
      <c r="U1182" s="5">
        <v>1.0</v>
      </c>
      <c r="V1182" s="48">
        <v>1.0</v>
      </c>
    </row>
    <row r="1183" ht="15.75" customHeight="1">
      <c r="A1183" s="5">
        <v>1181.0</v>
      </c>
      <c r="B1183" s="5">
        <v>99.0</v>
      </c>
      <c r="C1183" s="5">
        <f t="shared" si="1"/>
        <v>5</v>
      </c>
      <c r="D1183" s="5">
        <f>'Thông tin khách hàng'!$B$4+B1183-1</f>
        <v>99</v>
      </c>
      <c r="E1183" s="46">
        <f t="shared" si="2"/>
        <v>29715339126433</v>
      </c>
      <c r="F1183" s="5">
        <f>TP*VLOOKUP('Thông tin khách hàng'!$E$10,$X$2:$Z$5,3,FALSE)*OFFSET($S1183,0,VLOOKUP('Thông tin khách hàng'!$E$10,$X$2:$Z$5,2,FALSE))</f>
        <v>0</v>
      </c>
      <c r="G1183" s="5">
        <f>EP*VLOOKUP('Thông tin khách hàng'!$E$10,$X$2:$Z$5,3,FALSE)*OFFSET($S1183,0,VLOOKUP('Thông tin khách hàng'!$E$10,$X$2:$Z$5,2,FALSE))</f>
        <v>0</v>
      </c>
      <c r="H1183" s="5">
        <f>F1183*HLOOKUP(B1183,Assumption!$A$10:$G$12,2,TRUE)+G1183*HLOOKUP(B1183,Assumption!$A$10:$G$12,3,TRUE)</f>
        <v>0</v>
      </c>
      <c r="I1183" s="5">
        <f t="shared" si="3"/>
        <v>0</v>
      </c>
      <c r="J1183" s="47">
        <f>VLOOKUP(D1183,Assumption!$O$3:$Q$103,IF('Thông tin khách hàng'!$B$3="Nam",2,3),FALSE)/12*P1183</f>
        <v>0</v>
      </c>
      <c r="K1183" s="5">
        <v>20000.0</v>
      </c>
      <c r="L1183" s="46">
        <f t="shared" si="4"/>
        <v>121063969793</v>
      </c>
      <c r="M1183" s="46">
        <f t="shared" si="5"/>
        <v>29836403076226</v>
      </c>
      <c r="N1183" s="47">
        <f>HLOOKUP(ROUND(AVERAGE(M1171:M1182)/10^6,0),Assumption!$B$2:$E$3,2,TRUE)*MAX((AVERAGE(M1171:M1182)-250*10^6),0)</f>
        <v>168186369807</v>
      </c>
      <c r="O1183" s="46">
        <f t="shared" si="6"/>
        <v>30004589446033</v>
      </c>
      <c r="P1183" s="46">
        <f>IF(A1183=1,SA,MAX(0,SA-M1182))</f>
        <v>0</v>
      </c>
      <c r="S1183" s="5">
        <v>0.0</v>
      </c>
      <c r="T1183" s="5">
        <v>0.0</v>
      </c>
      <c r="U1183" s="5">
        <v>0.0</v>
      </c>
      <c r="V1183" s="48">
        <v>1.0</v>
      </c>
    </row>
    <row r="1184" ht="15.75" customHeight="1">
      <c r="A1184" s="5">
        <v>1182.0</v>
      </c>
      <c r="B1184" s="5">
        <v>99.0</v>
      </c>
      <c r="C1184" s="5">
        <f t="shared" si="1"/>
        <v>6</v>
      </c>
      <c r="D1184" s="5">
        <f>'Thông tin khách hàng'!$B$4+B1184-1</f>
        <v>99</v>
      </c>
      <c r="E1184" s="46">
        <f t="shared" si="2"/>
        <v>30004589446033</v>
      </c>
      <c r="F1184" s="5">
        <f>TP*VLOOKUP('Thông tin khách hàng'!$E$10,$X$2:$Z$5,3,FALSE)*OFFSET($S1184,0,VLOOKUP('Thông tin khách hàng'!$E$10,$X$2:$Z$5,2,FALSE))</f>
        <v>0</v>
      </c>
      <c r="G1184" s="5">
        <f>EP*VLOOKUP('Thông tin khách hàng'!$E$10,$X$2:$Z$5,3,FALSE)*OFFSET($S1184,0,VLOOKUP('Thông tin khách hàng'!$E$10,$X$2:$Z$5,2,FALSE))</f>
        <v>0</v>
      </c>
      <c r="H1184" s="5">
        <f>F1184*HLOOKUP(B1184,Assumption!$A$10:$G$12,2,TRUE)+G1184*HLOOKUP(B1184,Assumption!$A$10:$G$12,3,TRUE)</f>
        <v>0</v>
      </c>
      <c r="I1184" s="5">
        <f t="shared" si="3"/>
        <v>0</v>
      </c>
      <c r="J1184" s="47">
        <f>VLOOKUP(D1184,Assumption!$O$3:$Q$103,IF('Thông tin khách hàng'!$B$3="Nam",2,3),FALSE)/12*P1184</f>
        <v>0</v>
      </c>
      <c r="K1184" s="5">
        <v>20000.0</v>
      </c>
      <c r="L1184" s="46">
        <f t="shared" si="4"/>
        <v>122242411399</v>
      </c>
      <c r="M1184" s="46">
        <f t="shared" si="5"/>
        <v>30126831837432</v>
      </c>
      <c r="N1184" s="47">
        <f>HLOOKUP(ROUND(AVERAGE(M1172:M1183)/10^6,0),Assumption!$B$2:$E$3,2,TRUE)*MAX((AVERAGE(M1172:M1183)-250*10^6),0)</f>
        <v>169823545910</v>
      </c>
      <c r="O1184" s="46">
        <f t="shared" si="6"/>
        <v>30296655383342</v>
      </c>
      <c r="P1184" s="46">
        <f>IF(A1184=1,SA,MAX(0,SA-M1183))</f>
        <v>0</v>
      </c>
      <c r="S1184" s="5">
        <v>0.0</v>
      </c>
      <c r="T1184" s="5">
        <v>0.0</v>
      </c>
      <c r="U1184" s="5">
        <v>0.0</v>
      </c>
      <c r="V1184" s="48">
        <v>1.0</v>
      </c>
    </row>
    <row r="1185" ht="15.75" customHeight="1">
      <c r="A1185" s="5">
        <v>1183.0</v>
      </c>
      <c r="B1185" s="5">
        <v>99.0</v>
      </c>
      <c r="C1185" s="5">
        <f t="shared" si="1"/>
        <v>7</v>
      </c>
      <c r="D1185" s="5">
        <f>'Thông tin khách hàng'!$B$4+B1185-1</f>
        <v>99</v>
      </c>
      <c r="E1185" s="46">
        <f t="shared" si="2"/>
        <v>30296655383342</v>
      </c>
      <c r="F1185" s="5">
        <f>TP*VLOOKUP('Thông tin khách hàng'!$E$10,$X$2:$Z$5,3,FALSE)*OFFSET($S1185,0,VLOOKUP('Thông tin khách hàng'!$E$10,$X$2:$Z$5,2,FALSE))</f>
        <v>15000000</v>
      </c>
      <c r="G1185" s="5">
        <f>EP*VLOOKUP('Thông tin khách hàng'!$E$10,$X$2:$Z$5,3,FALSE)*OFFSET($S1185,0,VLOOKUP('Thông tin khách hàng'!$E$10,$X$2:$Z$5,2,FALSE))</f>
        <v>15000000</v>
      </c>
      <c r="H1185" s="5">
        <f>F1185*HLOOKUP(B1185,Assumption!$A$10:$G$12,2,TRUE)+G1185*HLOOKUP(B1185,Assumption!$A$10:$G$12,3,TRUE)</f>
        <v>750000</v>
      </c>
      <c r="I1185" s="5">
        <f t="shared" si="3"/>
        <v>29250000</v>
      </c>
      <c r="J1185" s="47">
        <f>VLOOKUP(D1185,Assumption!$O$3:$Q$103,IF('Thông tin khách hàng'!$B$3="Nam",2,3),FALSE)/12*P1185</f>
        <v>0</v>
      </c>
      <c r="K1185" s="5">
        <v>20000.0</v>
      </c>
      <c r="L1185" s="46">
        <f t="shared" si="4"/>
        <v>123432443349</v>
      </c>
      <c r="M1185" s="46">
        <f t="shared" si="5"/>
        <v>30420117056691</v>
      </c>
      <c r="N1185" s="47">
        <f>HLOOKUP(ROUND(AVERAGE(M1173:M1184)/10^6,0),Assumption!$B$2:$E$3,2,TRUE)*MAX((AVERAGE(M1173:M1184)-250*10^6),0)</f>
        <v>171476658441</v>
      </c>
      <c r="O1185" s="46">
        <f t="shared" si="6"/>
        <v>30591593715132</v>
      </c>
      <c r="P1185" s="46">
        <f>IF(A1185=1,SA,MAX(0,SA-M1184))</f>
        <v>0</v>
      </c>
      <c r="S1185" s="5">
        <v>0.0</v>
      </c>
      <c r="T1185" s="5">
        <v>1.0</v>
      </c>
      <c r="U1185" s="5">
        <v>1.0</v>
      </c>
      <c r="V1185" s="48">
        <v>1.0</v>
      </c>
    </row>
    <row r="1186" ht="15.75" customHeight="1">
      <c r="A1186" s="5">
        <v>1184.0</v>
      </c>
      <c r="B1186" s="5">
        <v>99.0</v>
      </c>
      <c r="C1186" s="5">
        <f t="shared" si="1"/>
        <v>8</v>
      </c>
      <c r="D1186" s="5">
        <f>'Thông tin khách hàng'!$B$4+B1186-1</f>
        <v>99</v>
      </c>
      <c r="E1186" s="46">
        <f t="shared" si="2"/>
        <v>30591593715132</v>
      </c>
      <c r="F1186" s="5">
        <f>TP*VLOOKUP('Thông tin khách hàng'!$E$10,$X$2:$Z$5,3,FALSE)*OFFSET($S1186,0,VLOOKUP('Thông tin khách hàng'!$E$10,$X$2:$Z$5,2,FALSE))</f>
        <v>0</v>
      </c>
      <c r="G1186" s="5">
        <f>EP*VLOOKUP('Thông tin khách hàng'!$E$10,$X$2:$Z$5,3,FALSE)*OFFSET($S1186,0,VLOOKUP('Thông tin khách hàng'!$E$10,$X$2:$Z$5,2,FALSE))</f>
        <v>0</v>
      </c>
      <c r="H1186" s="5">
        <f>F1186*HLOOKUP(B1186,Assumption!$A$10:$G$12,2,TRUE)+G1186*HLOOKUP(B1186,Assumption!$A$10:$G$12,3,TRUE)</f>
        <v>0</v>
      </c>
      <c r="I1186" s="5">
        <f t="shared" si="3"/>
        <v>0</v>
      </c>
      <c r="J1186" s="47">
        <f>VLOOKUP(D1186,Assumption!$O$3:$Q$103,IF('Thông tin khách hàng'!$B$3="Nam",2,3),FALSE)/12*P1186</f>
        <v>0</v>
      </c>
      <c r="K1186" s="5">
        <v>20000.0</v>
      </c>
      <c r="L1186" s="46">
        <f t="shared" si="4"/>
        <v>124633939453</v>
      </c>
      <c r="M1186" s="46">
        <f t="shared" si="5"/>
        <v>30716227634585</v>
      </c>
      <c r="N1186" s="47">
        <f>HLOOKUP(ROUND(AVERAGE(M1174:M1185)/10^6,0),Assumption!$B$2:$E$3,2,TRUE)*MAX((AVERAGE(M1174:M1185)-250*10^6),0)</f>
        <v>173145862525</v>
      </c>
      <c r="O1186" s="46">
        <f t="shared" si="6"/>
        <v>30889373497110</v>
      </c>
      <c r="P1186" s="46">
        <f>IF(A1186=1,SA,MAX(0,SA-M1185))</f>
        <v>0</v>
      </c>
      <c r="S1186" s="5">
        <v>0.0</v>
      </c>
      <c r="T1186" s="5">
        <v>0.0</v>
      </c>
      <c r="U1186" s="5">
        <v>0.0</v>
      </c>
      <c r="V1186" s="48">
        <v>1.0</v>
      </c>
    </row>
    <row r="1187" ht="15.75" customHeight="1">
      <c r="A1187" s="5">
        <v>1185.0</v>
      </c>
      <c r="B1187" s="5">
        <v>99.0</v>
      </c>
      <c r="C1187" s="5">
        <f t="shared" si="1"/>
        <v>9</v>
      </c>
      <c r="D1187" s="5">
        <f>'Thông tin khách hàng'!$B$4+B1187-1</f>
        <v>99</v>
      </c>
      <c r="E1187" s="46">
        <f t="shared" si="2"/>
        <v>30889373497110</v>
      </c>
      <c r="F1187" s="5">
        <f>TP*VLOOKUP('Thông tin khách hàng'!$E$10,$X$2:$Z$5,3,FALSE)*OFFSET($S1187,0,VLOOKUP('Thông tin khách hàng'!$E$10,$X$2:$Z$5,2,FALSE))</f>
        <v>0</v>
      </c>
      <c r="G1187" s="5">
        <f>EP*VLOOKUP('Thông tin khách hàng'!$E$10,$X$2:$Z$5,3,FALSE)*OFFSET($S1187,0,VLOOKUP('Thông tin khách hàng'!$E$10,$X$2:$Z$5,2,FALSE))</f>
        <v>0</v>
      </c>
      <c r="H1187" s="5">
        <f>F1187*HLOOKUP(B1187,Assumption!$A$10:$G$12,2,TRUE)+G1187*HLOOKUP(B1187,Assumption!$A$10:$G$12,3,TRUE)</f>
        <v>0</v>
      </c>
      <c r="I1187" s="5">
        <f t="shared" si="3"/>
        <v>0</v>
      </c>
      <c r="J1187" s="47">
        <f>VLOOKUP(D1187,Assumption!$O$3:$Q$103,IF('Thông tin khách hàng'!$B$3="Nam",2,3),FALSE)/12*P1187</f>
        <v>0</v>
      </c>
      <c r="K1187" s="5">
        <v>20000.0</v>
      </c>
      <c r="L1187" s="46">
        <f t="shared" si="4"/>
        <v>125847131145</v>
      </c>
      <c r="M1187" s="46">
        <f t="shared" si="5"/>
        <v>31015220608255</v>
      </c>
      <c r="N1187" s="47">
        <f>HLOOKUP(ROUND(AVERAGE(M1175:M1186)/10^6,0),Assumption!$B$2:$E$3,2,TRUE)*MAX((AVERAGE(M1175:M1186)-250*10^6),0)</f>
        <v>174831314800</v>
      </c>
      <c r="O1187" s="46">
        <f t="shared" si="6"/>
        <v>31190051923055</v>
      </c>
      <c r="P1187" s="46">
        <f>IF(A1187=1,SA,MAX(0,SA-M1186))</f>
        <v>0</v>
      </c>
      <c r="S1187" s="5">
        <v>0.0</v>
      </c>
      <c r="T1187" s="5">
        <v>0.0</v>
      </c>
      <c r="U1187" s="5">
        <v>0.0</v>
      </c>
      <c r="V1187" s="48">
        <v>1.0</v>
      </c>
    </row>
    <row r="1188" ht="15.75" customHeight="1">
      <c r="A1188" s="5">
        <v>1186.0</v>
      </c>
      <c r="B1188" s="5">
        <v>99.0</v>
      </c>
      <c r="C1188" s="5">
        <f t="shared" si="1"/>
        <v>10</v>
      </c>
      <c r="D1188" s="5">
        <f>'Thông tin khách hàng'!$B$4+B1188-1</f>
        <v>99</v>
      </c>
      <c r="E1188" s="46">
        <f t="shared" si="2"/>
        <v>31190051923055</v>
      </c>
      <c r="F1188" s="5">
        <f>TP*VLOOKUP('Thông tin khách hàng'!$E$10,$X$2:$Z$5,3,FALSE)*OFFSET($S1188,0,VLOOKUP('Thông tin khách hàng'!$E$10,$X$2:$Z$5,2,FALSE))</f>
        <v>0</v>
      </c>
      <c r="G1188" s="5">
        <f>EP*VLOOKUP('Thông tin khách hàng'!$E$10,$X$2:$Z$5,3,FALSE)*OFFSET($S1188,0,VLOOKUP('Thông tin khách hàng'!$E$10,$X$2:$Z$5,2,FALSE))</f>
        <v>0</v>
      </c>
      <c r="H1188" s="5">
        <f>F1188*HLOOKUP(B1188,Assumption!$A$10:$G$12,2,TRUE)+G1188*HLOOKUP(B1188,Assumption!$A$10:$G$12,3,TRUE)</f>
        <v>0</v>
      </c>
      <c r="I1188" s="5">
        <f t="shared" si="3"/>
        <v>0</v>
      </c>
      <c r="J1188" s="47">
        <f>VLOOKUP(D1188,Assumption!$O$3:$Q$103,IF('Thông tin khách hàng'!$B$3="Nam",2,3),FALSE)/12*P1188</f>
        <v>0</v>
      </c>
      <c r="K1188" s="5">
        <v>20000.0</v>
      </c>
      <c r="L1188" s="46">
        <f t="shared" si="4"/>
        <v>127072132271</v>
      </c>
      <c r="M1188" s="46">
        <f t="shared" si="5"/>
        <v>31317124035326</v>
      </c>
      <c r="N1188" s="47">
        <f>HLOOKUP(ROUND(AVERAGE(M1176:M1187)/10^6,0),Assumption!$B$2:$E$3,2,TRUE)*MAX((AVERAGE(M1176:M1187)-250*10^6),0)</f>
        <v>176533173426</v>
      </c>
      <c r="O1188" s="46">
        <f t="shared" si="6"/>
        <v>31493657208752</v>
      </c>
      <c r="P1188" s="46">
        <f>IF(A1188=1,SA,MAX(0,SA-M1187))</f>
        <v>0</v>
      </c>
      <c r="S1188" s="5">
        <v>0.0</v>
      </c>
      <c r="T1188" s="5">
        <v>0.0</v>
      </c>
      <c r="U1188" s="5">
        <v>1.0</v>
      </c>
      <c r="V1188" s="48">
        <v>1.0</v>
      </c>
    </row>
    <row r="1189" ht="15.75" customHeight="1">
      <c r="A1189" s="5">
        <v>1187.0</v>
      </c>
      <c r="B1189" s="5">
        <v>99.0</v>
      </c>
      <c r="C1189" s="5">
        <f t="shared" si="1"/>
        <v>11</v>
      </c>
      <c r="D1189" s="5">
        <f>'Thông tin khách hàng'!$B$4+B1189-1</f>
        <v>99</v>
      </c>
      <c r="E1189" s="46">
        <f t="shared" si="2"/>
        <v>31493657208752</v>
      </c>
      <c r="F1189" s="5">
        <f>TP*VLOOKUP('Thông tin khách hàng'!$E$10,$X$2:$Z$5,3,FALSE)*OFFSET($S1189,0,VLOOKUP('Thông tin khách hàng'!$E$10,$X$2:$Z$5,2,FALSE))</f>
        <v>0</v>
      </c>
      <c r="G1189" s="5">
        <f>EP*VLOOKUP('Thông tin khách hàng'!$E$10,$X$2:$Z$5,3,FALSE)*OFFSET($S1189,0,VLOOKUP('Thông tin khách hàng'!$E$10,$X$2:$Z$5,2,FALSE))</f>
        <v>0</v>
      </c>
      <c r="H1189" s="5">
        <f>F1189*HLOOKUP(B1189,Assumption!$A$10:$G$12,2,TRUE)+G1189*HLOOKUP(B1189,Assumption!$A$10:$G$12,3,TRUE)</f>
        <v>0</v>
      </c>
      <c r="I1189" s="5">
        <f t="shared" si="3"/>
        <v>0</v>
      </c>
      <c r="J1189" s="47">
        <f>VLOOKUP(D1189,Assumption!$O$3:$Q$103,IF('Thông tin khách hàng'!$B$3="Nam",2,3),FALSE)/12*P1189</f>
        <v>0</v>
      </c>
      <c r="K1189" s="5">
        <v>20000.0</v>
      </c>
      <c r="L1189" s="46">
        <f t="shared" si="4"/>
        <v>128309057787</v>
      </c>
      <c r="M1189" s="46">
        <f t="shared" si="5"/>
        <v>31621966246539</v>
      </c>
      <c r="N1189" s="47">
        <f>HLOOKUP(ROUND(AVERAGE(M1177:M1188)/10^6,0),Assumption!$B$2:$E$3,2,TRUE)*MAX((AVERAGE(M1177:M1188)-250*10^6),0)</f>
        <v>178251598105</v>
      </c>
      <c r="O1189" s="46">
        <f t="shared" si="6"/>
        <v>31800217844643</v>
      </c>
      <c r="P1189" s="46">
        <f>IF(A1189=1,SA,MAX(0,SA-M1188))</f>
        <v>0</v>
      </c>
      <c r="S1189" s="5">
        <v>0.0</v>
      </c>
      <c r="T1189" s="5">
        <v>0.0</v>
      </c>
      <c r="U1189" s="5">
        <v>0.0</v>
      </c>
      <c r="V1189" s="48">
        <v>1.0</v>
      </c>
    </row>
    <row r="1190" ht="15.75" customHeight="1">
      <c r="A1190" s="5">
        <v>1188.0</v>
      </c>
      <c r="B1190" s="5">
        <v>99.0</v>
      </c>
      <c r="C1190" s="5">
        <f t="shared" si="1"/>
        <v>12</v>
      </c>
      <c r="D1190" s="5">
        <f>'Thông tin khách hàng'!$B$4+B1190-1</f>
        <v>99</v>
      </c>
      <c r="E1190" s="46">
        <f t="shared" si="2"/>
        <v>31800217844643</v>
      </c>
      <c r="F1190" s="5">
        <f>TP*VLOOKUP('Thông tin khách hàng'!$E$10,$X$2:$Z$5,3,FALSE)*OFFSET($S1190,0,VLOOKUP('Thông tin khách hàng'!$E$10,$X$2:$Z$5,2,FALSE))</f>
        <v>0</v>
      </c>
      <c r="G1190" s="5">
        <f>EP*VLOOKUP('Thông tin khách hàng'!$E$10,$X$2:$Z$5,3,FALSE)*OFFSET($S1190,0,VLOOKUP('Thông tin khách hàng'!$E$10,$X$2:$Z$5,2,FALSE))</f>
        <v>0</v>
      </c>
      <c r="H1190" s="5">
        <f>F1190*HLOOKUP(B1190,Assumption!$A$10:$G$12,2,TRUE)+G1190*HLOOKUP(B1190,Assumption!$A$10:$G$12,3,TRUE)</f>
        <v>0</v>
      </c>
      <c r="I1190" s="5">
        <f t="shared" si="3"/>
        <v>0</v>
      </c>
      <c r="J1190" s="47">
        <f>VLOOKUP(D1190,Assumption!$O$3:$Q$103,IF('Thông tin khách hàng'!$B$3="Nam",2,3),FALSE)/12*P1190</f>
        <v>0</v>
      </c>
      <c r="K1190" s="5">
        <v>20000.0</v>
      </c>
      <c r="L1190" s="46">
        <f t="shared" si="4"/>
        <v>129558023765</v>
      </c>
      <c r="M1190" s="46">
        <f t="shared" si="5"/>
        <v>31929775848408</v>
      </c>
      <c r="N1190" s="47">
        <f>HLOOKUP(ROUND(AVERAGE(M1178:M1189)/10^6,0),Assumption!$B$2:$E$3,2,TRUE)*MAX((AVERAGE(M1178:M1189)-250*10^6),0)</f>
        <v>179986750092</v>
      </c>
      <c r="O1190" s="46">
        <f t="shared" si="6"/>
        <v>32109762598500</v>
      </c>
      <c r="P1190" s="46">
        <f>IF(A1190=1,SA,MAX(0,SA-M1189))</f>
        <v>0</v>
      </c>
      <c r="S1190" s="5">
        <v>0.0</v>
      </c>
      <c r="T1190" s="5">
        <v>0.0</v>
      </c>
      <c r="U1190" s="5">
        <v>0.0</v>
      </c>
      <c r="V1190" s="48">
        <v>1.0</v>
      </c>
    </row>
    <row r="1191" ht="15.75" customHeight="1">
      <c r="A1191" s="5">
        <v>1189.0</v>
      </c>
      <c r="B1191" s="5">
        <v>100.0</v>
      </c>
      <c r="C1191" s="5">
        <f t="shared" si="1"/>
        <v>1</v>
      </c>
      <c r="D1191" s="5">
        <f>'Thông tin khách hàng'!$B$4+B1191-1</f>
        <v>100</v>
      </c>
      <c r="E1191" s="46">
        <f t="shared" si="2"/>
        <v>32109762598500</v>
      </c>
      <c r="F1191" s="5">
        <f>TP*VLOOKUP('Thông tin khách hàng'!$E$10,$X$2:$Z$5,3,FALSE)*OFFSET($S1191,0,VLOOKUP('Thông tin khách hàng'!$E$10,$X$2:$Z$5,2,FALSE))</f>
        <v>15000000</v>
      </c>
      <c r="G1191" s="5">
        <f>EP*VLOOKUP('Thông tin khách hàng'!$E$10,$X$2:$Z$5,3,FALSE)*OFFSET($S1191,0,VLOOKUP('Thông tin khách hàng'!$E$10,$X$2:$Z$5,2,FALSE))</f>
        <v>15000000</v>
      </c>
      <c r="H1191" s="5">
        <f>F1191*HLOOKUP(B1191,Assumption!$A$10:$G$12,2,TRUE)+G1191*HLOOKUP(B1191,Assumption!$A$10:$G$12,3,TRUE)</f>
        <v>750000</v>
      </c>
      <c r="I1191" s="5">
        <f t="shared" si="3"/>
        <v>29250000</v>
      </c>
      <c r="J1191" s="47">
        <f>VLOOKUP(D1191,Assumption!$O$3:$Q$103,IF('Thông tin khách hàng'!$B$3="Nam",2,3),FALSE)/12*P1191</f>
        <v>0</v>
      </c>
      <c r="K1191" s="5">
        <v>20000.0</v>
      </c>
      <c r="L1191" s="46">
        <f t="shared" si="4"/>
        <v>130819266576</v>
      </c>
      <c r="M1191" s="46">
        <f t="shared" si="5"/>
        <v>32240611095076</v>
      </c>
      <c r="N1191" s="47">
        <f>HLOOKUP(ROUND(AVERAGE(M1179:M1190)/10^6,0),Assumption!$B$2:$E$3,2,TRUE)*MAX((AVERAGE(M1179:M1190)-250*10^6),0)</f>
        <v>181738792212</v>
      </c>
      <c r="O1191" s="46">
        <f t="shared" si="6"/>
        <v>32422349887289</v>
      </c>
      <c r="P1191" s="46">
        <f>IF(A1191=1,SA,MAX(0,SA-M1190))</f>
        <v>0</v>
      </c>
      <c r="S1191" s="5">
        <v>1.0</v>
      </c>
      <c r="T1191" s="5">
        <v>1.0</v>
      </c>
      <c r="U1191" s="5">
        <v>1.0</v>
      </c>
      <c r="V1191" s="48">
        <v>1.0</v>
      </c>
    </row>
    <row r="1192" ht="15.75" customHeight="1">
      <c r="A1192" s="5">
        <v>1190.0</v>
      </c>
      <c r="B1192" s="5">
        <v>100.0</v>
      </c>
      <c r="C1192" s="5">
        <f t="shared" si="1"/>
        <v>2</v>
      </c>
      <c r="D1192" s="5">
        <f>'Thông tin khách hàng'!$B$4+B1192-1</f>
        <v>100</v>
      </c>
      <c r="E1192" s="46">
        <f t="shared" si="2"/>
        <v>32422349887289</v>
      </c>
      <c r="F1192" s="5">
        <f>TP*VLOOKUP('Thông tin khách hàng'!$E$10,$X$2:$Z$5,3,FALSE)*OFFSET($S1192,0,VLOOKUP('Thông tin khách hàng'!$E$10,$X$2:$Z$5,2,FALSE))</f>
        <v>0</v>
      </c>
      <c r="G1192" s="5">
        <f>EP*VLOOKUP('Thông tin khách hàng'!$E$10,$X$2:$Z$5,3,FALSE)*OFFSET($S1192,0,VLOOKUP('Thông tin khách hàng'!$E$10,$X$2:$Z$5,2,FALSE))</f>
        <v>0</v>
      </c>
      <c r="H1192" s="5">
        <f>F1192*HLOOKUP(B1192,Assumption!$A$10:$G$12,2,TRUE)+G1192*HLOOKUP(B1192,Assumption!$A$10:$G$12,3,TRUE)</f>
        <v>0</v>
      </c>
      <c r="I1192" s="5">
        <f t="shared" si="3"/>
        <v>0</v>
      </c>
      <c r="J1192" s="47">
        <f>VLOOKUP(D1192,Assumption!$O$3:$Q$103,IF('Thông tin khách hàng'!$B$3="Nam",2,3),FALSE)/12*P1192</f>
        <v>0</v>
      </c>
      <c r="K1192" s="5">
        <v>20000.0</v>
      </c>
      <c r="L1192" s="46">
        <f t="shared" si="4"/>
        <v>132092666716</v>
      </c>
      <c r="M1192" s="46">
        <f t="shared" si="5"/>
        <v>32554442534005</v>
      </c>
      <c r="N1192" s="47">
        <f>HLOOKUP(ROUND(AVERAGE(M1180:M1191)/10^6,0),Assumption!$B$2:$E$3,2,TRUE)*MAX((AVERAGE(M1180:M1191)-250*10^6),0)</f>
        <v>183507888877</v>
      </c>
      <c r="O1192" s="46">
        <f t="shared" si="6"/>
        <v>32737950422881</v>
      </c>
      <c r="P1192" s="46">
        <f>IF(A1192=1,SA,MAX(0,SA-M1191))</f>
        <v>0</v>
      </c>
      <c r="S1192" s="5">
        <v>0.0</v>
      </c>
      <c r="T1192" s="5">
        <v>0.0</v>
      </c>
      <c r="U1192" s="5">
        <v>0.0</v>
      </c>
      <c r="V1192" s="48">
        <v>1.0</v>
      </c>
    </row>
    <row r="1193" ht="15.75" customHeight="1">
      <c r="A1193" s="5">
        <v>1191.0</v>
      </c>
      <c r="B1193" s="5">
        <v>100.0</v>
      </c>
      <c r="C1193" s="5">
        <f t="shared" si="1"/>
        <v>3</v>
      </c>
      <c r="D1193" s="5">
        <f>'Thông tin khách hàng'!$B$4+B1193-1</f>
        <v>100</v>
      </c>
      <c r="E1193" s="46">
        <f t="shared" si="2"/>
        <v>32737950422881</v>
      </c>
      <c r="F1193" s="5">
        <f>TP*VLOOKUP('Thông tin khách hàng'!$E$10,$X$2:$Z$5,3,FALSE)*OFFSET($S1193,0,VLOOKUP('Thông tin khách hàng'!$E$10,$X$2:$Z$5,2,FALSE))</f>
        <v>0</v>
      </c>
      <c r="G1193" s="5">
        <f>EP*VLOOKUP('Thông tin khách hàng'!$E$10,$X$2:$Z$5,3,FALSE)*OFFSET($S1193,0,VLOOKUP('Thông tin khách hàng'!$E$10,$X$2:$Z$5,2,FALSE))</f>
        <v>0</v>
      </c>
      <c r="H1193" s="5">
        <f>F1193*HLOOKUP(B1193,Assumption!$A$10:$G$12,2,TRUE)+G1193*HLOOKUP(B1193,Assumption!$A$10:$G$12,3,TRUE)</f>
        <v>0</v>
      </c>
      <c r="I1193" s="5">
        <f t="shared" si="3"/>
        <v>0</v>
      </c>
      <c r="J1193" s="47">
        <f>VLOOKUP(D1193,Assumption!$O$3:$Q$103,IF('Thông tin khách hàng'!$B$3="Nam",2,3),FALSE)/12*P1193</f>
        <v>0</v>
      </c>
      <c r="K1193" s="5">
        <v>20000.0</v>
      </c>
      <c r="L1193" s="46">
        <f t="shared" si="4"/>
        <v>133378462364</v>
      </c>
      <c r="M1193" s="46">
        <f t="shared" si="5"/>
        <v>32871328865245</v>
      </c>
      <c r="N1193" s="47">
        <f>HLOOKUP(ROUND(AVERAGE(M1181:M1192)/10^6,0),Assumption!$B$2:$E$3,2,TRUE)*MAX((AVERAGE(M1181:M1192)-250*10^6),0)</f>
        <v>185294206095</v>
      </c>
      <c r="O1193" s="46">
        <f t="shared" si="6"/>
        <v>33056623071340</v>
      </c>
      <c r="P1193" s="46">
        <f>IF(A1193=1,SA,MAX(0,SA-M1192))</f>
        <v>0</v>
      </c>
      <c r="S1193" s="5">
        <v>0.0</v>
      </c>
      <c r="T1193" s="5">
        <v>0.0</v>
      </c>
      <c r="U1193" s="5">
        <v>0.0</v>
      </c>
      <c r="V1193" s="48">
        <v>1.0</v>
      </c>
    </row>
    <row r="1194" ht="15.75" customHeight="1">
      <c r="A1194" s="5">
        <v>1192.0</v>
      </c>
      <c r="B1194" s="5">
        <v>100.0</v>
      </c>
      <c r="C1194" s="5">
        <f t="shared" si="1"/>
        <v>4</v>
      </c>
      <c r="D1194" s="5">
        <f>'Thông tin khách hàng'!$B$4+B1194-1</f>
        <v>100</v>
      </c>
      <c r="E1194" s="46">
        <f t="shared" si="2"/>
        <v>33056623071340</v>
      </c>
      <c r="F1194" s="5">
        <f>TP*VLOOKUP('Thông tin khách hàng'!$E$10,$X$2:$Z$5,3,FALSE)*OFFSET($S1194,0,VLOOKUP('Thông tin khách hàng'!$E$10,$X$2:$Z$5,2,FALSE))</f>
        <v>0</v>
      </c>
      <c r="G1194" s="5">
        <f>EP*VLOOKUP('Thông tin khách hàng'!$E$10,$X$2:$Z$5,3,FALSE)*OFFSET($S1194,0,VLOOKUP('Thông tin khách hàng'!$E$10,$X$2:$Z$5,2,FALSE))</f>
        <v>0</v>
      </c>
      <c r="H1194" s="5">
        <f>F1194*HLOOKUP(B1194,Assumption!$A$10:$G$12,2,TRUE)+G1194*HLOOKUP(B1194,Assumption!$A$10:$G$12,3,TRUE)</f>
        <v>0</v>
      </c>
      <c r="I1194" s="5">
        <f t="shared" si="3"/>
        <v>0</v>
      </c>
      <c r="J1194" s="47">
        <f>VLOOKUP(D1194,Assumption!$O$3:$Q$103,IF('Thông tin khách hàng'!$B$3="Nam",2,3),FALSE)/12*P1194</f>
        <v>0</v>
      </c>
      <c r="K1194" s="5">
        <v>20000.0</v>
      </c>
      <c r="L1194" s="46">
        <f t="shared" si="4"/>
        <v>134676774181</v>
      </c>
      <c r="M1194" s="46">
        <f t="shared" si="5"/>
        <v>33191299825521</v>
      </c>
      <c r="N1194" s="47">
        <f>HLOOKUP(ROUND(AVERAGE(M1182:M1193)/10^6,0),Assumption!$B$2:$E$3,2,TRUE)*MAX((AVERAGE(M1182:M1193)-250*10^6),0)</f>
        <v>187097911494</v>
      </c>
      <c r="O1194" s="46">
        <f t="shared" si="6"/>
        <v>33378397737015</v>
      </c>
      <c r="P1194" s="46">
        <f>IF(A1194=1,SA,MAX(0,SA-M1193))</f>
        <v>0</v>
      </c>
      <c r="S1194" s="5">
        <v>0.0</v>
      </c>
      <c r="T1194" s="5">
        <v>0.0</v>
      </c>
      <c r="U1194" s="5">
        <v>1.0</v>
      </c>
      <c r="V1194" s="48">
        <v>1.0</v>
      </c>
    </row>
    <row r="1195" ht="15.75" customHeight="1">
      <c r="A1195" s="5">
        <v>1193.0</v>
      </c>
      <c r="B1195" s="5">
        <v>100.0</v>
      </c>
      <c r="C1195" s="5">
        <f t="shared" si="1"/>
        <v>5</v>
      </c>
      <c r="D1195" s="5">
        <f>'Thông tin khách hàng'!$B$4+B1195-1</f>
        <v>100</v>
      </c>
      <c r="E1195" s="46">
        <f t="shared" si="2"/>
        <v>33378397737015</v>
      </c>
      <c r="F1195" s="5">
        <f>TP*VLOOKUP('Thông tin khách hàng'!$E$10,$X$2:$Z$5,3,FALSE)*OFFSET($S1195,0,VLOOKUP('Thông tin khách hàng'!$E$10,$X$2:$Z$5,2,FALSE))</f>
        <v>0</v>
      </c>
      <c r="G1195" s="5">
        <f>EP*VLOOKUP('Thông tin khách hàng'!$E$10,$X$2:$Z$5,3,FALSE)*OFFSET($S1195,0,VLOOKUP('Thông tin khách hàng'!$E$10,$X$2:$Z$5,2,FALSE))</f>
        <v>0</v>
      </c>
      <c r="H1195" s="5">
        <f>F1195*HLOOKUP(B1195,Assumption!$A$10:$G$12,2,TRUE)+G1195*HLOOKUP(B1195,Assumption!$A$10:$G$12,3,TRUE)</f>
        <v>0</v>
      </c>
      <c r="I1195" s="5">
        <f t="shared" si="3"/>
        <v>0</v>
      </c>
      <c r="J1195" s="47">
        <f>VLOOKUP(D1195,Assumption!$O$3:$Q$103,IF('Thông tin khách hàng'!$B$3="Nam",2,3),FALSE)/12*P1195</f>
        <v>0</v>
      </c>
      <c r="K1195" s="5">
        <v>20000.0</v>
      </c>
      <c r="L1195" s="46">
        <f t="shared" si="4"/>
        <v>135987723999</v>
      </c>
      <c r="M1195" s="46">
        <f t="shared" si="5"/>
        <v>33514385441014</v>
      </c>
      <c r="N1195" s="47">
        <f>HLOOKUP(ROUND(AVERAGE(M1183:M1194)/10^6,0),Assumption!$B$2:$E$3,2,TRUE)*MAX((AVERAGE(M1183:M1194)-250*10^6),0)</f>
        <v>188919174332</v>
      </c>
      <c r="O1195" s="46">
        <f t="shared" si="6"/>
        <v>33703304615346</v>
      </c>
      <c r="P1195" s="46">
        <f>IF(A1195=1,SA,MAX(0,SA-M1194))</f>
        <v>0</v>
      </c>
      <c r="S1195" s="5">
        <v>0.0</v>
      </c>
      <c r="T1195" s="5">
        <v>0.0</v>
      </c>
      <c r="U1195" s="5">
        <v>0.0</v>
      </c>
      <c r="V1195" s="48">
        <v>1.0</v>
      </c>
    </row>
    <row r="1196" ht="15.75" customHeight="1">
      <c r="A1196" s="5">
        <v>1194.0</v>
      </c>
      <c r="B1196" s="5">
        <v>100.0</v>
      </c>
      <c r="C1196" s="5">
        <f t="shared" si="1"/>
        <v>6</v>
      </c>
      <c r="D1196" s="5">
        <f>'Thông tin khách hàng'!$B$4+B1196-1</f>
        <v>100</v>
      </c>
      <c r="E1196" s="46">
        <f t="shared" si="2"/>
        <v>33703304615346</v>
      </c>
      <c r="F1196" s="5">
        <f>TP*VLOOKUP('Thông tin khách hàng'!$E$10,$X$2:$Z$5,3,FALSE)*OFFSET($S1196,0,VLOOKUP('Thông tin khách hàng'!$E$10,$X$2:$Z$5,2,FALSE))</f>
        <v>0</v>
      </c>
      <c r="G1196" s="5">
        <f>EP*VLOOKUP('Thông tin khách hàng'!$E$10,$X$2:$Z$5,3,FALSE)*OFFSET($S1196,0,VLOOKUP('Thông tin khách hàng'!$E$10,$X$2:$Z$5,2,FALSE))</f>
        <v>0</v>
      </c>
      <c r="H1196" s="5">
        <f>F1196*HLOOKUP(B1196,Assumption!$A$10:$G$12,2,TRUE)+G1196*HLOOKUP(B1196,Assumption!$A$10:$G$12,3,TRUE)</f>
        <v>0</v>
      </c>
      <c r="I1196" s="5">
        <f t="shared" si="3"/>
        <v>0</v>
      </c>
      <c r="J1196" s="47">
        <f>VLOOKUP(D1196,Assumption!$O$3:$Q$103,IF('Thông tin khách hàng'!$B$3="Nam",2,3),FALSE)/12*P1196</f>
        <v>0</v>
      </c>
      <c r="K1196" s="5">
        <v>20000.0</v>
      </c>
      <c r="L1196" s="46">
        <f t="shared" si="4"/>
        <v>137311434839</v>
      </c>
      <c r="M1196" s="46">
        <f t="shared" si="5"/>
        <v>33840616030185</v>
      </c>
      <c r="N1196" s="47">
        <f>HLOOKUP(ROUND(AVERAGE(M1184:M1195)/10^6,0),Assumption!$B$2:$E$3,2,TRUE)*MAX((AVERAGE(M1184:M1195)-250*10^6),0)</f>
        <v>190758165514</v>
      </c>
      <c r="O1196" s="46">
        <f t="shared" si="6"/>
        <v>34031374195699</v>
      </c>
      <c r="P1196" s="46">
        <f>IF(A1196=1,SA,MAX(0,SA-M1195))</f>
        <v>0</v>
      </c>
      <c r="S1196" s="5">
        <v>0.0</v>
      </c>
      <c r="T1196" s="5">
        <v>0.0</v>
      </c>
      <c r="U1196" s="5">
        <v>0.0</v>
      </c>
      <c r="V1196" s="48">
        <v>1.0</v>
      </c>
    </row>
    <row r="1197" ht="15.75" customHeight="1">
      <c r="A1197" s="5">
        <v>1195.0</v>
      </c>
      <c r="B1197" s="5">
        <v>100.0</v>
      </c>
      <c r="C1197" s="5">
        <f t="shared" si="1"/>
        <v>7</v>
      </c>
      <c r="D1197" s="5">
        <f>'Thông tin khách hàng'!$B$4+B1197-1</f>
        <v>100</v>
      </c>
      <c r="E1197" s="46">
        <f t="shared" si="2"/>
        <v>34031374195699</v>
      </c>
      <c r="F1197" s="5">
        <f>TP*VLOOKUP('Thông tin khách hàng'!$E$10,$X$2:$Z$5,3,FALSE)*OFFSET($S1197,0,VLOOKUP('Thông tin khách hàng'!$E$10,$X$2:$Z$5,2,FALSE))</f>
        <v>15000000</v>
      </c>
      <c r="G1197" s="5">
        <f>EP*VLOOKUP('Thông tin khách hàng'!$E$10,$X$2:$Z$5,3,FALSE)*OFFSET($S1197,0,VLOOKUP('Thông tin khách hàng'!$E$10,$X$2:$Z$5,2,FALSE))</f>
        <v>15000000</v>
      </c>
      <c r="H1197" s="5">
        <f>F1197*HLOOKUP(B1197,Assumption!$A$10:$G$12,2,TRUE)+G1197*HLOOKUP(B1197,Assumption!$A$10:$G$12,3,TRUE)</f>
        <v>750000</v>
      </c>
      <c r="I1197" s="5">
        <f t="shared" si="3"/>
        <v>29250000</v>
      </c>
      <c r="J1197" s="47">
        <f>VLOOKUP(D1197,Assumption!$O$3:$Q$103,IF('Thông tin khách hàng'!$B$3="Nam",2,3),FALSE)/12*P1197</f>
        <v>0</v>
      </c>
      <c r="K1197" s="5">
        <v>20000.0</v>
      </c>
      <c r="L1197" s="46">
        <f t="shared" si="4"/>
        <v>138648150088</v>
      </c>
      <c r="M1197" s="46">
        <f t="shared" si="5"/>
        <v>34170051575787</v>
      </c>
      <c r="N1197" s="47">
        <f>HLOOKUP(ROUND(AVERAGE(M1185:M1196)/10^6,0),Assumption!$B$2:$E$3,2,TRUE)*MAX((AVERAGE(M1185:M1196)-250*10^6),0)</f>
        <v>192615057610</v>
      </c>
      <c r="O1197" s="46">
        <f t="shared" si="6"/>
        <v>34362666633397</v>
      </c>
      <c r="P1197" s="46">
        <f>IF(A1197=1,SA,MAX(0,SA-M1196))</f>
        <v>0</v>
      </c>
      <c r="S1197" s="5">
        <v>0.0</v>
      </c>
      <c r="T1197" s="5">
        <v>1.0</v>
      </c>
      <c r="U1197" s="5">
        <v>1.0</v>
      </c>
      <c r="V1197" s="48">
        <v>1.0</v>
      </c>
    </row>
    <row r="1198" ht="15.75" customHeight="1">
      <c r="A1198" s="5">
        <v>1196.0</v>
      </c>
      <c r="B1198" s="5">
        <v>100.0</v>
      </c>
      <c r="C1198" s="5">
        <f t="shared" si="1"/>
        <v>8</v>
      </c>
      <c r="D1198" s="5">
        <f>'Thông tin khách hàng'!$B$4+B1198-1</f>
        <v>100</v>
      </c>
      <c r="E1198" s="46">
        <f t="shared" si="2"/>
        <v>34362666633397</v>
      </c>
      <c r="F1198" s="5">
        <f>TP*VLOOKUP('Thông tin khách hàng'!$E$10,$X$2:$Z$5,3,FALSE)*OFFSET($S1198,0,VLOOKUP('Thông tin khách hàng'!$E$10,$X$2:$Z$5,2,FALSE))</f>
        <v>0</v>
      </c>
      <c r="G1198" s="5">
        <f>EP*VLOOKUP('Thông tin khách hàng'!$E$10,$X$2:$Z$5,3,FALSE)*OFFSET($S1198,0,VLOOKUP('Thông tin khách hàng'!$E$10,$X$2:$Z$5,2,FALSE))</f>
        <v>0</v>
      </c>
      <c r="H1198" s="5">
        <f>F1198*HLOOKUP(B1198,Assumption!$A$10:$G$12,2,TRUE)+G1198*HLOOKUP(B1198,Assumption!$A$10:$G$12,3,TRUE)</f>
        <v>0</v>
      </c>
      <c r="I1198" s="5">
        <f t="shared" si="3"/>
        <v>0</v>
      </c>
      <c r="J1198" s="47">
        <f>VLOOKUP(D1198,Assumption!$O$3:$Q$103,IF('Thông tin khách hàng'!$B$3="Nam",2,3),FALSE)/12*P1198</f>
        <v>0</v>
      </c>
      <c r="K1198" s="5">
        <v>20000.0</v>
      </c>
      <c r="L1198" s="46">
        <f t="shared" si="4"/>
        <v>139997757319</v>
      </c>
      <c r="M1198" s="46">
        <f t="shared" si="5"/>
        <v>34502664370716</v>
      </c>
      <c r="N1198" s="47">
        <f>HLOOKUP(ROUND(AVERAGE(M1186:M1197)/10^6,0),Assumption!$B$2:$E$3,2,TRUE)*MAX((AVERAGE(M1186:M1197)-250*10^6),0)</f>
        <v>194490024870</v>
      </c>
      <c r="O1198" s="46">
        <f t="shared" si="6"/>
        <v>34697154395586</v>
      </c>
      <c r="P1198" s="46">
        <f>IF(A1198=1,SA,MAX(0,SA-M1197))</f>
        <v>0</v>
      </c>
      <c r="S1198" s="5">
        <v>0.0</v>
      </c>
      <c r="T1198" s="5">
        <v>0.0</v>
      </c>
      <c r="U1198" s="5">
        <v>0.0</v>
      </c>
      <c r="V1198" s="48">
        <v>1.0</v>
      </c>
    </row>
    <row r="1199" ht="15.75" customHeight="1">
      <c r="A1199" s="5">
        <v>1197.0</v>
      </c>
      <c r="B1199" s="5">
        <v>100.0</v>
      </c>
      <c r="C1199" s="5">
        <f t="shared" si="1"/>
        <v>9</v>
      </c>
      <c r="D1199" s="5">
        <f>'Thông tin khách hàng'!$B$4+B1199-1</f>
        <v>100</v>
      </c>
      <c r="E1199" s="46">
        <f t="shared" si="2"/>
        <v>34697154395586</v>
      </c>
      <c r="F1199" s="5">
        <f>TP*VLOOKUP('Thông tin khách hàng'!$E$10,$X$2:$Z$5,3,FALSE)*OFFSET($S1199,0,VLOOKUP('Thông tin khách hàng'!$E$10,$X$2:$Z$5,2,FALSE))</f>
        <v>0</v>
      </c>
      <c r="G1199" s="5">
        <f>EP*VLOOKUP('Thông tin khách hàng'!$E$10,$X$2:$Z$5,3,FALSE)*OFFSET($S1199,0,VLOOKUP('Thông tin khách hàng'!$E$10,$X$2:$Z$5,2,FALSE))</f>
        <v>0</v>
      </c>
      <c r="H1199" s="5">
        <f>F1199*HLOOKUP(B1199,Assumption!$A$10:$G$12,2,TRUE)+G1199*HLOOKUP(B1199,Assumption!$A$10:$G$12,3,TRUE)</f>
        <v>0</v>
      </c>
      <c r="I1199" s="5">
        <f t="shared" si="3"/>
        <v>0</v>
      </c>
      <c r="J1199" s="47">
        <f>VLOOKUP(D1199,Assumption!$O$3:$Q$103,IF('Thông tin khách hàng'!$B$3="Nam",2,3),FALSE)/12*P1199</f>
        <v>0</v>
      </c>
      <c r="K1199" s="5">
        <v>20000.0</v>
      </c>
      <c r="L1199" s="46">
        <f t="shared" si="4"/>
        <v>141360501866</v>
      </c>
      <c r="M1199" s="46">
        <f t="shared" si="5"/>
        <v>34838514877452</v>
      </c>
      <c r="N1199" s="47">
        <f>HLOOKUP(ROUND(AVERAGE(M1187:M1198)/10^6,0),Assumption!$B$2:$E$3,2,TRUE)*MAX((AVERAGE(M1187:M1198)-250*10^6),0)</f>
        <v>196383243238</v>
      </c>
      <c r="O1199" s="46">
        <f t="shared" si="6"/>
        <v>35034898120690</v>
      </c>
      <c r="P1199" s="46">
        <f>IF(A1199=1,SA,MAX(0,SA-M1198))</f>
        <v>0</v>
      </c>
      <c r="S1199" s="5">
        <v>0.0</v>
      </c>
      <c r="T1199" s="5">
        <v>0.0</v>
      </c>
      <c r="U1199" s="5">
        <v>0.0</v>
      </c>
      <c r="V1199" s="48">
        <v>1.0</v>
      </c>
    </row>
    <row r="1200" ht="15.75" customHeight="1">
      <c r="A1200" s="5">
        <v>1198.0</v>
      </c>
      <c r="B1200" s="5">
        <v>100.0</v>
      </c>
      <c r="C1200" s="5">
        <f t="shared" si="1"/>
        <v>10</v>
      </c>
      <c r="D1200" s="5">
        <f>'Thông tin khách hàng'!$B$4+B1200-1</f>
        <v>100</v>
      </c>
      <c r="E1200" s="46">
        <f t="shared" si="2"/>
        <v>35034898120690</v>
      </c>
      <c r="F1200" s="5">
        <f>TP*VLOOKUP('Thông tin khách hàng'!$E$10,$X$2:$Z$5,3,FALSE)*OFFSET($S1200,0,VLOOKUP('Thông tin khách hàng'!$E$10,$X$2:$Z$5,2,FALSE))</f>
        <v>0</v>
      </c>
      <c r="G1200" s="5">
        <f>EP*VLOOKUP('Thông tin khách hàng'!$E$10,$X$2:$Z$5,3,FALSE)*OFFSET($S1200,0,VLOOKUP('Thông tin khách hàng'!$E$10,$X$2:$Z$5,2,FALSE))</f>
        <v>0</v>
      </c>
      <c r="H1200" s="5">
        <f>F1200*HLOOKUP(B1200,Assumption!$A$10:$G$12,2,TRUE)+G1200*HLOOKUP(B1200,Assumption!$A$10:$G$12,3,TRUE)</f>
        <v>0</v>
      </c>
      <c r="I1200" s="5">
        <f t="shared" si="3"/>
        <v>0</v>
      </c>
      <c r="J1200" s="47">
        <f>VLOOKUP(D1200,Assumption!$O$3:$Q$103,IF('Thông tin khách hàng'!$B$3="Nam",2,3),FALSE)/12*P1200</f>
        <v>0</v>
      </c>
      <c r="K1200" s="5">
        <v>20000.0</v>
      </c>
      <c r="L1200" s="46">
        <f t="shared" si="4"/>
        <v>142736511610</v>
      </c>
      <c r="M1200" s="46">
        <f t="shared" si="5"/>
        <v>35177634612300</v>
      </c>
      <c r="N1200" s="47">
        <f>HLOOKUP(ROUND(AVERAGE(M1188:M1199)/10^6,0),Assumption!$B$2:$E$3,2,TRUE)*MAX((AVERAGE(M1188:M1199)-250*10^6),0)</f>
        <v>198294890373</v>
      </c>
      <c r="O1200" s="46">
        <f t="shared" si="6"/>
        <v>35375929502673</v>
      </c>
      <c r="P1200" s="46">
        <f>IF(A1200=1,SA,MAX(0,SA-M1199))</f>
        <v>0</v>
      </c>
      <c r="S1200" s="5">
        <v>0.0</v>
      </c>
      <c r="T1200" s="5">
        <v>0.0</v>
      </c>
      <c r="U1200" s="5">
        <v>1.0</v>
      </c>
      <c r="V1200" s="48">
        <v>1.0</v>
      </c>
    </row>
    <row r="1201" ht="15.75" customHeight="1">
      <c r="A1201" s="5">
        <v>1199.0</v>
      </c>
      <c r="B1201" s="5">
        <v>100.0</v>
      </c>
      <c r="C1201" s="5">
        <f t="shared" si="1"/>
        <v>11</v>
      </c>
      <c r="D1201" s="5">
        <f>'Thông tin khách hàng'!$B$4+B1201-1</f>
        <v>100</v>
      </c>
      <c r="E1201" s="46">
        <f t="shared" si="2"/>
        <v>35375929502673</v>
      </c>
      <c r="F1201" s="5">
        <f>TP*VLOOKUP('Thông tin khách hàng'!$E$10,$X$2:$Z$5,3,FALSE)*OFFSET($S1201,0,VLOOKUP('Thông tin khách hàng'!$E$10,$X$2:$Z$5,2,FALSE))</f>
        <v>0</v>
      </c>
      <c r="G1201" s="5">
        <f>EP*VLOOKUP('Thông tin khách hàng'!$E$10,$X$2:$Z$5,3,FALSE)*OFFSET($S1201,0,VLOOKUP('Thông tin khách hàng'!$E$10,$X$2:$Z$5,2,FALSE))</f>
        <v>0</v>
      </c>
      <c r="H1201" s="5">
        <f>F1201*HLOOKUP(B1201,Assumption!$A$10:$G$12,2,TRUE)+G1201*HLOOKUP(B1201,Assumption!$A$10:$G$12,3,TRUE)</f>
        <v>0</v>
      </c>
      <c r="I1201" s="5">
        <f t="shared" si="3"/>
        <v>0</v>
      </c>
      <c r="J1201" s="47">
        <f>VLOOKUP(D1201,Assumption!$O$3:$Q$103,IF('Thông tin khách hàng'!$B$3="Nam",2,3),FALSE)/12*P1201</f>
        <v>0</v>
      </c>
      <c r="K1201" s="5">
        <v>20000.0</v>
      </c>
      <c r="L1201" s="46">
        <f t="shared" si="4"/>
        <v>144125915674</v>
      </c>
      <c r="M1201" s="46">
        <f t="shared" si="5"/>
        <v>35520055398347</v>
      </c>
      <c r="N1201" s="47">
        <f>HLOOKUP(ROUND(AVERAGE(M1189:M1200)/10^6,0),Assumption!$B$2:$E$3,2,TRUE)*MAX((AVERAGE(M1189:M1200)-250*10^6),0)</f>
        <v>200225145661</v>
      </c>
      <c r="O1201" s="46">
        <f t="shared" si="6"/>
        <v>35720280544008</v>
      </c>
      <c r="P1201" s="46">
        <f>IF(A1201=1,SA,MAX(0,SA-M1200))</f>
        <v>0</v>
      </c>
      <c r="S1201" s="5">
        <v>0.0</v>
      </c>
      <c r="T1201" s="5">
        <v>0.0</v>
      </c>
      <c r="U1201" s="5">
        <v>0.0</v>
      </c>
      <c r="V1201" s="48">
        <v>1.0</v>
      </c>
    </row>
    <row r="1202" ht="15.75" customHeight="1">
      <c r="A1202" s="5">
        <v>1200.0</v>
      </c>
      <c r="B1202" s="5">
        <v>100.0</v>
      </c>
      <c r="C1202" s="5">
        <f t="shared" si="1"/>
        <v>12</v>
      </c>
      <c r="D1202" s="5">
        <f>'Thông tin khách hàng'!$B$4+B1202-1</f>
        <v>100</v>
      </c>
      <c r="E1202" s="46">
        <f t="shared" si="2"/>
        <v>35720280544008</v>
      </c>
      <c r="F1202" s="5">
        <f>TP*VLOOKUP('Thông tin khách hàng'!$E$10,$X$2:$Z$5,3,FALSE)*OFFSET($S1202,0,VLOOKUP('Thông tin khách hàng'!$E$10,$X$2:$Z$5,2,FALSE))</f>
        <v>0</v>
      </c>
      <c r="G1202" s="5">
        <f>EP*VLOOKUP('Thông tin khách hàng'!$E$10,$X$2:$Z$5,3,FALSE)*OFFSET($S1202,0,VLOOKUP('Thông tin khách hàng'!$E$10,$X$2:$Z$5,2,FALSE))</f>
        <v>0</v>
      </c>
      <c r="H1202" s="5">
        <f>F1202*HLOOKUP(B1202,Assumption!$A$10:$G$12,2,TRUE)+G1202*HLOOKUP(B1202,Assumption!$A$10:$G$12,3,TRUE)</f>
        <v>0</v>
      </c>
      <c r="I1202" s="5">
        <f t="shared" si="3"/>
        <v>0</v>
      </c>
      <c r="J1202" s="47">
        <f>VLOOKUP(D1202,Assumption!$O$3:$Q$103,IF('Thông tin khách hàng'!$B$3="Nam",2,3),FALSE)/12*P1202</f>
        <v>0</v>
      </c>
      <c r="K1202" s="5">
        <v>20000.0</v>
      </c>
      <c r="L1202" s="46">
        <f t="shared" si="4"/>
        <v>145528844441</v>
      </c>
      <c r="M1202" s="46">
        <f t="shared" si="5"/>
        <v>35865809368449</v>
      </c>
      <c r="N1202" s="47">
        <f>HLOOKUP(ROUND(AVERAGE(M1190:M1201)/10^6,0),Assumption!$B$2:$E$3,2,TRUE)*MAX((AVERAGE(M1190:M1201)-250*10^6),0)</f>
        <v>202174190237</v>
      </c>
      <c r="O1202" s="46">
        <f t="shared" si="6"/>
        <v>36067983558686</v>
      </c>
      <c r="P1202" s="46">
        <f>IF(A1202=1,SA,MAX(0,SA-M1201))</f>
        <v>0</v>
      </c>
      <c r="S1202" s="5">
        <v>0.0</v>
      </c>
      <c r="T1202" s="5">
        <v>0.0</v>
      </c>
      <c r="U1202" s="5">
        <v>0.0</v>
      </c>
      <c r="V1202" s="48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6.13"/>
    <col customWidth="1" min="6" max="6" width="10.88"/>
    <col customWidth="1" min="7" max="7" width="11.88"/>
    <col customWidth="1" min="8" max="9" width="14.38"/>
    <col customWidth="1" min="10" max="10" width="13.63"/>
    <col customWidth="1" min="11" max="12" width="15.88"/>
    <col customWidth="1" min="13" max="13" width="19.63"/>
    <col customWidth="1" min="14" max="14" width="15.88"/>
    <col customWidth="1" min="15" max="15" width="16.63"/>
    <col customWidth="1" min="16" max="16" width="12.25"/>
    <col customWidth="1" min="17" max="18" width="7.63"/>
    <col customWidth="1" min="19" max="19" width="8.13"/>
    <col customWidth="1" min="20" max="20" width="8.25"/>
    <col customWidth="1" min="21" max="26" width="7.63"/>
  </cols>
  <sheetData>
    <row r="1">
      <c r="E1" s="46"/>
      <c r="K1" s="26">
        <v>0.07</v>
      </c>
      <c r="L1" s="5">
        <f>(1+$K$1)^(1/12)-1</f>
        <v>0.005654145387</v>
      </c>
    </row>
    <row r="2">
      <c r="A2" s="5" t="s">
        <v>57</v>
      </c>
      <c r="B2" s="5" t="s">
        <v>29</v>
      </c>
      <c r="C2" s="5" t="s">
        <v>58</v>
      </c>
      <c r="D2" s="5" t="s">
        <v>11</v>
      </c>
      <c r="E2" s="46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45" t="s">
        <v>64</v>
      </c>
      <c r="K2" s="5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5" t="s">
        <v>70</v>
      </c>
      <c r="S2" s="5" t="s">
        <v>7</v>
      </c>
      <c r="T2" s="5" t="s">
        <v>20</v>
      </c>
      <c r="U2" s="5" t="s">
        <v>71</v>
      </c>
      <c r="V2" s="5" t="s">
        <v>31</v>
      </c>
      <c r="X2" s="5" t="s">
        <v>7</v>
      </c>
      <c r="Y2" s="5">
        <v>0.0</v>
      </c>
      <c r="Z2" s="5">
        <v>1.0</v>
      </c>
    </row>
    <row r="3">
      <c r="A3" s="5">
        <v>1.0</v>
      </c>
      <c r="B3" s="5">
        <v>1.0</v>
      </c>
      <c r="C3" s="5">
        <f t="shared" ref="C3:C1202" si="1">A3-(B3-1)*12</f>
        <v>1</v>
      </c>
      <c r="D3" s="5">
        <f>'Thông tin khách hàng'!$B$4+B3-1</f>
        <v>1</v>
      </c>
      <c r="E3" s="46">
        <f>IF(A3=1,0,O2)</f>
        <v>0</v>
      </c>
      <c r="F3" s="5">
        <f>TP*VLOOKUP('Thông tin khách hàng'!$E$10,$X$2:$Z$5,3,FALSE)*OFFSET($S3,0,VLOOKUP('Thông tin khách hàng'!$E$10,$X$2:$Z$5,2,FALSE))</f>
        <v>15000000</v>
      </c>
      <c r="G3" s="5">
        <f>EP*VLOOKUP('Thông tin khách hàng'!$E$10,$X$2:$Z$5,3,FALSE)*OFFSET($S3,0,VLOOKUP('Thông tin khách hàng'!$E$10,$X$2:$Z$5,2,FALSE))</f>
        <v>15000000</v>
      </c>
      <c r="H3" s="5">
        <f>F3*HLOOKUP(B3,Assumption!$A$10:$G$12,2,TRUE)+G3*HLOOKUP(B3,Assumption!$A$10:$G$12,3,TRUE)</f>
        <v>8700000</v>
      </c>
      <c r="I3" s="5">
        <f t="shared" ref="I3:I1202" si="2">F3+G3-H3</f>
        <v>21300000</v>
      </c>
      <c r="J3" s="47">
        <f>VLOOKUP(D3,Assumption!$O$3:$Q$103,IF('Thông tin khách hàng'!$B$3="Nam",2,3),FALSE)/12*P3</f>
        <v>250685.8179</v>
      </c>
      <c r="K3" s="5">
        <v>20000.0</v>
      </c>
      <c r="L3" s="46">
        <f>ROUND(((HLOOKUP(B3,Assumption!$A$6:$L$7,2,TRUE)+1)^(1/12)-1)*(E3+I3-J3-K3),0)</f>
        <v>85676</v>
      </c>
      <c r="M3" s="46">
        <f t="shared" ref="M3:M1202" si="3">E3+I3-J3-K3+L3</f>
        <v>21114990.18</v>
      </c>
      <c r="N3" s="46"/>
      <c r="O3" s="46">
        <f t="shared" ref="O3:O1202" si="4">M3+N3</f>
        <v>21114990.18</v>
      </c>
      <c r="P3" s="46">
        <f>IF(A3=1,SA,MAX(0,SA-O2))</f>
        <v>1100000000</v>
      </c>
      <c r="S3" s="5">
        <v>1.0</v>
      </c>
      <c r="T3" s="5">
        <v>1.0</v>
      </c>
      <c r="U3" s="5">
        <v>1.0</v>
      </c>
      <c r="V3" s="48">
        <v>1.0</v>
      </c>
      <c r="X3" s="5" t="s">
        <v>20</v>
      </c>
      <c r="Y3" s="5">
        <v>1.0</v>
      </c>
      <c r="Z3" s="5">
        <v>0.5</v>
      </c>
    </row>
    <row r="4">
      <c r="A4" s="5">
        <v>2.0</v>
      </c>
      <c r="B4" s="5">
        <v>1.0</v>
      </c>
      <c r="C4" s="5">
        <f t="shared" si="1"/>
        <v>2</v>
      </c>
      <c r="D4" s="5">
        <f>'Thông tin khách hàng'!$B$4+B4-1</f>
        <v>1</v>
      </c>
      <c r="E4" s="46">
        <f t="shared" ref="E4:E1202" si="5">IF(A4=1,0,M3)</f>
        <v>21114990.18</v>
      </c>
      <c r="F4" s="5">
        <f>TP*VLOOKUP('Thông tin khách hàng'!$E$10,$X$2:$Z$5,3,FALSE)*OFFSET($S4,0,VLOOKUP('Thông tin khách hàng'!$E$10,$X$2:$Z$5,2,FALSE))</f>
        <v>0</v>
      </c>
      <c r="G4" s="5">
        <f>EP*VLOOKUP('Thông tin khách hàng'!$E$10,$X$2:$Z$5,3,FALSE)*OFFSET($S4,0,VLOOKUP('Thông tin khách hàng'!$E$10,$X$2:$Z$5,2,FALSE))</f>
        <v>0</v>
      </c>
      <c r="H4" s="5">
        <f>F4*HLOOKUP(B4,Assumption!$A$10:$G$12,2,TRUE)+G4*HLOOKUP(B4,Assumption!$A$10:$G$12,3,TRUE)</f>
        <v>0</v>
      </c>
      <c r="I4" s="5">
        <f t="shared" si="2"/>
        <v>0</v>
      </c>
      <c r="J4" s="47">
        <f>VLOOKUP(D4,Assumption!$O$3:$Q$103,IF('Thông tin khách hàng'!$B$3="Nam",2,3),FALSE)/12*P4</f>
        <v>245873.7919</v>
      </c>
      <c r="K4" s="5">
        <v>20000.0</v>
      </c>
      <c r="L4" s="46">
        <f>ROUND(((HLOOKUP(B4,Assumption!$A$6:$L$7,2,TRUE)+1)^(1/12)-1)*(E4+I4-J4-K4),0)</f>
        <v>84942</v>
      </c>
      <c r="M4" s="46">
        <f t="shared" si="3"/>
        <v>20934058.39</v>
      </c>
      <c r="N4" s="46"/>
      <c r="O4" s="46">
        <f t="shared" si="4"/>
        <v>20934058.39</v>
      </c>
      <c r="P4" s="46">
        <f>IF(A4=1,SA,MAX(0,SA-M3))</f>
        <v>1078885010</v>
      </c>
      <c r="S4" s="5">
        <v>0.0</v>
      </c>
      <c r="T4" s="5">
        <v>0.0</v>
      </c>
      <c r="U4" s="5">
        <v>0.0</v>
      </c>
      <c r="V4" s="48">
        <v>1.0</v>
      </c>
      <c r="X4" s="5" t="s">
        <v>24</v>
      </c>
      <c r="Y4" s="5">
        <v>2.0</v>
      </c>
      <c r="Z4" s="5">
        <v>0.25</v>
      </c>
    </row>
    <row r="5">
      <c r="A5" s="5">
        <v>3.0</v>
      </c>
      <c r="B5" s="5">
        <v>1.0</v>
      </c>
      <c r="C5" s="5">
        <f t="shared" si="1"/>
        <v>3</v>
      </c>
      <c r="D5" s="5">
        <f>'Thông tin khách hàng'!$B$4+B5-1</f>
        <v>1</v>
      </c>
      <c r="E5" s="46">
        <f t="shared" si="5"/>
        <v>20934058.39</v>
      </c>
      <c r="F5" s="5">
        <f>TP*VLOOKUP('Thông tin khách hàng'!$E$10,$X$2:$Z$5,3,FALSE)*OFFSET($S5,0,VLOOKUP('Thông tin khách hàng'!$E$10,$X$2:$Z$5,2,FALSE))</f>
        <v>0</v>
      </c>
      <c r="G5" s="5">
        <f>EP*VLOOKUP('Thông tin khách hàng'!$E$10,$X$2:$Z$5,3,FALSE)*OFFSET($S5,0,VLOOKUP('Thông tin khách hàng'!$E$10,$X$2:$Z$5,2,FALSE))</f>
        <v>0</v>
      </c>
      <c r="H5" s="5">
        <f>F5*HLOOKUP(B5,Assumption!$A$10:$G$12,2,TRUE)+G5*HLOOKUP(B5,Assumption!$A$10:$G$12,3,TRUE)</f>
        <v>0</v>
      </c>
      <c r="I5" s="5">
        <f t="shared" si="2"/>
        <v>0</v>
      </c>
      <c r="J5" s="47">
        <f>VLOOKUP(D5,Assumption!$O$3:$Q$103,IF('Thông tin khách hàng'!$B$3="Nam",2,3),FALSE)/12*P5</f>
        <v>245915.0256</v>
      </c>
      <c r="K5" s="5">
        <v>20000.0</v>
      </c>
      <c r="L5" s="46">
        <f>ROUND(((HLOOKUP(B5,Assumption!$A$6:$L$7,2,TRUE)+1)^(1/12)-1)*(E5+I5-J5-K5),0)</f>
        <v>84205</v>
      </c>
      <c r="M5" s="46">
        <f t="shared" si="3"/>
        <v>20752348.36</v>
      </c>
      <c r="N5" s="46"/>
      <c r="O5" s="46">
        <f t="shared" si="4"/>
        <v>20752348.36</v>
      </c>
      <c r="P5" s="46">
        <f>IF(A5=1,SA,MAX(0,SA-M4))</f>
        <v>1079065942</v>
      </c>
      <c r="S5" s="5">
        <v>0.0</v>
      </c>
      <c r="T5" s="5">
        <v>0.0</v>
      </c>
      <c r="U5" s="5">
        <v>0.0</v>
      </c>
      <c r="V5" s="48">
        <v>1.0</v>
      </c>
      <c r="X5" s="5" t="s">
        <v>72</v>
      </c>
      <c r="Y5" s="5">
        <v>3.0</v>
      </c>
      <c r="Z5" s="5">
        <f>1/12</f>
        <v>0.08333333333</v>
      </c>
    </row>
    <row r="6">
      <c r="A6" s="5">
        <v>4.0</v>
      </c>
      <c r="B6" s="5">
        <v>1.0</v>
      </c>
      <c r="C6" s="5">
        <f t="shared" si="1"/>
        <v>4</v>
      </c>
      <c r="D6" s="5">
        <f>'Thông tin khách hàng'!$B$4+B6-1</f>
        <v>1</v>
      </c>
      <c r="E6" s="46">
        <f t="shared" si="5"/>
        <v>20752348.36</v>
      </c>
      <c r="F6" s="5">
        <f>TP*VLOOKUP('Thông tin khách hàng'!$E$10,$X$2:$Z$5,3,FALSE)*OFFSET($S6,0,VLOOKUP('Thông tin khách hàng'!$E$10,$X$2:$Z$5,2,FALSE))</f>
        <v>0</v>
      </c>
      <c r="G6" s="5">
        <f>EP*VLOOKUP('Thông tin khách hàng'!$E$10,$X$2:$Z$5,3,FALSE)*OFFSET($S6,0,VLOOKUP('Thông tin khách hàng'!$E$10,$X$2:$Z$5,2,FALSE))</f>
        <v>0</v>
      </c>
      <c r="H6" s="5">
        <f>F6*HLOOKUP(B6,Assumption!$A$10:$G$12,2,TRUE)+G6*HLOOKUP(B6,Assumption!$A$10:$G$12,3,TRUE)</f>
        <v>0</v>
      </c>
      <c r="I6" s="5">
        <f t="shared" si="2"/>
        <v>0</v>
      </c>
      <c r="J6" s="47">
        <f>VLOOKUP(D6,Assumption!$O$3:$Q$103,IF('Thông tin khách hàng'!$B$3="Nam",2,3),FALSE)/12*P6</f>
        <v>245956.4366</v>
      </c>
      <c r="K6" s="5">
        <v>20000.0</v>
      </c>
      <c r="L6" s="46">
        <f>ROUND(((HLOOKUP(B6,Assumption!$A$6:$L$7,2,TRUE)+1)^(1/12)-1)*(E6+I6-J6-K6),0)</f>
        <v>83464</v>
      </c>
      <c r="M6" s="46">
        <f t="shared" si="3"/>
        <v>20569855.93</v>
      </c>
      <c r="N6" s="46"/>
      <c r="O6" s="46">
        <f t="shared" si="4"/>
        <v>20569855.93</v>
      </c>
      <c r="P6" s="46">
        <f>IF(A6=1,SA,MAX(0,SA-M5))</f>
        <v>1079247652</v>
      </c>
      <c r="S6" s="5">
        <v>0.0</v>
      </c>
      <c r="T6" s="5">
        <v>0.0</v>
      </c>
      <c r="U6" s="5">
        <v>1.0</v>
      </c>
      <c r="V6" s="48">
        <v>1.0</v>
      </c>
    </row>
    <row r="7">
      <c r="A7" s="5">
        <v>5.0</v>
      </c>
      <c r="B7" s="5">
        <v>1.0</v>
      </c>
      <c r="C7" s="5">
        <f t="shared" si="1"/>
        <v>5</v>
      </c>
      <c r="D7" s="5">
        <f>'Thông tin khách hàng'!$B$4+B7-1</f>
        <v>1</v>
      </c>
      <c r="E7" s="46">
        <f t="shared" si="5"/>
        <v>20569855.93</v>
      </c>
      <c r="F7" s="5">
        <f>TP*VLOOKUP('Thông tin khách hàng'!$E$10,$X$2:$Z$5,3,FALSE)*OFFSET($S7,0,VLOOKUP('Thông tin khách hàng'!$E$10,$X$2:$Z$5,2,FALSE))</f>
        <v>0</v>
      </c>
      <c r="G7" s="5">
        <f>EP*VLOOKUP('Thông tin khách hàng'!$E$10,$X$2:$Z$5,3,FALSE)*OFFSET($S7,0,VLOOKUP('Thông tin khách hàng'!$E$10,$X$2:$Z$5,2,FALSE))</f>
        <v>0</v>
      </c>
      <c r="H7" s="5">
        <f>F7*HLOOKUP(B7,Assumption!$A$10:$G$12,2,TRUE)+G7*HLOOKUP(B7,Assumption!$A$10:$G$12,3,TRUE)</f>
        <v>0</v>
      </c>
      <c r="I7" s="5">
        <f t="shared" si="2"/>
        <v>0</v>
      </c>
      <c r="J7" s="47">
        <f>VLOOKUP(D7,Assumption!$O$3:$Q$103,IF('Thông tin khách hàng'!$B$3="Nam",2,3),FALSE)/12*P7</f>
        <v>245998.0259</v>
      </c>
      <c r="K7" s="5">
        <v>20000.0</v>
      </c>
      <c r="L7" s="46">
        <f>ROUND(((HLOOKUP(B7,Assumption!$A$6:$L$7,2,TRUE)+1)^(1/12)-1)*(E7+I7-J7-K7),0)</f>
        <v>82720</v>
      </c>
      <c r="M7" s="46">
        <f t="shared" si="3"/>
        <v>20386577.9</v>
      </c>
      <c r="N7" s="46"/>
      <c r="O7" s="46">
        <f t="shared" si="4"/>
        <v>20386577.9</v>
      </c>
      <c r="P7" s="46">
        <f>IF(A7=1,SA,MAX(0,SA-M6))</f>
        <v>1079430144</v>
      </c>
      <c r="S7" s="5">
        <v>0.0</v>
      </c>
      <c r="T7" s="5">
        <v>0.0</v>
      </c>
      <c r="U7" s="5">
        <v>0.0</v>
      </c>
      <c r="V7" s="48">
        <v>1.0</v>
      </c>
    </row>
    <row r="8">
      <c r="A8" s="5">
        <v>6.0</v>
      </c>
      <c r="B8" s="5">
        <v>1.0</v>
      </c>
      <c r="C8" s="5">
        <f t="shared" si="1"/>
        <v>6</v>
      </c>
      <c r="D8" s="5">
        <f>'Thông tin khách hàng'!$B$4+B8-1</f>
        <v>1</v>
      </c>
      <c r="E8" s="46">
        <f t="shared" si="5"/>
        <v>20386577.9</v>
      </c>
      <c r="F8" s="5">
        <f>TP*VLOOKUP('Thông tin khách hàng'!$E$10,$X$2:$Z$5,3,FALSE)*OFFSET($S8,0,VLOOKUP('Thông tin khách hàng'!$E$10,$X$2:$Z$5,2,FALSE))</f>
        <v>0</v>
      </c>
      <c r="G8" s="5">
        <f>EP*VLOOKUP('Thông tin khách hàng'!$E$10,$X$2:$Z$5,3,FALSE)*OFFSET($S8,0,VLOOKUP('Thông tin khách hàng'!$E$10,$X$2:$Z$5,2,FALSE))</f>
        <v>0</v>
      </c>
      <c r="H8" s="5">
        <f>F8*HLOOKUP(B8,Assumption!$A$10:$G$12,2,TRUE)+G8*HLOOKUP(B8,Assumption!$A$10:$G$12,3,TRUE)</f>
        <v>0</v>
      </c>
      <c r="I8" s="5">
        <f t="shared" si="2"/>
        <v>0</v>
      </c>
      <c r="J8" s="47">
        <f>VLOOKUP(D8,Assumption!$O$3:$Q$103,IF('Thông tin khách hàng'!$B$3="Nam",2,3),FALSE)/12*P8</f>
        <v>246039.7943</v>
      </c>
      <c r="K8" s="5">
        <v>20000.0</v>
      </c>
      <c r="L8" s="46">
        <f>ROUND(((HLOOKUP(B8,Assumption!$A$6:$L$7,2,TRUE)+1)^(1/12)-1)*(E8+I8-J8-K8),0)</f>
        <v>81974</v>
      </c>
      <c r="M8" s="46">
        <f t="shared" si="3"/>
        <v>20202512.11</v>
      </c>
      <c r="N8" s="46"/>
      <c r="O8" s="46">
        <f t="shared" si="4"/>
        <v>20202512.11</v>
      </c>
      <c r="P8" s="46">
        <f>IF(A8=1,SA,MAX(0,SA-M7))</f>
        <v>1079613422</v>
      </c>
      <c r="S8" s="5">
        <v>0.0</v>
      </c>
      <c r="T8" s="5">
        <v>0.0</v>
      </c>
      <c r="U8" s="5">
        <v>0.0</v>
      </c>
      <c r="V8" s="48">
        <v>1.0</v>
      </c>
    </row>
    <row r="9">
      <c r="A9" s="5">
        <v>7.0</v>
      </c>
      <c r="B9" s="5">
        <v>1.0</v>
      </c>
      <c r="C9" s="5">
        <f t="shared" si="1"/>
        <v>7</v>
      </c>
      <c r="D9" s="5">
        <f>'Thông tin khách hàng'!$B$4+B9-1</f>
        <v>1</v>
      </c>
      <c r="E9" s="46">
        <f t="shared" si="5"/>
        <v>20202512.11</v>
      </c>
      <c r="F9" s="5">
        <f>TP*VLOOKUP('Thông tin khách hàng'!$E$10,$X$2:$Z$5,3,FALSE)*OFFSET($S9,0,VLOOKUP('Thông tin khách hàng'!$E$10,$X$2:$Z$5,2,FALSE))</f>
        <v>15000000</v>
      </c>
      <c r="G9" s="5">
        <f>EP*VLOOKUP('Thông tin khách hàng'!$E$10,$X$2:$Z$5,3,FALSE)*OFFSET($S9,0,VLOOKUP('Thông tin khách hàng'!$E$10,$X$2:$Z$5,2,FALSE))</f>
        <v>15000000</v>
      </c>
      <c r="H9" s="5">
        <f>F9*HLOOKUP(B9,Assumption!$A$10:$G$12,2,TRUE)+G9*HLOOKUP(B9,Assumption!$A$10:$G$12,3,TRUE)</f>
        <v>8700000</v>
      </c>
      <c r="I9" s="5">
        <f t="shared" si="2"/>
        <v>21300000</v>
      </c>
      <c r="J9" s="47">
        <f>VLOOKUP(D9,Assumption!$O$3:$Q$103,IF('Thông tin khách hàng'!$B$3="Nam",2,3),FALSE)/12*P9</f>
        <v>246081.7422</v>
      </c>
      <c r="K9" s="5">
        <v>20000.0</v>
      </c>
      <c r="L9" s="46">
        <f>ROUND(((HLOOKUP(B9,Assumption!$A$6:$L$7,2,TRUE)+1)^(1/12)-1)*(E9+I9-J9-K9),0)</f>
        <v>168002</v>
      </c>
      <c r="M9" s="46">
        <f t="shared" si="3"/>
        <v>41404432.37</v>
      </c>
      <c r="N9" s="46"/>
      <c r="O9" s="46">
        <f t="shared" si="4"/>
        <v>41404432.37</v>
      </c>
      <c r="P9" s="46">
        <f>IF(A9=1,SA,MAX(0,SA-M8))</f>
        <v>1079797488</v>
      </c>
      <c r="S9" s="5">
        <v>0.0</v>
      </c>
      <c r="T9" s="5">
        <v>1.0</v>
      </c>
      <c r="U9" s="5">
        <v>1.0</v>
      </c>
      <c r="V9" s="48">
        <v>1.0</v>
      </c>
    </row>
    <row r="10">
      <c r="A10" s="5">
        <v>8.0</v>
      </c>
      <c r="B10" s="5">
        <v>1.0</v>
      </c>
      <c r="C10" s="5">
        <f t="shared" si="1"/>
        <v>8</v>
      </c>
      <c r="D10" s="5">
        <f>'Thông tin khách hàng'!$B$4+B10-1</f>
        <v>1</v>
      </c>
      <c r="E10" s="46">
        <f t="shared" si="5"/>
        <v>41404432.37</v>
      </c>
      <c r="F10" s="5">
        <f>TP*VLOOKUP('Thông tin khách hàng'!$E$10,$X$2:$Z$5,3,FALSE)*OFFSET($S10,0,VLOOKUP('Thông tin khách hàng'!$E$10,$X$2:$Z$5,2,FALSE))</f>
        <v>0</v>
      </c>
      <c r="G10" s="5">
        <f>EP*VLOOKUP('Thông tin khách hàng'!$E$10,$X$2:$Z$5,3,FALSE)*OFFSET($S10,0,VLOOKUP('Thông tin khách hàng'!$E$10,$X$2:$Z$5,2,FALSE))</f>
        <v>0</v>
      </c>
      <c r="H10" s="5">
        <f>F10*HLOOKUP(B10,Assumption!$A$10:$G$12,2,TRUE)+G10*HLOOKUP(B10,Assumption!$A$10:$G$12,3,TRUE)</f>
        <v>0</v>
      </c>
      <c r="I10" s="5">
        <f t="shared" si="2"/>
        <v>0</v>
      </c>
      <c r="J10" s="47">
        <f>VLOOKUP(D10,Assumption!$O$3:$Q$103,IF('Thông tin khách hàng'!$B$3="Nam",2,3),FALSE)/12*P10</f>
        <v>241249.9052</v>
      </c>
      <c r="K10" s="5">
        <v>20000.0</v>
      </c>
      <c r="L10" s="46">
        <f>ROUND(((HLOOKUP(B10,Assumption!$A$6:$L$7,2,TRUE)+1)^(1/12)-1)*(E10+I10-J10-K10),0)</f>
        <v>167622</v>
      </c>
      <c r="M10" s="46">
        <f t="shared" si="3"/>
        <v>41310804.46</v>
      </c>
      <c r="N10" s="46"/>
      <c r="O10" s="46">
        <f t="shared" si="4"/>
        <v>41310804.46</v>
      </c>
      <c r="P10" s="46">
        <f>IF(A10=1,SA,MAX(0,SA-M9))</f>
        <v>1058595568</v>
      </c>
      <c r="S10" s="5">
        <v>0.0</v>
      </c>
      <c r="T10" s="5">
        <v>0.0</v>
      </c>
      <c r="U10" s="5">
        <v>0.0</v>
      </c>
      <c r="V10" s="48">
        <v>1.0</v>
      </c>
    </row>
    <row r="11">
      <c r="A11" s="5">
        <v>9.0</v>
      </c>
      <c r="B11" s="5">
        <v>1.0</v>
      </c>
      <c r="C11" s="5">
        <f t="shared" si="1"/>
        <v>9</v>
      </c>
      <c r="D11" s="5">
        <f>'Thông tin khách hàng'!$B$4+B11-1</f>
        <v>1</v>
      </c>
      <c r="E11" s="46">
        <f t="shared" si="5"/>
        <v>41310804.46</v>
      </c>
      <c r="F11" s="5">
        <f>TP*VLOOKUP('Thông tin khách hàng'!$E$10,$X$2:$Z$5,3,FALSE)*OFFSET($S11,0,VLOOKUP('Thông tin khách hàng'!$E$10,$X$2:$Z$5,2,FALSE))</f>
        <v>0</v>
      </c>
      <c r="G11" s="5">
        <f>EP*VLOOKUP('Thông tin khách hàng'!$E$10,$X$2:$Z$5,3,FALSE)*OFFSET($S11,0,VLOOKUP('Thông tin khách hàng'!$E$10,$X$2:$Z$5,2,FALSE))</f>
        <v>0</v>
      </c>
      <c r="H11" s="5">
        <f>F11*HLOOKUP(B11,Assumption!$A$10:$G$12,2,TRUE)+G11*HLOOKUP(B11,Assumption!$A$10:$G$12,3,TRUE)</f>
        <v>0</v>
      </c>
      <c r="I11" s="5">
        <f t="shared" si="2"/>
        <v>0</v>
      </c>
      <c r="J11" s="47">
        <f>VLOOKUP(D11,Assumption!$O$3:$Q$103,IF('Thông tin khách hàng'!$B$3="Nam",2,3),FALSE)/12*P11</f>
        <v>241271.2426</v>
      </c>
      <c r="K11" s="5">
        <v>20000.0</v>
      </c>
      <c r="L11" s="46">
        <f>ROUND(((HLOOKUP(B11,Assumption!$A$6:$L$7,2,TRUE)+1)^(1/12)-1)*(E11+I11-J11-K11),0)</f>
        <v>167241</v>
      </c>
      <c r="M11" s="46">
        <f t="shared" si="3"/>
        <v>41216774.22</v>
      </c>
      <c r="N11" s="46"/>
      <c r="O11" s="46">
        <f t="shared" si="4"/>
        <v>41216774.22</v>
      </c>
      <c r="P11" s="46">
        <f>IF(A11=1,SA,MAX(0,SA-M10))</f>
        <v>1058689196</v>
      </c>
      <c r="S11" s="5">
        <v>0.0</v>
      </c>
      <c r="T11" s="5">
        <v>0.0</v>
      </c>
      <c r="U11" s="5">
        <v>0.0</v>
      </c>
      <c r="V11" s="48">
        <v>1.0</v>
      </c>
    </row>
    <row r="12">
      <c r="A12" s="5">
        <v>10.0</v>
      </c>
      <c r="B12" s="5">
        <v>1.0</v>
      </c>
      <c r="C12" s="5">
        <f t="shared" si="1"/>
        <v>10</v>
      </c>
      <c r="D12" s="5">
        <f>'Thông tin khách hàng'!$B$4+B12-1</f>
        <v>1</v>
      </c>
      <c r="E12" s="46">
        <f t="shared" si="5"/>
        <v>41216774.22</v>
      </c>
      <c r="F12" s="5">
        <f>TP*VLOOKUP('Thông tin khách hàng'!$E$10,$X$2:$Z$5,3,FALSE)*OFFSET($S12,0,VLOOKUP('Thông tin khách hàng'!$E$10,$X$2:$Z$5,2,FALSE))</f>
        <v>0</v>
      </c>
      <c r="G12" s="5">
        <f>EP*VLOOKUP('Thông tin khách hàng'!$E$10,$X$2:$Z$5,3,FALSE)*OFFSET($S12,0,VLOOKUP('Thông tin khách hàng'!$E$10,$X$2:$Z$5,2,FALSE))</f>
        <v>0</v>
      </c>
      <c r="H12" s="5">
        <f>F12*HLOOKUP(B12,Assumption!$A$10:$G$12,2,TRUE)+G12*HLOOKUP(B12,Assumption!$A$10:$G$12,3,TRUE)</f>
        <v>0</v>
      </c>
      <c r="I12" s="5">
        <f t="shared" si="2"/>
        <v>0</v>
      </c>
      <c r="J12" s="47">
        <f>VLOOKUP(D12,Assumption!$O$3:$Q$103,IF('Thông tin khách hàng'!$B$3="Nam",2,3),FALSE)/12*P12</f>
        <v>241292.6717</v>
      </c>
      <c r="K12" s="5">
        <v>20000.0</v>
      </c>
      <c r="L12" s="46">
        <f>ROUND(((HLOOKUP(B12,Assumption!$A$6:$L$7,2,TRUE)+1)^(1/12)-1)*(E12+I12-J12-K12),0)</f>
        <v>166858</v>
      </c>
      <c r="M12" s="46">
        <f t="shared" si="3"/>
        <v>41122339.55</v>
      </c>
      <c r="N12" s="46"/>
      <c r="O12" s="46">
        <f t="shared" si="4"/>
        <v>41122339.55</v>
      </c>
      <c r="P12" s="46">
        <f>IF(A12=1,SA,MAX(0,SA-M11))</f>
        <v>1058783226</v>
      </c>
      <c r="S12" s="5">
        <v>0.0</v>
      </c>
      <c r="T12" s="5">
        <v>0.0</v>
      </c>
      <c r="U12" s="5">
        <v>1.0</v>
      </c>
      <c r="V12" s="48">
        <v>1.0</v>
      </c>
    </row>
    <row r="13">
      <c r="A13" s="5">
        <v>11.0</v>
      </c>
      <c r="B13" s="5">
        <v>1.0</v>
      </c>
      <c r="C13" s="5">
        <f t="shared" si="1"/>
        <v>11</v>
      </c>
      <c r="D13" s="5">
        <f>'Thông tin khách hàng'!$B$4+B13-1</f>
        <v>1</v>
      </c>
      <c r="E13" s="46">
        <f t="shared" si="5"/>
        <v>41122339.55</v>
      </c>
      <c r="F13" s="5">
        <f>TP*VLOOKUP('Thông tin khách hàng'!$E$10,$X$2:$Z$5,3,FALSE)*OFFSET($S13,0,VLOOKUP('Thông tin khách hàng'!$E$10,$X$2:$Z$5,2,FALSE))</f>
        <v>0</v>
      </c>
      <c r="G13" s="5">
        <f>EP*VLOOKUP('Thông tin khách hàng'!$E$10,$X$2:$Z$5,3,FALSE)*OFFSET($S13,0,VLOOKUP('Thông tin khách hàng'!$E$10,$X$2:$Z$5,2,FALSE))</f>
        <v>0</v>
      </c>
      <c r="H13" s="5">
        <f>F13*HLOOKUP(B13,Assumption!$A$10:$G$12,2,TRUE)+G13*HLOOKUP(B13,Assumption!$A$10:$G$12,3,TRUE)</f>
        <v>0</v>
      </c>
      <c r="I13" s="5">
        <f t="shared" si="2"/>
        <v>0</v>
      </c>
      <c r="J13" s="47">
        <f>VLOOKUP(D13,Assumption!$O$3:$Q$103,IF('Thông tin khách hàng'!$B$3="Nam",2,3),FALSE)/12*P13</f>
        <v>241314.193</v>
      </c>
      <c r="K13" s="5">
        <v>20000.0</v>
      </c>
      <c r="L13" s="46">
        <f>ROUND(((HLOOKUP(B13,Assumption!$A$6:$L$7,2,TRUE)+1)^(1/12)-1)*(E13+I13-J13-K13),0)</f>
        <v>166473</v>
      </c>
      <c r="M13" s="46">
        <f t="shared" si="3"/>
        <v>41027498.35</v>
      </c>
      <c r="N13" s="46"/>
      <c r="O13" s="46">
        <f t="shared" si="4"/>
        <v>41027498.35</v>
      </c>
      <c r="P13" s="46">
        <f>IF(A13=1,SA,MAX(0,SA-M12))</f>
        <v>1058877660</v>
      </c>
      <c r="S13" s="5">
        <v>0.0</v>
      </c>
      <c r="T13" s="5">
        <v>0.0</v>
      </c>
      <c r="U13" s="5">
        <v>0.0</v>
      </c>
      <c r="V13" s="48">
        <v>1.0</v>
      </c>
    </row>
    <row r="14">
      <c r="A14" s="5">
        <v>12.0</v>
      </c>
      <c r="B14" s="5">
        <v>1.0</v>
      </c>
      <c r="C14" s="5">
        <f t="shared" si="1"/>
        <v>12</v>
      </c>
      <c r="D14" s="5">
        <f>'Thông tin khách hàng'!$B$4+B14-1</f>
        <v>1</v>
      </c>
      <c r="E14" s="46">
        <f t="shared" si="5"/>
        <v>41027498.35</v>
      </c>
      <c r="F14" s="5">
        <f>TP*VLOOKUP('Thông tin khách hàng'!$E$10,$X$2:$Z$5,3,FALSE)*OFFSET($S14,0,VLOOKUP('Thông tin khách hàng'!$E$10,$X$2:$Z$5,2,FALSE))</f>
        <v>0</v>
      </c>
      <c r="G14" s="5">
        <f>EP*VLOOKUP('Thông tin khách hàng'!$E$10,$X$2:$Z$5,3,FALSE)*OFFSET($S14,0,VLOOKUP('Thông tin khách hàng'!$E$10,$X$2:$Z$5,2,FALSE))</f>
        <v>0</v>
      </c>
      <c r="H14" s="5">
        <f>F14*HLOOKUP(B14,Assumption!$A$10:$G$12,2,TRUE)+G14*HLOOKUP(B14,Assumption!$A$10:$G$12,3,TRUE)</f>
        <v>0</v>
      </c>
      <c r="I14" s="5">
        <f t="shared" si="2"/>
        <v>0</v>
      </c>
      <c r="J14" s="47">
        <f>VLOOKUP(D14,Assumption!$O$3:$Q$103,IF('Thông tin khách hàng'!$B$3="Nam",2,3),FALSE)/12*P14</f>
        <v>241335.807</v>
      </c>
      <c r="K14" s="5">
        <v>20000.0</v>
      </c>
      <c r="L14" s="46">
        <f>ROUND(((HLOOKUP(B14,Assumption!$A$6:$L$7,2,TRUE)+1)^(1/12)-1)*(E14+I14-J14-K14),0)</f>
        <v>166086</v>
      </c>
      <c r="M14" s="46">
        <f t="shared" si="3"/>
        <v>40932248.55</v>
      </c>
      <c r="N14" s="46"/>
      <c r="O14" s="46">
        <f t="shared" si="4"/>
        <v>40932248.55</v>
      </c>
      <c r="P14" s="46">
        <f>IF(A14=1,SA,MAX(0,SA-M13))</f>
        <v>1058972502</v>
      </c>
      <c r="S14" s="5">
        <v>0.0</v>
      </c>
      <c r="T14" s="5">
        <v>0.0</v>
      </c>
      <c r="U14" s="5">
        <v>0.0</v>
      </c>
      <c r="V14" s="48">
        <v>1.0</v>
      </c>
    </row>
    <row r="15">
      <c r="A15" s="5">
        <v>13.0</v>
      </c>
      <c r="B15" s="5">
        <v>2.0</v>
      </c>
      <c r="C15" s="5">
        <f t="shared" si="1"/>
        <v>1</v>
      </c>
      <c r="D15" s="5">
        <f>'Thông tin khách hàng'!$B$4+B15-1</f>
        <v>2</v>
      </c>
      <c r="E15" s="46">
        <f t="shared" si="5"/>
        <v>40932248.55</v>
      </c>
      <c r="F15" s="5">
        <f>TP*VLOOKUP('Thông tin khách hàng'!$E$10,$X$2:$Z$5,3,FALSE)*OFFSET($S15,0,VLOOKUP('Thông tin khách hàng'!$E$10,$X$2:$Z$5,2,FALSE))</f>
        <v>15000000</v>
      </c>
      <c r="G15" s="5">
        <f>EP*VLOOKUP('Thông tin khách hàng'!$E$10,$X$2:$Z$5,3,FALSE)*OFFSET($S15,0,VLOOKUP('Thông tin khách hàng'!$E$10,$X$2:$Z$5,2,FALSE))</f>
        <v>15000000</v>
      </c>
      <c r="H15" s="5">
        <f>F15*HLOOKUP(B15,Assumption!$A$10:$G$12,2,TRUE)+G15*HLOOKUP(B15,Assumption!$A$10:$G$12,3,TRUE)</f>
        <v>4650000</v>
      </c>
      <c r="I15" s="5">
        <f t="shared" si="2"/>
        <v>25350000</v>
      </c>
      <c r="J15" s="47">
        <f>VLOOKUP(D15,Assumption!$O$3:$Q$103,IF('Thông tin khách hàng'!$B$3="Nam",2,3),FALSE)/12*P15</f>
        <v>241357.5141</v>
      </c>
      <c r="K15" s="5">
        <v>20000.0</v>
      </c>
      <c r="L15" s="46">
        <f>ROUND(((HLOOKUP(B15,Assumption!$A$6:$L$7,2,TRUE)+1)^(1/12)-1)*(E15+I15-J15-K15),0)</f>
        <v>242614</v>
      </c>
      <c r="M15" s="46">
        <f t="shared" si="3"/>
        <v>66263505.03</v>
      </c>
      <c r="N15" s="46">
        <f>HLOOKUP(ROUND(AVERAGE(M3:M14)/10^6,0),Assumption!$B$2:$E$3,2,TRUE)*M15</f>
        <v>0</v>
      </c>
      <c r="O15" s="46">
        <f t="shared" si="4"/>
        <v>66263505.03</v>
      </c>
      <c r="P15" s="46">
        <f>IF(A15=1,SA,MAX(0,SA-M14))</f>
        <v>1059067751</v>
      </c>
      <c r="S15" s="5">
        <v>1.0</v>
      </c>
      <c r="T15" s="5">
        <v>1.0</v>
      </c>
      <c r="U15" s="5">
        <v>1.0</v>
      </c>
      <c r="V15" s="48">
        <v>1.0</v>
      </c>
    </row>
    <row r="16">
      <c r="A16" s="5">
        <v>14.0</v>
      </c>
      <c r="B16" s="5">
        <v>2.0</v>
      </c>
      <c r="C16" s="5">
        <f t="shared" si="1"/>
        <v>2</v>
      </c>
      <c r="D16" s="5">
        <f>'Thông tin khách hàng'!$B$4+B16-1</f>
        <v>2</v>
      </c>
      <c r="E16" s="46">
        <f t="shared" si="5"/>
        <v>66263505.03</v>
      </c>
      <c r="F16" s="5">
        <f>TP*VLOOKUP('Thông tin khách hàng'!$E$10,$X$2:$Z$5,3,FALSE)*OFFSET($S16,0,VLOOKUP('Thông tin khách hàng'!$E$10,$X$2:$Z$5,2,FALSE))</f>
        <v>0</v>
      </c>
      <c r="G16" s="5">
        <f>EP*VLOOKUP('Thông tin khách hàng'!$E$10,$X$2:$Z$5,3,FALSE)*OFFSET($S16,0,VLOOKUP('Thông tin khách hàng'!$E$10,$X$2:$Z$5,2,FALSE))</f>
        <v>0</v>
      </c>
      <c r="H16" s="5">
        <f>F16*HLOOKUP(B16,Assumption!$A$10:$G$12,2,TRUE)+G16*HLOOKUP(B16,Assumption!$A$10:$G$12,3,TRUE)</f>
        <v>0</v>
      </c>
      <c r="I16" s="5">
        <f t="shared" si="2"/>
        <v>0</v>
      </c>
      <c r="J16" s="47">
        <f>VLOOKUP(D16,Assumption!$O$3:$Q$103,IF('Thông tin khách hàng'!$B$3="Nam",2,3),FALSE)/12*P16</f>
        <v>235584.617</v>
      </c>
      <c r="K16" s="5">
        <v>20000.0</v>
      </c>
      <c r="L16" s="46">
        <f>ROUND(((HLOOKUP(B16,Assumption!$A$6:$L$7,2,TRUE)+1)^(1/12)-1)*(E16+I16-J16-K16),0)</f>
        <v>242567</v>
      </c>
      <c r="M16" s="46">
        <f t="shared" si="3"/>
        <v>66250487.42</v>
      </c>
      <c r="N16" s="46">
        <f>HLOOKUP(ROUND(AVERAGE(M4:M15)/10^6,0),Assumption!$B$2:$E$3,2,TRUE)*M16</f>
        <v>0</v>
      </c>
      <c r="O16" s="46">
        <f t="shared" si="4"/>
        <v>66250487.42</v>
      </c>
      <c r="P16" s="46">
        <f>IF(A16=1,SA,MAX(0,SA-M15))</f>
        <v>1033736495</v>
      </c>
      <c r="S16" s="5">
        <v>0.0</v>
      </c>
      <c r="T16" s="5">
        <v>0.0</v>
      </c>
      <c r="U16" s="5">
        <v>0.0</v>
      </c>
      <c r="V16" s="48">
        <v>1.0</v>
      </c>
    </row>
    <row r="17">
      <c r="A17" s="5">
        <v>15.0</v>
      </c>
      <c r="B17" s="5">
        <v>2.0</v>
      </c>
      <c r="C17" s="5">
        <f t="shared" si="1"/>
        <v>3</v>
      </c>
      <c r="D17" s="5">
        <f>'Thông tin khách hàng'!$B$4+B17-1</f>
        <v>2</v>
      </c>
      <c r="E17" s="46">
        <f t="shared" si="5"/>
        <v>66250487.42</v>
      </c>
      <c r="F17" s="5">
        <f>TP*VLOOKUP('Thông tin khách hàng'!$E$10,$X$2:$Z$5,3,FALSE)*OFFSET($S17,0,VLOOKUP('Thông tin khách hàng'!$E$10,$X$2:$Z$5,2,FALSE))</f>
        <v>0</v>
      </c>
      <c r="G17" s="5">
        <f>EP*VLOOKUP('Thông tin khách hàng'!$E$10,$X$2:$Z$5,3,FALSE)*OFFSET($S17,0,VLOOKUP('Thông tin khách hàng'!$E$10,$X$2:$Z$5,2,FALSE))</f>
        <v>0</v>
      </c>
      <c r="H17" s="5">
        <f>F17*HLOOKUP(B17,Assumption!$A$10:$G$12,2,TRUE)+G17*HLOOKUP(B17,Assumption!$A$10:$G$12,3,TRUE)</f>
        <v>0</v>
      </c>
      <c r="I17" s="5">
        <f t="shared" si="2"/>
        <v>0</v>
      </c>
      <c r="J17" s="47">
        <f>VLOOKUP(D17,Assumption!$O$3:$Q$103,IF('Thông tin khách hàng'!$B$3="Nam",2,3),FALSE)/12*P17</f>
        <v>235587.5837</v>
      </c>
      <c r="K17" s="5">
        <v>20000.0</v>
      </c>
      <c r="L17" s="46">
        <f>ROUND(((HLOOKUP(B17,Assumption!$A$6:$L$7,2,TRUE)+1)^(1/12)-1)*(E17+I17-J17-K17),0)</f>
        <v>242519</v>
      </c>
      <c r="M17" s="46">
        <f t="shared" si="3"/>
        <v>66237418.83</v>
      </c>
      <c r="N17" s="46">
        <f>HLOOKUP(ROUND(AVERAGE(M5:M16)/10^6,0),Assumption!$B$2:$E$3,2,TRUE)*M17</f>
        <v>0</v>
      </c>
      <c r="O17" s="46">
        <f t="shared" si="4"/>
        <v>66237418.83</v>
      </c>
      <c r="P17" s="46">
        <f>IF(A17=1,SA,MAX(0,SA-M16))</f>
        <v>1033749513</v>
      </c>
      <c r="S17" s="5">
        <v>0.0</v>
      </c>
      <c r="T17" s="5">
        <v>0.0</v>
      </c>
      <c r="U17" s="5">
        <v>0.0</v>
      </c>
      <c r="V17" s="48">
        <v>1.0</v>
      </c>
    </row>
    <row r="18">
      <c r="A18" s="5">
        <v>16.0</v>
      </c>
      <c r="B18" s="5">
        <v>2.0</v>
      </c>
      <c r="C18" s="5">
        <f t="shared" si="1"/>
        <v>4</v>
      </c>
      <c r="D18" s="5">
        <f>'Thông tin khách hàng'!$B$4+B18-1</f>
        <v>2</v>
      </c>
      <c r="E18" s="46">
        <f t="shared" si="5"/>
        <v>66237418.83</v>
      </c>
      <c r="F18" s="5">
        <f>TP*VLOOKUP('Thông tin khách hàng'!$E$10,$X$2:$Z$5,3,FALSE)*OFFSET($S18,0,VLOOKUP('Thông tin khách hàng'!$E$10,$X$2:$Z$5,2,FALSE))</f>
        <v>0</v>
      </c>
      <c r="G18" s="5">
        <f>EP*VLOOKUP('Thông tin khách hàng'!$E$10,$X$2:$Z$5,3,FALSE)*OFFSET($S18,0,VLOOKUP('Thông tin khách hàng'!$E$10,$X$2:$Z$5,2,FALSE))</f>
        <v>0</v>
      </c>
      <c r="H18" s="5">
        <f>F18*HLOOKUP(B18,Assumption!$A$10:$G$12,2,TRUE)+G18*HLOOKUP(B18,Assumption!$A$10:$G$12,3,TRUE)</f>
        <v>0</v>
      </c>
      <c r="I18" s="5">
        <f t="shared" si="2"/>
        <v>0</v>
      </c>
      <c r="J18" s="47">
        <f>VLOOKUP(D18,Assumption!$O$3:$Q$103,IF('Thông tin khách hàng'!$B$3="Nam",2,3),FALSE)/12*P18</f>
        <v>235590.562</v>
      </c>
      <c r="K18" s="5">
        <v>20000.0</v>
      </c>
      <c r="L18" s="46">
        <f>ROUND(((HLOOKUP(B18,Assumption!$A$6:$L$7,2,TRUE)+1)^(1/12)-1)*(E18+I18-J18-K18),0)</f>
        <v>242471</v>
      </c>
      <c r="M18" s="46">
        <f t="shared" si="3"/>
        <v>66224299.27</v>
      </c>
      <c r="N18" s="46">
        <f>HLOOKUP(ROUND(AVERAGE(M6:M17)/10^6,0),Assumption!$B$2:$E$3,2,TRUE)*M18</f>
        <v>0</v>
      </c>
      <c r="O18" s="46">
        <f t="shared" si="4"/>
        <v>66224299.27</v>
      </c>
      <c r="P18" s="46">
        <f>IF(A18=1,SA,MAX(0,SA-M17))</f>
        <v>1033762581</v>
      </c>
      <c r="S18" s="5">
        <v>0.0</v>
      </c>
      <c r="T18" s="5">
        <v>0.0</v>
      </c>
      <c r="U18" s="5">
        <v>1.0</v>
      </c>
      <c r="V18" s="48">
        <v>1.0</v>
      </c>
    </row>
    <row r="19">
      <c r="A19" s="5">
        <v>17.0</v>
      </c>
      <c r="B19" s="5">
        <v>2.0</v>
      </c>
      <c r="C19" s="5">
        <f t="shared" si="1"/>
        <v>5</v>
      </c>
      <c r="D19" s="5">
        <f>'Thông tin khách hàng'!$B$4+B19-1</f>
        <v>2</v>
      </c>
      <c r="E19" s="46">
        <f t="shared" si="5"/>
        <v>66224299.27</v>
      </c>
      <c r="F19" s="5">
        <f>TP*VLOOKUP('Thông tin khách hàng'!$E$10,$X$2:$Z$5,3,FALSE)*OFFSET($S19,0,VLOOKUP('Thông tin khách hàng'!$E$10,$X$2:$Z$5,2,FALSE))</f>
        <v>0</v>
      </c>
      <c r="G19" s="5">
        <f>EP*VLOOKUP('Thông tin khách hàng'!$E$10,$X$2:$Z$5,3,FALSE)*OFFSET($S19,0,VLOOKUP('Thông tin khách hàng'!$E$10,$X$2:$Z$5,2,FALSE))</f>
        <v>0</v>
      </c>
      <c r="H19" s="5">
        <f>F19*HLOOKUP(B19,Assumption!$A$10:$G$12,2,TRUE)+G19*HLOOKUP(B19,Assumption!$A$10:$G$12,3,TRUE)</f>
        <v>0</v>
      </c>
      <c r="I19" s="5">
        <f t="shared" si="2"/>
        <v>0</v>
      </c>
      <c r="J19" s="47">
        <f>VLOOKUP(D19,Assumption!$O$3:$Q$103,IF('Thông tin khách hàng'!$B$3="Nam",2,3),FALSE)/12*P19</f>
        <v>235593.5519</v>
      </c>
      <c r="K19" s="5">
        <v>20000.0</v>
      </c>
      <c r="L19" s="46">
        <f>ROUND(((HLOOKUP(B19,Assumption!$A$6:$L$7,2,TRUE)+1)^(1/12)-1)*(E19+I19-J19-K19),0)</f>
        <v>242422</v>
      </c>
      <c r="M19" s="46">
        <f t="shared" si="3"/>
        <v>66211127.72</v>
      </c>
      <c r="N19" s="46">
        <f>HLOOKUP(ROUND(AVERAGE(M7:M18)/10^6,0),Assumption!$B$2:$E$3,2,TRUE)*M19</f>
        <v>0</v>
      </c>
      <c r="O19" s="46">
        <f t="shared" si="4"/>
        <v>66211127.72</v>
      </c>
      <c r="P19" s="46">
        <f>IF(A19=1,SA,MAX(0,SA-M18))</f>
        <v>1033775701</v>
      </c>
      <c r="S19" s="5">
        <v>0.0</v>
      </c>
      <c r="T19" s="5">
        <v>0.0</v>
      </c>
      <c r="U19" s="5">
        <v>0.0</v>
      </c>
      <c r="V19" s="48">
        <v>1.0</v>
      </c>
    </row>
    <row r="20">
      <c r="A20" s="5">
        <v>18.0</v>
      </c>
      <c r="B20" s="5">
        <v>2.0</v>
      </c>
      <c r="C20" s="5">
        <f t="shared" si="1"/>
        <v>6</v>
      </c>
      <c r="D20" s="5">
        <f>'Thông tin khách hàng'!$B$4+B20-1</f>
        <v>2</v>
      </c>
      <c r="E20" s="46">
        <f t="shared" si="5"/>
        <v>66211127.72</v>
      </c>
      <c r="F20" s="5">
        <f>TP*VLOOKUP('Thông tin khách hàng'!$E$10,$X$2:$Z$5,3,FALSE)*OFFSET($S20,0,VLOOKUP('Thông tin khách hàng'!$E$10,$X$2:$Z$5,2,FALSE))</f>
        <v>0</v>
      </c>
      <c r="G20" s="5">
        <f>EP*VLOOKUP('Thông tin khách hàng'!$E$10,$X$2:$Z$5,3,FALSE)*OFFSET($S20,0,VLOOKUP('Thông tin khách hàng'!$E$10,$X$2:$Z$5,2,FALSE))</f>
        <v>0</v>
      </c>
      <c r="H20" s="5">
        <f>F20*HLOOKUP(B20,Assumption!$A$10:$G$12,2,TRUE)+G20*HLOOKUP(B20,Assumption!$A$10:$G$12,3,TRUE)</f>
        <v>0</v>
      </c>
      <c r="I20" s="5">
        <f t="shared" si="2"/>
        <v>0</v>
      </c>
      <c r="J20" s="47">
        <f>VLOOKUP(D20,Assumption!$O$3:$Q$103,IF('Thông tin khách hàng'!$B$3="Nam",2,3),FALSE)/12*P20</f>
        <v>235596.5536</v>
      </c>
      <c r="K20" s="5">
        <v>20000.0</v>
      </c>
      <c r="L20" s="46">
        <f>ROUND(((HLOOKUP(B20,Assumption!$A$6:$L$7,2,TRUE)+1)^(1/12)-1)*(E20+I20-J20-K20),0)</f>
        <v>242374</v>
      </c>
      <c r="M20" s="46">
        <f t="shared" si="3"/>
        <v>66197905.16</v>
      </c>
      <c r="N20" s="46">
        <f>HLOOKUP(ROUND(AVERAGE(M8:M19)/10^6,0),Assumption!$B$2:$E$3,2,TRUE)*M20</f>
        <v>0</v>
      </c>
      <c r="O20" s="46">
        <f t="shared" si="4"/>
        <v>66197905.16</v>
      </c>
      <c r="P20" s="46">
        <f>IF(A20=1,SA,MAX(0,SA-M19))</f>
        <v>1033788872</v>
      </c>
      <c r="S20" s="5">
        <v>0.0</v>
      </c>
      <c r="T20" s="5">
        <v>0.0</v>
      </c>
      <c r="U20" s="5">
        <v>0.0</v>
      </c>
      <c r="V20" s="48">
        <v>1.0</v>
      </c>
    </row>
    <row r="21" ht="15.75" customHeight="1">
      <c r="A21" s="5">
        <v>19.0</v>
      </c>
      <c r="B21" s="5">
        <v>2.0</v>
      </c>
      <c r="C21" s="5">
        <f t="shared" si="1"/>
        <v>7</v>
      </c>
      <c r="D21" s="5">
        <f>'Thông tin khách hàng'!$B$4+B21-1</f>
        <v>2</v>
      </c>
      <c r="E21" s="46">
        <f t="shared" si="5"/>
        <v>66197905.16</v>
      </c>
      <c r="F21" s="5">
        <f>TP*VLOOKUP('Thông tin khách hàng'!$E$10,$X$2:$Z$5,3,FALSE)*OFFSET($S21,0,VLOOKUP('Thông tin khách hàng'!$E$10,$X$2:$Z$5,2,FALSE))</f>
        <v>15000000</v>
      </c>
      <c r="G21" s="5">
        <f>EP*VLOOKUP('Thông tin khách hàng'!$E$10,$X$2:$Z$5,3,FALSE)*OFFSET($S21,0,VLOOKUP('Thông tin khách hàng'!$E$10,$X$2:$Z$5,2,FALSE))</f>
        <v>15000000</v>
      </c>
      <c r="H21" s="5">
        <f>F21*HLOOKUP(B21,Assumption!$A$10:$G$12,2,TRUE)+G21*HLOOKUP(B21,Assumption!$A$10:$G$12,3,TRUE)</f>
        <v>4650000</v>
      </c>
      <c r="I21" s="5">
        <f t="shared" si="2"/>
        <v>25350000</v>
      </c>
      <c r="J21" s="47">
        <f>VLOOKUP(D21,Assumption!$O$3:$Q$103,IF('Thông tin khách hàng'!$B$3="Nam",2,3),FALSE)/12*P21</f>
        <v>235599.567</v>
      </c>
      <c r="K21" s="5">
        <v>20000.0</v>
      </c>
      <c r="L21" s="46">
        <f>ROUND(((HLOOKUP(B21,Assumption!$A$6:$L$7,2,TRUE)+1)^(1/12)-1)*(E21+I21-J21-K21),0)</f>
        <v>335482</v>
      </c>
      <c r="M21" s="46">
        <f t="shared" si="3"/>
        <v>91627787.6</v>
      </c>
      <c r="N21" s="46">
        <f>HLOOKUP(ROUND(AVERAGE(M9:M20)/10^6,0),Assumption!$B$2:$E$3,2,TRUE)*M21</f>
        <v>0</v>
      </c>
      <c r="O21" s="46">
        <f t="shared" si="4"/>
        <v>91627787.6</v>
      </c>
      <c r="P21" s="46">
        <f>IF(A21=1,SA,MAX(0,SA-M20))</f>
        <v>1033802095</v>
      </c>
      <c r="S21" s="5">
        <v>0.0</v>
      </c>
      <c r="T21" s="5">
        <v>1.0</v>
      </c>
      <c r="U21" s="5">
        <v>1.0</v>
      </c>
      <c r="V21" s="48">
        <v>1.0</v>
      </c>
    </row>
    <row r="22" ht="15.75" customHeight="1">
      <c r="A22" s="5">
        <v>20.0</v>
      </c>
      <c r="B22" s="5">
        <v>2.0</v>
      </c>
      <c r="C22" s="5">
        <f t="shared" si="1"/>
        <v>8</v>
      </c>
      <c r="D22" s="5">
        <f>'Thông tin khách hàng'!$B$4+B22-1</f>
        <v>2</v>
      </c>
      <c r="E22" s="46">
        <f t="shared" si="5"/>
        <v>91627787.6</v>
      </c>
      <c r="F22" s="5">
        <f>TP*VLOOKUP('Thông tin khách hàng'!$E$10,$X$2:$Z$5,3,FALSE)*OFFSET($S22,0,VLOOKUP('Thông tin khách hàng'!$E$10,$X$2:$Z$5,2,FALSE))</f>
        <v>0</v>
      </c>
      <c r="G22" s="5">
        <f>EP*VLOOKUP('Thông tin khách hàng'!$E$10,$X$2:$Z$5,3,FALSE)*OFFSET($S22,0,VLOOKUP('Thông tin khách hàng'!$E$10,$X$2:$Z$5,2,FALSE))</f>
        <v>0</v>
      </c>
      <c r="H22" s="5">
        <f>F22*HLOOKUP(B22,Assumption!$A$10:$G$12,2,TRUE)+G22*HLOOKUP(B22,Assumption!$A$10:$G$12,3,TRUE)</f>
        <v>0</v>
      </c>
      <c r="I22" s="5">
        <f t="shared" si="2"/>
        <v>0</v>
      </c>
      <c r="J22" s="47">
        <f>VLOOKUP(D22,Assumption!$O$3:$Q$103,IF('Thông tin khách hàng'!$B$3="Nam",2,3),FALSE)/12*P22</f>
        <v>229804.1934</v>
      </c>
      <c r="K22" s="5">
        <v>20000.0</v>
      </c>
      <c r="L22" s="46">
        <f>ROUND(((HLOOKUP(B22,Assumption!$A$6:$L$7,2,TRUE)+1)^(1/12)-1)*(E22+I22-J22-K22),0)</f>
        <v>335797</v>
      </c>
      <c r="M22" s="46">
        <f t="shared" si="3"/>
        <v>91713780.4</v>
      </c>
      <c r="N22" s="46">
        <f>HLOOKUP(ROUND(AVERAGE(M10:M21)/10^6,0),Assumption!$B$2:$E$3,2,TRUE)*M22</f>
        <v>0</v>
      </c>
      <c r="O22" s="46">
        <f t="shared" si="4"/>
        <v>91713780.4</v>
      </c>
      <c r="P22" s="46">
        <f>IF(A22=1,SA,MAX(0,SA-M21))</f>
        <v>1008372212</v>
      </c>
      <c r="S22" s="5">
        <v>0.0</v>
      </c>
      <c r="T22" s="5">
        <v>0.0</v>
      </c>
      <c r="U22" s="5">
        <v>0.0</v>
      </c>
      <c r="V22" s="48">
        <v>1.0</v>
      </c>
    </row>
    <row r="23" ht="15.75" customHeight="1">
      <c r="A23" s="5">
        <v>21.0</v>
      </c>
      <c r="B23" s="5">
        <v>2.0</v>
      </c>
      <c r="C23" s="5">
        <f t="shared" si="1"/>
        <v>9</v>
      </c>
      <c r="D23" s="5">
        <f>'Thông tin khách hàng'!$B$4+B23-1</f>
        <v>2</v>
      </c>
      <c r="E23" s="46">
        <f t="shared" si="5"/>
        <v>91713780.4</v>
      </c>
      <c r="F23" s="5">
        <f>TP*VLOOKUP('Thông tin khách hàng'!$E$10,$X$2:$Z$5,3,FALSE)*OFFSET($S23,0,VLOOKUP('Thông tin khách hàng'!$E$10,$X$2:$Z$5,2,FALSE))</f>
        <v>0</v>
      </c>
      <c r="G23" s="5">
        <f>EP*VLOOKUP('Thông tin khách hàng'!$E$10,$X$2:$Z$5,3,FALSE)*OFFSET($S23,0,VLOOKUP('Thông tin khách hàng'!$E$10,$X$2:$Z$5,2,FALSE))</f>
        <v>0</v>
      </c>
      <c r="H23" s="5">
        <f>F23*HLOOKUP(B23,Assumption!$A$10:$G$12,2,TRUE)+G23*HLOOKUP(B23,Assumption!$A$10:$G$12,3,TRUE)</f>
        <v>0</v>
      </c>
      <c r="I23" s="5">
        <f t="shared" si="2"/>
        <v>0</v>
      </c>
      <c r="J23" s="47">
        <f>VLOOKUP(D23,Assumption!$O$3:$Q$103,IF('Thông tin khách hàng'!$B$3="Nam",2,3),FALSE)/12*P23</f>
        <v>229784.596</v>
      </c>
      <c r="K23" s="5">
        <v>20000.0</v>
      </c>
      <c r="L23" s="46">
        <f>ROUND(((HLOOKUP(B23,Assumption!$A$6:$L$7,2,TRUE)+1)^(1/12)-1)*(E23+I23-J23-K23),0)</f>
        <v>336113</v>
      </c>
      <c r="M23" s="46">
        <f t="shared" si="3"/>
        <v>91800108.81</v>
      </c>
      <c r="N23" s="46">
        <f>HLOOKUP(ROUND(AVERAGE(M11:M22)/10^6,0),Assumption!$B$2:$E$3,2,TRUE)*M23</f>
        <v>0</v>
      </c>
      <c r="O23" s="46">
        <f t="shared" si="4"/>
        <v>91800108.81</v>
      </c>
      <c r="P23" s="46">
        <f>IF(A23=1,SA,MAX(0,SA-M22))</f>
        <v>1008286220</v>
      </c>
      <c r="S23" s="5">
        <v>0.0</v>
      </c>
      <c r="T23" s="5">
        <v>0.0</v>
      </c>
      <c r="U23" s="5">
        <v>0.0</v>
      </c>
      <c r="V23" s="48">
        <v>1.0</v>
      </c>
    </row>
    <row r="24" ht="15.75" customHeight="1">
      <c r="A24" s="5">
        <v>22.0</v>
      </c>
      <c r="B24" s="5">
        <v>2.0</v>
      </c>
      <c r="C24" s="5">
        <f t="shared" si="1"/>
        <v>10</v>
      </c>
      <c r="D24" s="5">
        <f>'Thông tin khách hàng'!$B$4+B24-1</f>
        <v>2</v>
      </c>
      <c r="E24" s="46">
        <f t="shared" si="5"/>
        <v>91800108.81</v>
      </c>
      <c r="F24" s="5">
        <f>TP*VLOOKUP('Thông tin khách hàng'!$E$10,$X$2:$Z$5,3,FALSE)*OFFSET($S24,0,VLOOKUP('Thông tin khách hàng'!$E$10,$X$2:$Z$5,2,FALSE))</f>
        <v>0</v>
      </c>
      <c r="G24" s="5">
        <f>EP*VLOOKUP('Thông tin khách hàng'!$E$10,$X$2:$Z$5,3,FALSE)*OFFSET($S24,0,VLOOKUP('Thông tin khách hàng'!$E$10,$X$2:$Z$5,2,FALSE))</f>
        <v>0</v>
      </c>
      <c r="H24" s="5">
        <f>F24*HLOOKUP(B24,Assumption!$A$10:$G$12,2,TRUE)+G24*HLOOKUP(B24,Assumption!$A$10:$G$12,3,TRUE)</f>
        <v>0</v>
      </c>
      <c r="I24" s="5">
        <f t="shared" si="2"/>
        <v>0</v>
      </c>
      <c r="J24" s="47">
        <f>VLOOKUP(D24,Assumption!$O$3:$Q$103,IF('Thông tin khách hàng'!$B$3="Nam",2,3),FALSE)/12*P24</f>
        <v>229764.9221</v>
      </c>
      <c r="K24" s="5">
        <v>20000.0</v>
      </c>
      <c r="L24" s="46">
        <f>ROUND(((HLOOKUP(B24,Assumption!$A$6:$L$7,2,TRUE)+1)^(1/12)-1)*(E24+I24-J24-K24),0)</f>
        <v>336430</v>
      </c>
      <c r="M24" s="46">
        <f t="shared" si="3"/>
        <v>91886773.89</v>
      </c>
      <c r="N24" s="46">
        <f>HLOOKUP(ROUND(AVERAGE(M12:M23)/10^6,0),Assumption!$B$2:$E$3,2,TRUE)*M24</f>
        <v>0</v>
      </c>
      <c r="O24" s="46">
        <f t="shared" si="4"/>
        <v>91886773.89</v>
      </c>
      <c r="P24" s="46">
        <f>IF(A24=1,SA,MAX(0,SA-M23))</f>
        <v>1008199891</v>
      </c>
      <c r="S24" s="5">
        <v>0.0</v>
      </c>
      <c r="T24" s="5">
        <v>0.0</v>
      </c>
      <c r="U24" s="5">
        <v>1.0</v>
      </c>
      <c r="V24" s="48">
        <v>1.0</v>
      </c>
    </row>
    <row r="25" ht="15.75" customHeight="1">
      <c r="A25" s="5">
        <v>23.0</v>
      </c>
      <c r="B25" s="5">
        <v>2.0</v>
      </c>
      <c r="C25" s="5">
        <f t="shared" si="1"/>
        <v>11</v>
      </c>
      <c r="D25" s="5">
        <f>'Thông tin khách hàng'!$B$4+B25-1</f>
        <v>2</v>
      </c>
      <c r="E25" s="46">
        <f t="shared" si="5"/>
        <v>91886773.89</v>
      </c>
      <c r="F25" s="5">
        <f>TP*VLOOKUP('Thông tin khách hàng'!$E$10,$X$2:$Z$5,3,FALSE)*OFFSET($S25,0,VLOOKUP('Thông tin khách hàng'!$E$10,$X$2:$Z$5,2,FALSE))</f>
        <v>0</v>
      </c>
      <c r="G25" s="5">
        <f>EP*VLOOKUP('Thông tin khách hàng'!$E$10,$X$2:$Z$5,3,FALSE)*OFFSET($S25,0,VLOOKUP('Thông tin khách hàng'!$E$10,$X$2:$Z$5,2,FALSE))</f>
        <v>0</v>
      </c>
      <c r="H25" s="5">
        <f>F25*HLOOKUP(B25,Assumption!$A$10:$G$12,2,TRUE)+G25*HLOOKUP(B25,Assumption!$A$10:$G$12,3,TRUE)</f>
        <v>0</v>
      </c>
      <c r="I25" s="5">
        <f t="shared" si="2"/>
        <v>0</v>
      </c>
      <c r="J25" s="47">
        <f>VLOOKUP(D25,Assumption!$O$3:$Q$103,IF('Thông tin khách hàng'!$B$3="Nam",2,3),FALSE)/12*P25</f>
        <v>229745.1715</v>
      </c>
      <c r="K25" s="5">
        <v>20000.0</v>
      </c>
      <c r="L25" s="46">
        <f>ROUND(((HLOOKUP(B25,Assumption!$A$6:$L$7,2,TRUE)+1)^(1/12)-1)*(E25+I25-J25-K25),0)</f>
        <v>336749</v>
      </c>
      <c r="M25" s="46">
        <f t="shared" si="3"/>
        <v>91973777.71</v>
      </c>
      <c r="N25" s="46">
        <f>HLOOKUP(ROUND(AVERAGE(M13:M24)/10^6,0),Assumption!$B$2:$E$3,2,TRUE)*M25</f>
        <v>0</v>
      </c>
      <c r="O25" s="46">
        <f t="shared" si="4"/>
        <v>91973777.71</v>
      </c>
      <c r="P25" s="46">
        <f>IF(A25=1,SA,MAX(0,SA-M24))</f>
        <v>1008113226</v>
      </c>
      <c r="S25" s="5">
        <v>0.0</v>
      </c>
      <c r="T25" s="5">
        <v>0.0</v>
      </c>
      <c r="U25" s="5">
        <v>0.0</v>
      </c>
      <c r="V25" s="48">
        <v>1.0</v>
      </c>
    </row>
    <row r="26" ht="15.75" customHeight="1">
      <c r="A26" s="5">
        <v>24.0</v>
      </c>
      <c r="B26" s="5">
        <v>2.0</v>
      </c>
      <c r="C26" s="5">
        <f t="shared" si="1"/>
        <v>12</v>
      </c>
      <c r="D26" s="5">
        <f>'Thông tin khách hàng'!$B$4+B26-1</f>
        <v>2</v>
      </c>
      <c r="E26" s="46">
        <f t="shared" si="5"/>
        <v>91973777.71</v>
      </c>
      <c r="F26" s="5">
        <f>TP*VLOOKUP('Thông tin khách hàng'!$E$10,$X$2:$Z$5,3,FALSE)*OFFSET($S26,0,VLOOKUP('Thông tin khách hàng'!$E$10,$X$2:$Z$5,2,FALSE))</f>
        <v>0</v>
      </c>
      <c r="G26" s="5">
        <f>EP*VLOOKUP('Thông tin khách hàng'!$E$10,$X$2:$Z$5,3,FALSE)*OFFSET($S26,0,VLOOKUP('Thông tin khách hàng'!$E$10,$X$2:$Z$5,2,FALSE))</f>
        <v>0</v>
      </c>
      <c r="H26" s="5">
        <f>F26*HLOOKUP(B26,Assumption!$A$10:$G$12,2,TRUE)+G26*HLOOKUP(B26,Assumption!$A$10:$G$12,3,TRUE)</f>
        <v>0</v>
      </c>
      <c r="I26" s="5">
        <f t="shared" si="2"/>
        <v>0</v>
      </c>
      <c r="J26" s="47">
        <f>VLOOKUP(D26,Assumption!$O$3:$Q$103,IF('Thông tin khách hàng'!$B$3="Nam",2,3),FALSE)/12*P26</f>
        <v>229725.3436</v>
      </c>
      <c r="K26" s="5">
        <v>20000.0</v>
      </c>
      <c r="L26" s="46">
        <f>ROUND(((HLOOKUP(B26,Assumption!$A$6:$L$7,2,TRUE)+1)^(1/12)-1)*(E26+I26-J26-K26),0)</f>
        <v>337068</v>
      </c>
      <c r="M26" s="46">
        <f t="shared" si="3"/>
        <v>92061120.37</v>
      </c>
      <c r="N26" s="46">
        <f>HLOOKUP(ROUND(AVERAGE(M14:M25)/10^6,0),Assumption!$B$2:$E$3,2,TRUE)*M26</f>
        <v>0</v>
      </c>
      <c r="O26" s="46">
        <f t="shared" si="4"/>
        <v>92061120.37</v>
      </c>
      <c r="P26" s="46">
        <f>IF(A26=1,SA,MAX(0,SA-M25))</f>
        <v>1008026222</v>
      </c>
      <c r="S26" s="5">
        <v>0.0</v>
      </c>
      <c r="T26" s="5">
        <v>0.0</v>
      </c>
      <c r="U26" s="5">
        <v>0.0</v>
      </c>
      <c r="V26" s="48">
        <v>1.0</v>
      </c>
    </row>
    <row r="27" ht="15.75" customHeight="1">
      <c r="A27" s="5">
        <v>25.0</v>
      </c>
      <c r="B27" s="5">
        <v>3.0</v>
      </c>
      <c r="C27" s="5">
        <f t="shared" si="1"/>
        <v>1</v>
      </c>
      <c r="D27" s="5">
        <f>'Thông tin khách hàng'!$B$4+B27-1</f>
        <v>3</v>
      </c>
      <c r="E27" s="46">
        <f t="shared" si="5"/>
        <v>92061120.37</v>
      </c>
      <c r="F27" s="5">
        <f>TP*VLOOKUP('Thông tin khách hàng'!$E$10,$X$2:$Z$5,3,FALSE)*OFFSET($S27,0,VLOOKUP('Thông tin khách hàng'!$E$10,$X$2:$Z$5,2,FALSE))</f>
        <v>15000000</v>
      </c>
      <c r="G27" s="5">
        <f>EP*VLOOKUP('Thông tin khách hàng'!$E$10,$X$2:$Z$5,3,FALSE)*OFFSET($S27,0,VLOOKUP('Thông tin khách hàng'!$E$10,$X$2:$Z$5,2,FALSE))</f>
        <v>15000000</v>
      </c>
      <c r="H27" s="5">
        <f>F27*HLOOKUP(B27,Assumption!$A$10:$G$12,2,TRUE)+G27*HLOOKUP(B27,Assumption!$A$10:$G$12,3,TRUE)</f>
        <v>3900000</v>
      </c>
      <c r="I27" s="5">
        <f t="shared" si="2"/>
        <v>26100000</v>
      </c>
      <c r="J27" s="47">
        <f>VLOOKUP(D27,Assumption!$O$3:$Q$103,IF('Thông tin khách hàng'!$B$3="Nam",2,3),FALSE)/12*P27</f>
        <v>229705.4386</v>
      </c>
      <c r="K27" s="5">
        <v>20000.0</v>
      </c>
      <c r="L27" s="46">
        <f>ROUND(((HLOOKUP(B27,Assumption!$A$6:$L$7,2,TRUE)+1)^(1/12)-1)*(E27+I27-J27-K27),0)</f>
        <v>386011</v>
      </c>
      <c r="M27" s="46">
        <f t="shared" si="3"/>
        <v>118297425.9</v>
      </c>
      <c r="N27" s="46">
        <f>HLOOKUP(ROUND(AVERAGE(M15:M26)/10^6,0),Assumption!$B$2:$E$3,2,TRUE)*M27</f>
        <v>0</v>
      </c>
      <c r="O27" s="46">
        <f t="shared" si="4"/>
        <v>118297425.9</v>
      </c>
      <c r="P27" s="46">
        <f>IF(A27=1,SA,MAX(0,SA-M26))</f>
        <v>1007938880</v>
      </c>
      <c r="S27" s="5">
        <v>1.0</v>
      </c>
      <c r="T27" s="5">
        <v>1.0</v>
      </c>
      <c r="U27" s="5">
        <v>1.0</v>
      </c>
      <c r="V27" s="48">
        <v>1.0</v>
      </c>
    </row>
    <row r="28" ht="15.75" customHeight="1">
      <c r="A28" s="5">
        <v>26.0</v>
      </c>
      <c r="B28" s="5">
        <v>3.0</v>
      </c>
      <c r="C28" s="5">
        <f t="shared" si="1"/>
        <v>2</v>
      </c>
      <c r="D28" s="5">
        <f>'Thông tin khách hàng'!$B$4+B28-1</f>
        <v>3</v>
      </c>
      <c r="E28" s="46">
        <f t="shared" si="5"/>
        <v>118297425.9</v>
      </c>
      <c r="F28" s="5">
        <f>TP*VLOOKUP('Thông tin khách hàng'!$E$10,$X$2:$Z$5,3,FALSE)*OFFSET($S28,0,VLOOKUP('Thông tin khách hàng'!$E$10,$X$2:$Z$5,2,FALSE))</f>
        <v>0</v>
      </c>
      <c r="G28" s="5">
        <f>EP*VLOOKUP('Thông tin khách hàng'!$E$10,$X$2:$Z$5,3,FALSE)*OFFSET($S28,0,VLOOKUP('Thông tin khách hàng'!$E$10,$X$2:$Z$5,2,FALSE))</f>
        <v>0</v>
      </c>
      <c r="H28" s="5">
        <f>F28*HLOOKUP(B28,Assumption!$A$10:$G$12,2,TRUE)+G28*HLOOKUP(B28,Assumption!$A$10:$G$12,3,TRUE)</f>
        <v>0</v>
      </c>
      <c r="I28" s="5">
        <f t="shared" si="2"/>
        <v>0</v>
      </c>
      <c r="J28" s="47">
        <f>VLOOKUP(D28,Assumption!$O$3:$Q$103,IF('Thông tin khách hàng'!$B$3="Nam",2,3),FALSE)/12*P28</f>
        <v>223726.2843</v>
      </c>
      <c r="K28" s="5">
        <v>20000.0</v>
      </c>
      <c r="L28" s="46">
        <f>ROUND(((HLOOKUP(B28,Assumption!$A$6:$L$7,2,TRUE)+1)^(1/12)-1)*(E28+I28-J28-K28),0)</f>
        <v>386477</v>
      </c>
      <c r="M28" s="46">
        <f t="shared" si="3"/>
        <v>118440176.6</v>
      </c>
      <c r="N28" s="46">
        <f>HLOOKUP(ROUND(AVERAGE(M16:M27)/10^6,0),Assumption!$B$2:$E$3,2,TRUE)*M28</f>
        <v>0</v>
      </c>
      <c r="O28" s="46">
        <f t="shared" si="4"/>
        <v>118440176.6</v>
      </c>
      <c r="P28" s="46">
        <f>IF(A28=1,SA,MAX(0,SA-M27))</f>
        <v>981702574.1</v>
      </c>
      <c r="S28" s="5">
        <v>0.0</v>
      </c>
      <c r="T28" s="5">
        <v>0.0</v>
      </c>
      <c r="U28" s="5">
        <v>0.0</v>
      </c>
      <c r="V28" s="48">
        <v>1.0</v>
      </c>
    </row>
    <row r="29" ht="15.75" customHeight="1">
      <c r="A29" s="5">
        <v>27.0</v>
      </c>
      <c r="B29" s="5">
        <v>3.0</v>
      </c>
      <c r="C29" s="5">
        <f t="shared" si="1"/>
        <v>3</v>
      </c>
      <c r="D29" s="5">
        <f>'Thông tin khách hàng'!$B$4+B29-1</f>
        <v>3</v>
      </c>
      <c r="E29" s="46">
        <f t="shared" si="5"/>
        <v>118440176.6</v>
      </c>
      <c r="F29" s="5">
        <f>TP*VLOOKUP('Thông tin khách hàng'!$E$10,$X$2:$Z$5,3,FALSE)*OFFSET($S29,0,VLOOKUP('Thông tin khách hàng'!$E$10,$X$2:$Z$5,2,FALSE))</f>
        <v>0</v>
      </c>
      <c r="G29" s="5">
        <f>EP*VLOOKUP('Thông tin khách hàng'!$E$10,$X$2:$Z$5,3,FALSE)*OFFSET($S29,0,VLOOKUP('Thông tin khách hàng'!$E$10,$X$2:$Z$5,2,FALSE))</f>
        <v>0</v>
      </c>
      <c r="H29" s="5">
        <f>F29*HLOOKUP(B29,Assumption!$A$10:$G$12,2,TRUE)+G29*HLOOKUP(B29,Assumption!$A$10:$G$12,3,TRUE)</f>
        <v>0</v>
      </c>
      <c r="I29" s="5">
        <f t="shared" si="2"/>
        <v>0</v>
      </c>
      <c r="J29" s="47">
        <f>VLOOKUP(D29,Assumption!$O$3:$Q$103,IF('Thông tin khách hàng'!$B$3="Nam",2,3),FALSE)/12*P29</f>
        <v>223693.7519</v>
      </c>
      <c r="K29" s="5">
        <v>20000.0</v>
      </c>
      <c r="L29" s="46">
        <f>ROUND(((HLOOKUP(B29,Assumption!$A$6:$L$7,2,TRUE)+1)^(1/12)-1)*(E29+I29-J29-K29),0)</f>
        <v>386945</v>
      </c>
      <c r="M29" s="46">
        <f t="shared" si="3"/>
        <v>118583427.9</v>
      </c>
      <c r="N29" s="46">
        <f>HLOOKUP(ROUND(AVERAGE(M17:M28)/10^6,0),Assumption!$B$2:$E$3,2,TRUE)*M29</f>
        <v>0</v>
      </c>
      <c r="O29" s="46">
        <f t="shared" si="4"/>
        <v>118583427.9</v>
      </c>
      <c r="P29" s="46">
        <f>IF(A29=1,SA,MAX(0,SA-M28))</f>
        <v>981559823.4</v>
      </c>
      <c r="S29" s="5">
        <v>0.0</v>
      </c>
      <c r="T29" s="5">
        <v>0.0</v>
      </c>
      <c r="U29" s="5">
        <v>0.0</v>
      </c>
      <c r="V29" s="48">
        <v>1.0</v>
      </c>
    </row>
    <row r="30" ht="15.75" customHeight="1">
      <c r="A30" s="5">
        <v>28.0</v>
      </c>
      <c r="B30" s="5">
        <v>3.0</v>
      </c>
      <c r="C30" s="5">
        <f t="shared" si="1"/>
        <v>4</v>
      </c>
      <c r="D30" s="5">
        <f>'Thông tin khách hàng'!$B$4+B30-1</f>
        <v>3</v>
      </c>
      <c r="E30" s="46">
        <f t="shared" si="5"/>
        <v>118583427.9</v>
      </c>
      <c r="F30" s="5">
        <f>TP*VLOOKUP('Thông tin khách hàng'!$E$10,$X$2:$Z$5,3,FALSE)*OFFSET($S30,0,VLOOKUP('Thông tin khách hàng'!$E$10,$X$2:$Z$5,2,FALSE))</f>
        <v>0</v>
      </c>
      <c r="G30" s="5">
        <f>EP*VLOOKUP('Thông tin khách hàng'!$E$10,$X$2:$Z$5,3,FALSE)*OFFSET($S30,0,VLOOKUP('Thông tin khách hàng'!$E$10,$X$2:$Z$5,2,FALSE))</f>
        <v>0</v>
      </c>
      <c r="H30" s="5">
        <f>F30*HLOOKUP(B30,Assumption!$A$10:$G$12,2,TRUE)+G30*HLOOKUP(B30,Assumption!$A$10:$G$12,3,TRUE)</f>
        <v>0</v>
      </c>
      <c r="I30" s="5">
        <f t="shared" si="2"/>
        <v>0</v>
      </c>
      <c r="J30" s="47">
        <f>VLOOKUP(D30,Assumption!$O$3:$Q$103,IF('Thông tin khách hàng'!$B$3="Nam",2,3),FALSE)/12*P30</f>
        <v>223661.1055</v>
      </c>
      <c r="K30" s="5">
        <v>20000.0</v>
      </c>
      <c r="L30" s="46">
        <f>ROUND(((HLOOKUP(B30,Assumption!$A$6:$L$7,2,TRUE)+1)^(1/12)-1)*(E30+I30-J30-K30),0)</f>
        <v>387414</v>
      </c>
      <c r="M30" s="46">
        <f t="shared" si="3"/>
        <v>118727180.8</v>
      </c>
      <c r="N30" s="46">
        <f>HLOOKUP(ROUND(AVERAGE(M18:M29)/10^6,0),Assumption!$B$2:$E$3,2,TRUE)*M30</f>
        <v>0</v>
      </c>
      <c r="O30" s="46">
        <f t="shared" si="4"/>
        <v>118727180.8</v>
      </c>
      <c r="P30" s="46">
        <f>IF(A30=1,SA,MAX(0,SA-M29))</f>
        <v>981416572.1</v>
      </c>
      <c r="S30" s="5">
        <v>0.0</v>
      </c>
      <c r="T30" s="5">
        <v>0.0</v>
      </c>
      <c r="U30" s="5">
        <v>1.0</v>
      </c>
      <c r="V30" s="48">
        <v>1.0</v>
      </c>
    </row>
    <row r="31" ht="15.75" customHeight="1">
      <c r="A31" s="5">
        <v>29.0</v>
      </c>
      <c r="B31" s="5">
        <v>3.0</v>
      </c>
      <c r="C31" s="5">
        <f t="shared" si="1"/>
        <v>5</v>
      </c>
      <c r="D31" s="5">
        <f>'Thông tin khách hàng'!$B$4+B31-1</f>
        <v>3</v>
      </c>
      <c r="E31" s="46">
        <f t="shared" si="5"/>
        <v>118727180.8</v>
      </c>
      <c r="F31" s="5">
        <f>TP*VLOOKUP('Thông tin khách hàng'!$E$10,$X$2:$Z$5,3,FALSE)*OFFSET($S31,0,VLOOKUP('Thông tin khách hàng'!$E$10,$X$2:$Z$5,2,FALSE))</f>
        <v>0</v>
      </c>
      <c r="G31" s="5">
        <f>EP*VLOOKUP('Thông tin khách hàng'!$E$10,$X$2:$Z$5,3,FALSE)*OFFSET($S31,0,VLOOKUP('Thông tin khách hàng'!$E$10,$X$2:$Z$5,2,FALSE))</f>
        <v>0</v>
      </c>
      <c r="H31" s="5">
        <f>F31*HLOOKUP(B31,Assumption!$A$10:$G$12,2,TRUE)+G31*HLOOKUP(B31,Assumption!$A$10:$G$12,3,TRUE)</f>
        <v>0</v>
      </c>
      <c r="I31" s="5">
        <f t="shared" si="2"/>
        <v>0</v>
      </c>
      <c r="J31" s="47">
        <f>VLOOKUP(D31,Assumption!$O$3:$Q$103,IF('Thông tin khách hàng'!$B$3="Nam",2,3),FALSE)/12*P31</f>
        <v>223628.3448</v>
      </c>
      <c r="K31" s="5">
        <v>20000.0</v>
      </c>
      <c r="L31" s="46">
        <f>ROUND(((HLOOKUP(B31,Assumption!$A$6:$L$7,2,TRUE)+1)^(1/12)-1)*(E31+I31-J31-K31),0)</f>
        <v>387884</v>
      </c>
      <c r="M31" s="46">
        <f t="shared" si="3"/>
        <v>118871436.4</v>
      </c>
      <c r="N31" s="46">
        <f>HLOOKUP(ROUND(AVERAGE(M19:M30)/10^6,0),Assumption!$B$2:$E$3,2,TRUE)*M31</f>
        <v>0</v>
      </c>
      <c r="O31" s="46">
        <f t="shared" si="4"/>
        <v>118871436.4</v>
      </c>
      <c r="P31" s="46">
        <f>IF(A31=1,SA,MAX(0,SA-M30))</f>
        <v>981272819.2</v>
      </c>
      <c r="S31" s="5">
        <v>0.0</v>
      </c>
      <c r="T31" s="5">
        <v>0.0</v>
      </c>
      <c r="U31" s="5">
        <v>0.0</v>
      </c>
      <c r="V31" s="48">
        <v>1.0</v>
      </c>
    </row>
    <row r="32" ht="15.75" customHeight="1">
      <c r="A32" s="5">
        <v>30.0</v>
      </c>
      <c r="B32" s="5">
        <v>3.0</v>
      </c>
      <c r="C32" s="5">
        <f t="shared" si="1"/>
        <v>6</v>
      </c>
      <c r="D32" s="5">
        <f>'Thông tin khách hàng'!$B$4+B32-1</f>
        <v>3</v>
      </c>
      <c r="E32" s="46">
        <f t="shared" si="5"/>
        <v>118871436.4</v>
      </c>
      <c r="F32" s="5">
        <f>TP*VLOOKUP('Thông tin khách hàng'!$E$10,$X$2:$Z$5,3,FALSE)*OFFSET($S32,0,VLOOKUP('Thông tin khách hàng'!$E$10,$X$2:$Z$5,2,FALSE))</f>
        <v>0</v>
      </c>
      <c r="G32" s="5">
        <f>EP*VLOOKUP('Thông tin khách hàng'!$E$10,$X$2:$Z$5,3,FALSE)*OFFSET($S32,0,VLOOKUP('Thông tin khách hàng'!$E$10,$X$2:$Z$5,2,FALSE))</f>
        <v>0</v>
      </c>
      <c r="H32" s="5">
        <f>F32*HLOOKUP(B32,Assumption!$A$10:$G$12,2,TRUE)+G32*HLOOKUP(B32,Assumption!$A$10:$G$12,3,TRUE)</f>
        <v>0</v>
      </c>
      <c r="I32" s="5">
        <f t="shared" si="2"/>
        <v>0</v>
      </c>
      <c r="J32" s="47">
        <f>VLOOKUP(D32,Assumption!$O$3:$Q$103,IF('Thông tin khách hàng'!$B$3="Nam",2,3),FALSE)/12*P32</f>
        <v>223595.4695</v>
      </c>
      <c r="K32" s="5">
        <v>20000.0</v>
      </c>
      <c r="L32" s="46">
        <f>ROUND(((HLOOKUP(B32,Assumption!$A$6:$L$7,2,TRUE)+1)^(1/12)-1)*(E32+I32-J32-K32),0)</f>
        <v>388357</v>
      </c>
      <c r="M32" s="46">
        <f t="shared" si="3"/>
        <v>119016198</v>
      </c>
      <c r="N32" s="46">
        <f>HLOOKUP(ROUND(AVERAGE(M20:M31)/10^6,0),Assumption!$B$2:$E$3,2,TRUE)*M32</f>
        <v>0</v>
      </c>
      <c r="O32" s="46">
        <f t="shared" si="4"/>
        <v>119016198</v>
      </c>
      <c r="P32" s="46">
        <f>IF(A32=1,SA,MAX(0,SA-M31))</f>
        <v>981128563.6</v>
      </c>
      <c r="S32" s="5">
        <v>0.0</v>
      </c>
      <c r="T32" s="5">
        <v>0.0</v>
      </c>
      <c r="U32" s="5">
        <v>0.0</v>
      </c>
      <c r="V32" s="48">
        <v>1.0</v>
      </c>
    </row>
    <row r="33" ht="15.75" customHeight="1">
      <c r="A33" s="5">
        <v>31.0</v>
      </c>
      <c r="B33" s="5">
        <v>3.0</v>
      </c>
      <c r="C33" s="5">
        <f t="shared" si="1"/>
        <v>7</v>
      </c>
      <c r="D33" s="5">
        <f>'Thông tin khách hàng'!$B$4+B33-1</f>
        <v>3</v>
      </c>
      <c r="E33" s="46">
        <f t="shared" si="5"/>
        <v>119016198</v>
      </c>
      <c r="F33" s="5">
        <f>TP*VLOOKUP('Thông tin khách hàng'!$E$10,$X$2:$Z$5,3,FALSE)*OFFSET($S33,0,VLOOKUP('Thông tin khách hàng'!$E$10,$X$2:$Z$5,2,FALSE))</f>
        <v>15000000</v>
      </c>
      <c r="G33" s="5">
        <f>EP*VLOOKUP('Thông tin khách hàng'!$E$10,$X$2:$Z$5,3,FALSE)*OFFSET($S33,0,VLOOKUP('Thông tin khách hàng'!$E$10,$X$2:$Z$5,2,FALSE))</f>
        <v>15000000</v>
      </c>
      <c r="H33" s="5">
        <f>F33*HLOOKUP(B33,Assumption!$A$10:$G$12,2,TRUE)+G33*HLOOKUP(B33,Assumption!$A$10:$G$12,3,TRUE)</f>
        <v>3900000</v>
      </c>
      <c r="I33" s="5">
        <f t="shared" si="2"/>
        <v>26100000</v>
      </c>
      <c r="J33" s="47">
        <f>VLOOKUP(D33,Assumption!$O$3:$Q$103,IF('Thông tin khách hàng'!$B$3="Nam",2,3),FALSE)/12*P33</f>
        <v>223562.4789</v>
      </c>
      <c r="K33" s="5">
        <v>20000.0</v>
      </c>
      <c r="L33" s="46">
        <f>ROUND(((HLOOKUP(B33,Assumption!$A$6:$L$7,2,TRUE)+1)^(1/12)-1)*(E33+I33-J33-K33),0)</f>
        <v>474275</v>
      </c>
      <c r="M33" s="46">
        <f t="shared" si="3"/>
        <v>145346910.5</v>
      </c>
      <c r="N33" s="46">
        <f>HLOOKUP(ROUND(AVERAGE(M21:M32)/10^6,0),Assumption!$B$2:$E$3,2,TRUE)*M33</f>
        <v>0</v>
      </c>
      <c r="O33" s="46">
        <f t="shared" si="4"/>
        <v>145346910.5</v>
      </c>
      <c r="P33" s="46">
        <f>IF(A33=1,SA,MAX(0,SA-M32))</f>
        <v>980983802</v>
      </c>
      <c r="S33" s="5">
        <v>0.0</v>
      </c>
      <c r="T33" s="5">
        <v>1.0</v>
      </c>
      <c r="U33" s="5">
        <v>1.0</v>
      </c>
      <c r="V33" s="48">
        <v>1.0</v>
      </c>
    </row>
    <row r="34" ht="15.75" customHeight="1">
      <c r="A34" s="5">
        <v>32.0</v>
      </c>
      <c r="B34" s="5">
        <v>3.0</v>
      </c>
      <c r="C34" s="5">
        <f t="shared" si="1"/>
        <v>8</v>
      </c>
      <c r="D34" s="5">
        <f>'Thông tin khách hàng'!$B$4+B34-1</f>
        <v>3</v>
      </c>
      <c r="E34" s="46">
        <f t="shared" si="5"/>
        <v>145346910.5</v>
      </c>
      <c r="F34" s="5">
        <f>TP*VLOOKUP('Thông tin khách hàng'!$E$10,$X$2:$Z$5,3,FALSE)*OFFSET($S34,0,VLOOKUP('Thông tin khách hàng'!$E$10,$X$2:$Z$5,2,FALSE))</f>
        <v>0</v>
      </c>
      <c r="G34" s="5">
        <f>EP*VLOOKUP('Thông tin khách hàng'!$E$10,$X$2:$Z$5,3,FALSE)*OFFSET($S34,0,VLOOKUP('Thông tin khách hàng'!$E$10,$X$2:$Z$5,2,FALSE))</f>
        <v>0</v>
      </c>
      <c r="H34" s="5">
        <f>F34*HLOOKUP(B34,Assumption!$A$10:$G$12,2,TRUE)+G34*HLOOKUP(B34,Assumption!$A$10:$G$12,3,TRUE)</f>
        <v>0</v>
      </c>
      <c r="I34" s="5">
        <f t="shared" si="2"/>
        <v>0</v>
      </c>
      <c r="J34" s="47">
        <f>VLOOKUP(D34,Assumption!$O$3:$Q$103,IF('Thông tin khách hàng'!$B$3="Nam",2,3),FALSE)/12*P34</f>
        <v>217561.8096</v>
      </c>
      <c r="K34" s="5">
        <v>20000.0</v>
      </c>
      <c r="L34" s="46">
        <f>ROUND(((HLOOKUP(B34,Assumption!$A$6:$L$7,2,TRUE)+1)^(1/12)-1)*(E34+I34-J34-K34),0)</f>
        <v>475050</v>
      </c>
      <c r="M34" s="46">
        <f t="shared" si="3"/>
        <v>145584398.7</v>
      </c>
      <c r="N34" s="46">
        <f>HLOOKUP(ROUND(AVERAGE(M22:M33)/10^6,0),Assumption!$B$2:$E$3,2,TRUE)*M34</f>
        <v>0</v>
      </c>
      <c r="O34" s="46">
        <f t="shared" si="4"/>
        <v>145584398.7</v>
      </c>
      <c r="P34" s="46">
        <f>IF(A34=1,SA,MAX(0,SA-M33))</f>
        <v>954653089.5</v>
      </c>
      <c r="S34" s="5">
        <v>0.0</v>
      </c>
      <c r="T34" s="5">
        <v>0.0</v>
      </c>
      <c r="U34" s="5">
        <v>0.0</v>
      </c>
      <c r="V34" s="48">
        <v>1.0</v>
      </c>
    </row>
    <row r="35" ht="15.75" customHeight="1">
      <c r="A35" s="5">
        <v>33.0</v>
      </c>
      <c r="B35" s="5">
        <v>3.0</v>
      </c>
      <c r="C35" s="5">
        <f t="shared" si="1"/>
        <v>9</v>
      </c>
      <c r="D35" s="5">
        <f>'Thông tin khách hàng'!$B$4+B35-1</f>
        <v>3</v>
      </c>
      <c r="E35" s="46">
        <f t="shared" si="5"/>
        <v>145584398.7</v>
      </c>
      <c r="F35" s="5">
        <f>TP*VLOOKUP('Thông tin khách hàng'!$E$10,$X$2:$Z$5,3,FALSE)*OFFSET($S35,0,VLOOKUP('Thông tin khách hàng'!$E$10,$X$2:$Z$5,2,FALSE))</f>
        <v>0</v>
      </c>
      <c r="G35" s="5">
        <f>EP*VLOOKUP('Thông tin khách hàng'!$E$10,$X$2:$Z$5,3,FALSE)*OFFSET($S35,0,VLOOKUP('Thông tin khách hàng'!$E$10,$X$2:$Z$5,2,FALSE))</f>
        <v>0</v>
      </c>
      <c r="H35" s="5">
        <f>F35*HLOOKUP(B35,Assumption!$A$10:$G$12,2,TRUE)+G35*HLOOKUP(B35,Assumption!$A$10:$G$12,3,TRUE)</f>
        <v>0</v>
      </c>
      <c r="I35" s="5">
        <f t="shared" si="2"/>
        <v>0</v>
      </c>
      <c r="J35" s="47">
        <f>VLOOKUP(D35,Assumption!$O$3:$Q$103,IF('Thông tin khách hàng'!$B$3="Nam",2,3),FALSE)/12*P35</f>
        <v>217507.6869</v>
      </c>
      <c r="K35" s="5">
        <v>20000.0</v>
      </c>
      <c r="L35" s="46">
        <f>ROUND(((HLOOKUP(B35,Assumption!$A$6:$L$7,2,TRUE)+1)^(1/12)-1)*(E35+I35-J35-K35),0)</f>
        <v>475828</v>
      </c>
      <c r="M35" s="46">
        <f t="shared" si="3"/>
        <v>145822719</v>
      </c>
      <c r="N35" s="46">
        <f>HLOOKUP(ROUND(AVERAGE(M23:M34)/10^6,0),Assumption!$B$2:$E$3,2,TRUE)*M35</f>
        <v>0</v>
      </c>
      <c r="O35" s="46">
        <f t="shared" si="4"/>
        <v>145822719</v>
      </c>
      <c r="P35" s="46">
        <f>IF(A35=1,SA,MAX(0,SA-M34))</f>
        <v>954415601.3</v>
      </c>
      <c r="S35" s="5">
        <v>0.0</v>
      </c>
      <c r="T35" s="5">
        <v>0.0</v>
      </c>
      <c r="U35" s="5">
        <v>0.0</v>
      </c>
      <c r="V35" s="48">
        <v>1.0</v>
      </c>
    </row>
    <row r="36" ht="15.75" customHeight="1">
      <c r="A36" s="5">
        <v>34.0</v>
      </c>
      <c r="B36" s="5">
        <v>3.0</v>
      </c>
      <c r="C36" s="5">
        <f t="shared" si="1"/>
        <v>10</v>
      </c>
      <c r="D36" s="5">
        <f>'Thông tin khách hàng'!$B$4+B36-1</f>
        <v>3</v>
      </c>
      <c r="E36" s="46">
        <f t="shared" si="5"/>
        <v>145822719</v>
      </c>
      <c r="F36" s="5">
        <f>TP*VLOOKUP('Thông tin khách hàng'!$E$10,$X$2:$Z$5,3,FALSE)*OFFSET($S36,0,VLOOKUP('Thông tin khách hàng'!$E$10,$X$2:$Z$5,2,FALSE))</f>
        <v>0</v>
      </c>
      <c r="G36" s="5">
        <f>EP*VLOOKUP('Thông tin khách hàng'!$E$10,$X$2:$Z$5,3,FALSE)*OFFSET($S36,0,VLOOKUP('Thông tin khách hàng'!$E$10,$X$2:$Z$5,2,FALSE))</f>
        <v>0</v>
      </c>
      <c r="H36" s="5">
        <f>F36*HLOOKUP(B36,Assumption!$A$10:$G$12,2,TRUE)+G36*HLOOKUP(B36,Assumption!$A$10:$G$12,3,TRUE)</f>
        <v>0</v>
      </c>
      <c r="I36" s="5">
        <f t="shared" si="2"/>
        <v>0</v>
      </c>
      <c r="J36" s="47">
        <f>VLOOKUP(D36,Assumption!$O$3:$Q$103,IF('Thông tin khách hàng'!$B$3="Nam",2,3),FALSE)/12*P36</f>
        <v>217453.3746</v>
      </c>
      <c r="K36" s="5">
        <v>20000.0</v>
      </c>
      <c r="L36" s="46">
        <f>ROUND(((HLOOKUP(B36,Assumption!$A$6:$L$7,2,TRUE)+1)^(1/12)-1)*(E36+I36-J36-K36),0)</f>
        <v>476608</v>
      </c>
      <c r="M36" s="46">
        <f t="shared" si="3"/>
        <v>146061873.6</v>
      </c>
      <c r="N36" s="46">
        <f>HLOOKUP(ROUND(AVERAGE(M24:M35)/10^6,0),Assumption!$B$2:$E$3,2,TRUE)*M36</f>
        <v>0</v>
      </c>
      <c r="O36" s="46">
        <f t="shared" si="4"/>
        <v>146061873.6</v>
      </c>
      <c r="P36" s="46">
        <f>IF(A36=1,SA,MAX(0,SA-M35))</f>
        <v>954177281</v>
      </c>
      <c r="S36" s="5">
        <v>0.0</v>
      </c>
      <c r="T36" s="5">
        <v>0.0</v>
      </c>
      <c r="U36" s="5">
        <v>1.0</v>
      </c>
      <c r="V36" s="48">
        <v>1.0</v>
      </c>
    </row>
    <row r="37" ht="15.75" customHeight="1">
      <c r="A37" s="5">
        <v>35.0</v>
      </c>
      <c r="B37" s="5">
        <v>3.0</v>
      </c>
      <c r="C37" s="5">
        <f t="shared" si="1"/>
        <v>11</v>
      </c>
      <c r="D37" s="5">
        <f>'Thông tin khách hàng'!$B$4+B37-1</f>
        <v>3</v>
      </c>
      <c r="E37" s="46">
        <f t="shared" si="5"/>
        <v>146061873.6</v>
      </c>
      <c r="F37" s="5">
        <f>TP*VLOOKUP('Thông tin khách hàng'!$E$10,$X$2:$Z$5,3,FALSE)*OFFSET($S37,0,VLOOKUP('Thông tin khách hàng'!$E$10,$X$2:$Z$5,2,FALSE))</f>
        <v>0</v>
      </c>
      <c r="G37" s="5">
        <f>EP*VLOOKUP('Thông tin khách hàng'!$E$10,$X$2:$Z$5,3,FALSE)*OFFSET($S37,0,VLOOKUP('Thông tin khách hàng'!$E$10,$X$2:$Z$5,2,FALSE))</f>
        <v>0</v>
      </c>
      <c r="H37" s="5">
        <f>F37*HLOOKUP(B37,Assumption!$A$10:$G$12,2,TRUE)+G37*HLOOKUP(B37,Assumption!$A$10:$G$12,3,TRUE)</f>
        <v>0</v>
      </c>
      <c r="I37" s="5">
        <f t="shared" si="2"/>
        <v>0</v>
      </c>
      <c r="J37" s="47">
        <f>VLOOKUP(D37,Assumption!$O$3:$Q$103,IF('Thông tin khách hàng'!$B$3="Nam",2,3),FALSE)/12*P37</f>
        <v>217398.8722</v>
      </c>
      <c r="K37" s="5">
        <v>20000.0</v>
      </c>
      <c r="L37" s="46">
        <f>ROUND(((HLOOKUP(B37,Assumption!$A$6:$L$7,2,TRUE)+1)^(1/12)-1)*(E37+I37-J37-K37),0)</f>
        <v>477391</v>
      </c>
      <c r="M37" s="46">
        <f t="shared" si="3"/>
        <v>146301865.8</v>
      </c>
      <c r="N37" s="46">
        <f>HLOOKUP(ROUND(AVERAGE(M25:M36)/10^6,0),Assumption!$B$2:$E$3,2,TRUE)*M37</f>
        <v>0</v>
      </c>
      <c r="O37" s="46">
        <f t="shared" si="4"/>
        <v>146301865.8</v>
      </c>
      <c r="P37" s="46">
        <f>IF(A37=1,SA,MAX(0,SA-M36))</f>
        <v>953938126.4</v>
      </c>
      <c r="S37" s="5">
        <v>0.0</v>
      </c>
      <c r="T37" s="5">
        <v>0.0</v>
      </c>
      <c r="U37" s="5">
        <v>0.0</v>
      </c>
      <c r="V37" s="48">
        <v>1.0</v>
      </c>
    </row>
    <row r="38" ht="15.75" customHeight="1">
      <c r="A38" s="5">
        <v>36.0</v>
      </c>
      <c r="B38" s="5">
        <v>3.0</v>
      </c>
      <c r="C38" s="5">
        <f t="shared" si="1"/>
        <v>12</v>
      </c>
      <c r="D38" s="5">
        <f>'Thông tin khách hàng'!$B$4+B38-1</f>
        <v>3</v>
      </c>
      <c r="E38" s="46">
        <f t="shared" si="5"/>
        <v>146301865.8</v>
      </c>
      <c r="F38" s="5">
        <f>TP*VLOOKUP('Thông tin khách hàng'!$E$10,$X$2:$Z$5,3,FALSE)*OFFSET($S38,0,VLOOKUP('Thông tin khách hàng'!$E$10,$X$2:$Z$5,2,FALSE))</f>
        <v>0</v>
      </c>
      <c r="G38" s="5">
        <f>EP*VLOOKUP('Thông tin khách hàng'!$E$10,$X$2:$Z$5,3,FALSE)*OFFSET($S38,0,VLOOKUP('Thông tin khách hàng'!$E$10,$X$2:$Z$5,2,FALSE))</f>
        <v>0</v>
      </c>
      <c r="H38" s="5">
        <f>F38*HLOOKUP(B38,Assumption!$A$10:$G$12,2,TRUE)+G38*HLOOKUP(B38,Assumption!$A$10:$G$12,3,TRUE)</f>
        <v>0</v>
      </c>
      <c r="I38" s="5">
        <f t="shared" si="2"/>
        <v>0</v>
      </c>
      <c r="J38" s="47">
        <f>VLOOKUP(D38,Assumption!$O$3:$Q$103,IF('Thông tin khách hàng'!$B$3="Nam",2,3),FALSE)/12*P38</f>
        <v>217344.1789</v>
      </c>
      <c r="K38" s="5">
        <v>20000.0</v>
      </c>
      <c r="L38" s="46">
        <f>ROUND(((HLOOKUP(B38,Assumption!$A$6:$L$7,2,TRUE)+1)^(1/12)-1)*(E38+I38-J38-K38),0)</f>
        <v>478177</v>
      </c>
      <c r="M38" s="46">
        <f t="shared" si="3"/>
        <v>146542698.6</v>
      </c>
      <c r="N38" s="46">
        <f>HLOOKUP(ROUND(AVERAGE(M26:M37)/10^6,0),Assumption!$B$2:$E$3,2,TRUE)*M38</f>
        <v>0</v>
      </c>
      <c r="O38" s="46">
        <f t="shared" si="4"/>
        <v>146542698.6</v>
      </c>
      <c r="P38" s="46">
        <f>IF(A38=1,SA,MAX(0,SA-M37))</f>
        <v>953698134.2</v>
      </c>
      <c r="S38" s="5">
        <v>0.0</v>
      </c>
      <c r="T38" s="5">
        <v>0.0</v>
      </c>
      <c r="U38" s="5">
        <v>0.0</v>
      </c>
      <c r="V38" s="48">
        <v>1.0</v>
      </c>
    </row>
    <row r="39" ht="15.75" customHeight="1">
      <c r="A39" s="5">
        <v>37.0</v>
      </c>
      <c r="B39" s="5">
        <v>4.0</v>
      </c>
      <c r="C39" s="5">
        <f t="shared" si="1"/>
        <v>1</v>
      </c>
      <c r="D39" s="5">
        <f>'Thông tin khách hàng'!$B$4+B39-1</f>
        <v>4</v>
      </c>
      <c r="E39" s="46">
        <f t="shared" si="5"/>
        <v>146542698.6</v>
      </c>
      <c r="F39" s="5">
        <f>TP*VLOOKUP('Thông tin khách hàng'!$E$10,$X$2:$Z$5,3,FALSE)*OFFSET($S39,0,VLOOKUP('Thông tin khách hàng'!$E$10,$X$2:$Z$5,2,FALSE))</f>
        <v>15000000</v>
      </c>
      <c r="G39" s="5">
        <f>EP*VLOOKUP('Thông tin khách hàng'!$E$10,$X$2:$Z$5,3,FALSE)*OFFSET($S39,0,VLOOKUP('Thông tin khách hàng'!$E$10,$X$2:$Z$5,2,FALSE))</f>
        <v>15000000</v>
      </c>
      <c r="H39" s="5">
        <f>F39*HLOOKUP(B39,Assumption!$A$10:$G$12,2,TRUE)+G39*HLOOKUP(B39,Assumption!$A$10:$G$12,3,TRUE)</f>
        <v>3150000</v>
      </c>
      <c r="I39" s="5">
        <f t="shared" si="2"/>
        <v>26850000</v>
      </c>
      <c r="J39" s="47">
        <f>VLOOKUP(D39,Assumption!$O$3:$Q$103,IF('Thông tin khách hàng'!$B$3="Nam",2,3),FALSE)/12*P39</f>
        <v>217289.294</v>
      </c>
      <c r="K39" s="5">
        <v>20000.0</v>
      </c>
      <c r="L39" s="46">
        <f>ROUND(((HLOOKUP(B39,Assumption!$A$6:$L$7,2,TRUE)+1)^(1/12)-1)*(E39+I39-J39-K39),0)</f>
        <v>566866</v>
      </c>
      <c r="M39" s="46">
        <f t="shared" si="3"/>
        <v>173722275.3</v>
      </c>
      <c r="N39" s="46">
        <f>HLOOKUP(ROUND(AVERAGE(M27:M38)/10^6,0),Assumption!$B$2:$E$3,2,TRUE)*M39</f>
        <v>0</v>
      </c>
      <c r="O39" s="46">
        <f t="shared" si="4"/>
        <v>173722275.3</v>
      </c>
      <c r="P39" s="46">
        <f>IF(A39=1,SA,MAX(0,SA-M38))</f>
        <v>953457301.4</v>
      </c>
      <c r="S39" s="5">
        <v>1.0</v>
      </c>
      <c r="T39" s="5">
        <v>1.0</v>
      </c>
      <c r="U39" s="5">
        <v>1.0</v>
      </c>
      <c r="V39" s="48">
        <v>1.0</v>
      </c>
    </row>
    <row r="40" ht="15.75" customHeight="1">
      <c r="A40" s="5">
        <v>38.0</v>
      </c>
      <c r="B40" s="5">
        <v>4.0</v>
      </c>
      <c r="C40" s="5">
        <f t="shared" si="1"/>
        <v>2</v>
      </c>
      <c r="D40" s="5">
        <f>'Thông tin khách hàng'!$B$4+B40-1</f>
        <v>4</v>
      </c>
      <c r="E40" s="46">
        <f t="shared" si="5"/>
        <v>173722275.3</v>
      </c>
      <c r="F40" s="5">
        <f>TP*VLOOKUP('Thông tin khách hàng'!$E$10,$X$2:$Z$5,3,FALSE)*OFFSET($S40,0,VLOOKUP('Thông tin khách hàng'!$E$10,$X$2:$Z$5,2,FALSE))</f>
        <v>0</v>
      </c>
      <c r="G40" s="5">
        <f>EP*VLOOKUP('Thông tin khách hàng'!$E$10,$X$2:$Z$5,3,FALSE)*OFFSET($S40,0,VLOOKUP('Thông tin khách hàng'!$E$10,$X$2:$Z$5,2,FALSE))</f>
        <v>0</v>
      </c>
      <c r="H40" s="5">
        <f>F40*HLOOKUP(B40,Assumption!$A$10:$G$12,2,TRUE)+G40*HLOOKUP(B40,Assumption!$A$10:$G$12,3,TRUE)</f>
        <v>0</v>
      </c>
      <c r="I40" s="5">
        <f t="shared" si="2"/>
        <v>0</v>
      </c>
      <c r="J40" s="47">
        <f>VLOOKUP(D40,Assumption!$O$3:$Q$103,IF('Thông tin khách hàng'!$B$3="Nam",2,3),FALSE)/12*P40</f>
        <v>211095.1718</v>
      </c>
      <c r="K40" s="5">
        <v>20000.0</v>
      </c>
      <c r="L40" s="46">
        <f>ROUND(((HLOOKUP(B40,Assumption!$A$6:$L$7,2,TRUE)+1)^(1/12)-1)*(E40+I40-J40-K40),0)</f>
        <v>567965</v>
      </c>
      <c r="M40" s="46">
        <f t="shared" si="3"/>
        <v>174059145.1</v>
      </c>
      <c r="N40" s="46">
        <f>HLOOKUP(ROUND(AVERAGE(M28:M39)/10^6,0),Assumption!$B$2:$E$3,2,TRUE)*M40</f>
        <v>0</v>
      </c>
      <c r="O40" s="46">
        <f t="shared" si="4"/>
        <v>174059145.1</v>
      </c>
      <c r="P40" s="46">
        <f>IF(A40=1,SA,MAX(0,SA-M39))</f>
        <v>926277724.7</v>
      </c>
      <c r="S40" s="5">
        <v>0.0</v>
      </c>
      <c r="T40" s="5">
        <v>0.0</v>
      </c>
      <c r="U40" s="5">
        <v>0.0</v>
      </c>
      <c r="V40" s="48">
        <v>1.0</v>
      </c>
    </row>
    <row r="41" ht="15.75" customHeight="1">
      <c r="A41" s="5">
        <v>39.0</v>
      </c>
      <c r="B41" s="5">
        <v>4.0</v>
      </c>
      <c r="C41" s="5">
        <f t="shared" si="1"/>
        <v>3</v>
      </c>
      <c r="D41" s="5">
        <f>'Thông tin khách hàng'!$B$4+B41-1</f>
        <v>4</v>
      </c>
      <c r="E41" s="46">
        <f t="shared" si="5"/>
        <v>174059145.1</v>
      </c>
      <c r="F41" s="5">
        <f>TP*VLOOKUP('Thông tin khách hàng'!$E$10,$X$2:$Z$5,3,FALSE)*OFFSET($S41,0,VLOOKUP('Thông tin khách hàng'!$E$10,$X$2:$Z$5,2,FALSE))</f>
        <v>0</v>
      </c>
      <c r="G41" s="5">
        <f>EP*VLOOKUP('Thông tin khách hàng'!$E$10,$X$2:$Z$5,3,FALSE)*OFFSET($S41,0,VLOOKUP('Thông tin khách hàng'!$E$10,$X$2:$Z$5,2,FALSE))</f>
        <v>0</v>
      </c>
      <c r="H41" s="5">
        <f>F41*HLOOKUP(B41,Assumption!$A$10:$G$12,2,TRUE)+G41*HLOOKUP(B41,Assumption!$A$10:$G$12,3,TRUE)</f>
        <v>0</v>
      </c>
      <c r="I41" s="5">
        <f t="shared" si="2"/>
        <v>0</v>
      </c>
      <c r="J41" s="47">
        <f>VLOOKUP(D41,Assumption!$O$3:$Q$103,IF('Thông tin khách hàng'!$B$3="Nam",2,3),FALSE)/12*P41</f>
        <v>211018.4005</v>
      </c>
      <c r="K41" s="5">
        <v>20000.0</v>
      </c>
      <c r="L41" s="46">
        <f>ROUND(((HLOOKUP(B41,Assumption!$A$6:$L$7,2,TRUE)+1)^(1/12)-1)*(E41+I41-J41-K41),0)</f>
        <v>569068</v>
      </c>
      <c r="M41" s="46">
        <f t="shared" si="3"/>
        <v>174397194.7</v>
      </c>
      <c r="N41" s="46">
        <f>HLOOKUP(ROUND(AVERAGE(M29:M40)/10^6,0),Assumption!$B$2:$E$3,2,TRUE)*M41</f>
        <v>0</v>
      </c>
      <c r="O41" s="46">
        <f t="shared" si="4"/>
        <v>174397194.7</v>
      </c>
      <c r="P41" s="46">
        <f>IF(A41=1,SA,MAX(0,SA-M40))</f>
        <v>925940854.9</v>
      </c>
      <c r="S41" s="5">
        <v>0.0</v>
      </c>
      <c r="T41" s="5">
        <v>0.0</v>
      </c>
      <c r="U41" s="5">
        <v>0.0</v>
      </c>
      <c r="V41" s="48">
        <v>1.0</v>
      </c>
    </row>
    <row r="42" ht="15.75" customHeight="1">
      <c r="A42" s="5">
        <v>40.0</v>
      </c>
      <c r="B42" s="5">
        <v>4.0</v>
      </c>
      <c r="C42" s="5">
        <f t="shared" si="1"/>
        <v>4</v>
      </c>
      <c r="D42" s="5">
        <f>'Thông tin khách hàng'!$B$4+B42-1</f>
        <v>4</v>
      </c>
      <c r="E42" s="46">
        <f t="shared" si="5"/>
        <v>174397194.7</v>
      </c>
      <c r="F42" s="5">
        <f>TP*VLOOKUP('Thông tin khách hàng'!$E$10,$X$2:$Z$5,3,FALSE)*OFFSET($S42,0,VLOOKUP('Thông tin khách hàng'!$E$10,$X$2:$Z$5,2,FALSE))</f>
        <v>0</v>
      </c>
      <c r="G42" s="5">
        <f>EP*VLOOKUP('Thông tin khách hàng'!$E$10,$X$2:$Z$5,3,FALSE)*OFFSET($S42,0,VLOOKUP('Thông tin khách hàng'!$E$10,$X$2:$Z$5,2,FALSE))</f>
        <v>0</v>
      </c>
      <c r="H42" s="5">
        <f>F42*HLOOKUP(B42,Assumption!$A$10:$G$12,2,TRUE)+G42*HLOOKUP(B42,Assumption!$A$10:$G$12,3,TRUE)</f>
        <v>0</v>
      </c>
      <c r="I42" s="5">
        <f t="shared" si="2"/>
        <v>0</v>
      </c>
      <c r="J42" s="47">
        <f>VLOOKUP(D42,Assumption!$O$3:$Q$103,IF('Thông tin khách hàng'!$B$3="Nam",2,3),FALSE)/12*P42</f>
        <v>210941.3603</v>
      </c>
      <c r="K42" s="5">
        <v>20000.0</v>
      </c>
      <c r="L42" s="46">
        <f>ROUND(((HLOOKUP(B42,Assumption!$A$6:$L$7,2,TRUE)+1)^(1/12)-1)*(E42+I42-J42-K42),0)</f>
        <v>570175</v>
      </c>
      <c r="M42" s="46">
        <f t="shared" si="3"/>
        <v>174736428.3</v>
      </c>
      <c r="N42" s="46">
        <f>HLOOKUP(ROUND(AVERAGE(M30:M41)/10^6,0),Assumption!$B$2:$E$3,2,TRUE)*M42</f>
        <v>0</v>
      </c>
      <c r="O42" s="46">
        <f t="shared" si="4"/>
        <v>174736428.3</v>
      </c>
      <c r="P42" s="46">
        <f>IF(A42=1,SA,MAX(0,SA-M41))</f>
        <v>925602805.3</v>
      </c>
      <c r="S42" s="5">
        <v>0.0</v>
      </c>
      <c r="T42" s="5">
        <v>0.0</v>
      </c>
      <c r="U42" s="5">
        <v>1.0</v>
      </c>
      <c r="V42" s="48">
        <v>1.0</v>
      </c>
    </row>
    <row r="43" ht="15.75" customHeight="1">
      <c r="A43" s="5">
        <v>41.0</v>
      </c>
      <c r="B43" s="5">
        <v>4.0</v>
      </c>
      <c r="C43" s="5">
        <f t="shared" si="1"/>
        <v>5</v>
      </c>
      <c r="D43" s="5">
        <f>'Thông tin khách hàng'!$B$4+B43-1</f>
        <v>4</v>
      </c>
      <c r="E43" s="46">
        <f t="shared" si="5"/>
        <v>174736428.3</v>
      </c>
      <c r="F43" s="5">
        <f>TP*VLOOKUP('Thông tin khách hàng'!$E$10,$X$2:$Z$5,3,FALSE)*OFFSET($S43,0,VLOOKUP('Thông tin khách hàng'!$E$10,$X$2:$Z$5,2,FALSE))</f>
        <v>0</v>
      </c>
      <c r="G43" s="5">
        <f>EP*VLOOKUP('Thông tin khách hàng'!$E$10,$X$2:$Z$5,3,FALSE)*OFFSET($S43,0,VLOOKUP('Thông tin khách hàng'!$E$10,$X$2:$Z$5,2,FALSE))</f>
        <v>0</v>
      </c>
      <c r="H43" s="5">
        <f>F43*HLOOKUP(B43,Assumption!$A$10:$G$12,2,TRUE)+G43*HLOOKUP(B43,Assumption!$A$10:$G$12,3,TRUE)</f>
        <v>0</v>
      </c>
      <c r="I43" s="5">
        <f t="shared" si="2"/>
        <v>0</v>
      </c>
      <c r="J43" s="47">
        <f>VLOOKUP(D43,Assumption!$O$3:$Q$103,IF('Thông tin khách hàng'!$B$3="Nam",2,3),FALSE)/12*P43</f>
        <v>210864.0502</v>
      </c>
      <c r="K43" s="5">
        <v>20000.0</v>
      </c>
      <c r="L43" s="46">
        <f>ROUND(((HLOOKUP(B43,Assumption!$A$6:$L$7,2,TRUE)+1)^(1/12)-1)*(E43+I43-J43-K43),0)</f>
        <v>571286</v>
      </c>
      <c r="M43" s="46">
        <f t="shared" si="3"/>
        <v>175076850.3</v>
      </c>
      <c r="N43" s="46">
        <f>HLOOKUP(ROUND(AVERAGE(M31:M42)/10^6,0),Assumption!$B$2:$E$3,2,TRUE)*M43</f>
        <v>0</v>
      </c>
      <c r="O43" s="46">
        <f t="shared" si="4"/>
        <v>175076850.3</v>
      </c>
      <c r="P43" s="46">
        <f>IF(A43=1,SA,MAX(0,SA-M42))</f>
        <v>925263571.7</v>
      </c>
      <c r="S43" s="5">
        <v>0.0</v>
      </c>
      <c r="T43" s="5">
        <v>0.0</v>
      </c>
      <c r="U43" s="5">
        <v>0.0</v>
      </c>
      <c r="V43" s="48">
        <v>1.0</v>
      </c>
    </row>
    <row r="44" ht="15.75" customHeight="1">
      <c r="A44" s="5">
        <v>42.0</v>
      </c>
      <c r="B44" s="5">
        <v>4.0</v>
      </c>
      <c r="C44" s="5">
        <f t="shared" si="1"/>
        <v>6</v>
      </c>
      <c r="D44" s="5">
        <f>'Thông tin khách hàng'!$B$4+B44-1</f>
        <v>4</v>
      </c>
      <c r="E44" s="46">
        <f t="shared" si="5"/>
        <v>175076850.3</v>
      </c>
      <c r="F44" s="5">
        <f>TP*VLOOKUP('Thông tin khách hàng'!$E$10,$X$2:$Z$5,3,FALSE)*OFFSET($S44,0,VLOOKUP('Thông tin khách hàng'!$E$10,$X$2:$Z$5,2,FALSE))</f>
        <v>0</v>
      </c>
      <c r="G44" s="5">
        <f>EP*VLOOKUP('Thông tin khách hàng'!$E$10,$X$2:$Z$5,3,FALSE)*OFFSET($S44,0,VLOOKUP('Thông tin khách hàng'!$E$10,$X$2:$Z$5,2,FALSE))</f>
        <v>0</v>
      </c>
      <c r="H44" s="5">
        <f>F44*HLOOKUP(B44,Assumption!$A$10:$G$12,2,TRUE)+G44*HLOOKUP(B44,Assumption!$A$10:$G$12,3,TRUE)</f>
        <v>0</v>
      </c>
      <c r="I44" s="5">
        <f t="shared" si="2"/>
        <v>0</v>
      </c>
      <c r="J44" s="47">
        <f>VLOOKUP(D44,Assumption!$O$3:$Q$103,IF('Thông tin khách hàng'!$B$3="Nam",2,3),FALSE)/12*P44</f>
        <v>210786.4693</v>
      </c>
      <c r="K44" s="5">
        <v>20000.0</v>
      </c>
      <c r="L44" s="46">
        <f>ROUND(((HLOOKUP(B44,Assumption!$A$6:$L$7,2,TRUE)+1)^(1/12)-1)*(E44+I44-J44-K44),0)</f>
        <v>572401</v>
      </c>
      <c r="M44" s="46">
        <f t="shared" si="3"/>
        <v>175418464.8</v>
      </c>
      <c r="N44" s="46">
        <f>HLOOKUP(ROUND(AVERAGE(M32:M43)/10^6,0),Assumption!$B$2:$E$3,2,TRUE)*M44</f>
        <v>0</v>
      </c>
      <c r="O44" s="46">
        <f t="shared" si="4"/>
        <v>175418464.8</v>
      </c>
      <c r="P44" s="46">
        <f>IF(A44=1,SA,MAX(0,SA-M43))</f>
        <v>924923149.7</v>
      </c>
      <c r="S44" s="5">
        <v>0.0</v>
      </c>
      <c r="T44" s="5">
        <v>0.0</v>
      </c>
      <c r="U44" s="5">
        <v>0.0</v>
      </c>
      <c r="V44" s="48">
        <v>1.0</v>
      </c>
    </row>
    <row r="45" ht="15.75" customHeight="1">
      <c r="A45" s="5">
        <v>43.0</v>
      </c>
      <c r="B45" s="5">
        <v>4.0</v>
      </c>
      <c r="C45" s="5">
        <f t="shared" si="1"/>
        <v>7</v>
      </c>
      <c r="D45" s="5">
        <f>'Thông tin khách hàng'!$B$4+B45-1</f>
        <v>4</v>
      </c>
      <c r="E45" s="46">
        <f t="shared" si="5"/>
        <v>175418464.8</v>
      </c>
      <c r="F45" s="5">
        <f>TP*VLOOKUP('Thông tin khách hàng'!$E$10,$X$2:$Z$5,3,FALSE)*OFFSET($S45,0,VLOOKUP('Thông tin khách hàng'!$E$10,$X$2:$Z$5,2,FALSE))</f>
        <v>15000000</v>
      </c>
      <c r="G45" s="5">
        <f>EP*VLOOKUP('Thông tin khách hàng'!$E$10,$X$2:$Z$5,3,FALSE)*OFFSET($S45,0,VLOOKUP('Thông tin khách hàng'!$E$10,$X$2:$Z$5,2,FALSE))</f>
        <v>15000000</v>
      </c>
      <c r="H45" s="5">
        <f>F45*HLOOKUP(B45,Assumption!$A$10:$G$12,2,TRUE)+G45*HLOOKUP(B45,Assumption!$A$10:$G$12,3,TRUE)</f>
        <v>3150000</v>
      </c>
      <c r="I45" s="5">
        <f t="shared" si="2"/>
        <v>26850000</v>
      </c>
      <c r="J45" s="47">
        <f>VLOOKUP(D45,Assumption!$O$3:$Q$103,IF('Thông tin khách hàng'!$B$3="Nam",2,3),FALSE)/12*P45</f>
        <v>210708.6167</v>
      </c>
      <c r="K45" s="5">
        <v>20000.0</v>
      </c>
      <c r="L45" s="46">
        <f>ROUND(((HLOOKUP(B45,Assumption!$A$6:$L$7,2,TRUE)+1)^(1/12)-1)*(E45+I45-J45-K45),0)</f>
        <v>661419</v>
      </c>
      <c r="M45" s="46">
        <f t="shared" si="3"/>
        <v>202699175.2</v>
      </c>
      <c r="N45" s="46">
        <f>HLOOKUP(ROUND(AVERAGE(M33:M44)/10^6,0),Assumption!$B$2:$E$3,2,TRUE)*M45</f>
        <v>0</v>
      </c>
      <c r="O45" s="46">
        <f t="shared" si="4"/>
        <v>202699175.2</v>
      </c>
      <c r="P45" s="46">
        <f>IF(A45=1,SA,MAX(0,SA-M44))</f>
        <v>924581535.2</v>
      </c>
      <c r="S45" s="5">
        <v>0.0</v>
      </c>
      <c r="T45" s="5">
        <v>1.0</v>
      </c>
      <c r="U45" s="5">
        <v>1.0</v>
      </c>
      <c r="V45" s="48">
        <v>1.0</v>
      </c>
    </row>
    <row r="46" ht="15.75" customHeight="1">
      <c r="A46" s="5">
        <v>44.0</v>
      </c>
      <c r="B46" s="5">
        <v>4.0</v>
      </c>
      <c r="C46" s="5">
        <f t="shared" si="1"/>
        <v>8</v>
      </c>
      <c r="D46" s="5">
        <f>'Thông tin khách hàng'!$B$4+B46-1</f>
        <v>4</v>
      </c>
      <c r="E46" s="46">
        <f t="shared" si="5"/>
        <v>202699175.2</v>
      </c>
      <c r="F46" s="5">
        <f>TP*VLOOKUP('Thông tin khách hàng'!$E$10,$X$2:$Z$5,3,FALSE)*OFFSET($S46,0,VLOOKUP('Thông tin khách hàng'!$E$10,$X$2:$Z$5,2,FALSE))</f>
        <v>0</v>
      </c>
      <c r="G46" s="5">
        <f>EP*VLOOKUP('Thông tin khách hàng'!$E$10,$X$2:$Z$5,3,FALSE)*OFFSET($S46,0,VLOOKUP('Thông tin khách hàng'!$E$10,$X$2:$Z$5,2,FALSE))</f>
        <v>0</v>
      </c>
      <c r="H46" s="5">
        <f>F46*HLOOKUP(B46,Assumption!$A$10:$G$12,2,TRUE)+G46*HLOOKUP(B46,Assumption!$A$10:$G$12,3,TRUE)</f>
        <v>0</v>
      </c>
      <c r="I46" s="5">
        <f t="shared" si="2"/>
        <v>0</v>
      </c>
      <c r="J46" s="47">
        <f>VLOOKUP(D46,Assumption!$O$3:$Q$103,IF('Thông tin khách hàng'!$B$3="Nam",2,3),FALSE)/12*P46</f>
        <v>204491.4465</v>
      </c>
      <c r="K46" s="5">
        <v>20000.0</v>
      </c>
      <c r="L46" s="46">
        <f>ROUND(((HLOOKUP(B46,Assumption!$A$6:$L$7,2,TRUE)+1)^(1/12)-1)*(E46+I46-J46-K46),0)</f>
        <v>662849</v>
      </c>
      <c r="M46" s="46">
        <f t="shared" si="3"/>
        <v>203137532.8</v>
      </c>
      <c r="N46" s="46">
        <f>HLOOKUP(ROUND(AVERAGE(M34:M45)/10^6,0),Assumption!$B$2:$E$3,2,TRUE)*M46</f>
        <v>0</v>
      </c>
      <c r="O46" s="46">
        <f t="shared" si="4"/>
        <v>203137532.8</v>
      </c>
      <c r="P46" s="46">
        <f>IF(A46=1,SA,MAX(0,SA-M45))</f>
        <v>897300824.8</v>
      </c>
      <c r="S46" s="5">
        <v>0.0</v>
      </c>
      <c r="T46" s="5">
        <v>0.0</v>
      </c>
      <c r="U46" s="5">
        <v>0.0</v>
      </c>
      <c r="V46" s="48">
        <v>1.0</v>
      </c>
    </row>
    <row r="47" ht="15.75" customHeight="1">
      <c r="A47" s="5">
        <v>45.0</v>
      </c>
      <c r="B47" s="5">
        <v>4.0</v>
      </c>
      <c r="C47" s="5">
        <f t="shared" si="1"/>
        <v>9</v>
      </c>
      <c r="D47" s="5">
        <f>'Thông tin khách hàng'!$B$4+B47-1</f>
        <v>4</v>
      </c>
      <c r="E47" s="46">
        <f t="shared" si="5"/>
        <v>203137532.8</v>
      </c>
      <c r="F47" s="5">
        <f>TP*VLOOKUP('Thông tin khách hàng'!$E$10,$X$2:$Z$5,3,FALSE)*OFFSET($S47,0,VLOOKUP('Thông tin khách hàng'!$E$10,$X$2:$Z$5,2,FALSE))</f>
        <v>0</v>
      </c>
      <c r="G47" s="5">
        <f>EP*VLOOKUP('Thông tin khách hàng'!$E$10,$X$2:$Z$5,3,FALSE)*OFFSET($S47,0,VLOOKUP('Thông tin khách hàng'!$E$10,$X$2:$Z$5,2,FALSE))</f>
        <v>0</v>
      </c>
      <c r="H47" s="5">
        <f>F47*HLOOKUP(B47,Assumption!$A$10:$G$12,2,TRUE)+G47*HLOOKUP(B47,Assumption!$A$10:$G$12,3,TRUE)</f>
        <v>0</v>
      </c>
      <c r="I47" s="5">
        <f t="shared" si="2"/>
        <v>0</v>
      </c>
      <c r="J47" s="47">
        <f>VLOOKUP(D47,Assumption!$O$3:$Q$103,IF('Thông tin khách hàng'!$B$3="Nam",2,3),FALSE)/12*P47</f>
        <v>204391.5465</v>
      </c>
      <c r="K47" s="5">
        <v>20000.0</v>
      </c>
      <c r="L47" s="46">
        <f>ROUND(((HLOOKUP(B47,Assumption!$A$6:$L$7,2,TRUE)+1)^(1/12)-1)*(E47+I47-J47-K47),0)</f>
        <v>664285</v>
      </c>
      <c r="M47" s="46">
        <f t="shared" si="3"/>
        <v>203577426.2</v>
      </c>
      <c r="N47" s="46">
        <f>HLOOKUP(ROUND(AVERAGE(M35:M46)/10^6,0),Assumption!$B$2:$E$3,2,TRUE)*M47</f>
        <v>0</v>
      </c>
      <c r="O47" s="46">
        <f t="shared" si="4"/>
        <v>203577426.2</v>
      </c>
      <c r="P47" s="46">
        <f>IF(A47=1,SA,MAX(0,SA-M46))</f>
        <v>896862467.2</v>
      </c>
      <c r="S47" s="5">
        <v>0.0</v>
      </c>
      <c r="T47" s="5">
        <v>0.0</v>
      </c>
      <c r="U47" s="5">
        <v>0.0</v>
      </c>
      <c r="V47" s="48">
        <v>1.0</v>
      </c>
    </row>
    <row r="48" ht="15.75" customHeight="1">
      <c r="A48" s="5">
        <v>46.0</v>
      </c>
      <c r="B48" s="5">
        <v>4.0</v>
      </c>
      <c r="C48" s="5">
        <f t="shared" si="1"/>
        <v>10</v>
      </c>
      <c r="D48" s="5">
        <f>'Thông tin khách hàng'!$B$4+B48-1</f>
        <v>4</v>
      </c>
      <c r="E48" s="46">
        <f t="shared" si="5"/>
        <v>203577426.2</v>
      </c>
      <c r="F48" s="5">
        <f>TP*VLOOKUP('Thông tin khách hàng'!$E$10,$X$2:$Z$5,3,FALSE)*OFFSET($S48,0,VLOOKUP('Thông tin khách hàng'!$E$10,$X$2:$Z$5,2,FALSE))</f>
        <v>0</v>
      </c>
      <c r="G48" s="5">
        <f>EP*VLOOKUP('Thông tin khách hàng'!$E$10,$X$2:$Z$5,3,FALSE)*OFFSET($S48,0,VLOOKUP('Thông tin khách hàng'!$E$10,$X$2:$Z$5,2,FALSE))</f>
        <v>0</v>
      </c>
      <c r="H48" s="5">
        <f>F48*HLOOKUP(B48,Assumption!$A$10:$G$12,2,TRUE)+G48*HLOOKUP(B48,Assumption!$A$10:$G$12,3,TRUE)</f>
        <v>0</v>
      </c>
      <c r="I48" s="5">
        <f t="shared" si="2"/>
        <v>0</v>
      </c>
      <c r="J48" s="47">
        <f>VLOOKUP(D48,Assumption!$O$3:$Q$103,IF('Thông tin khách hàng'!$B$3="Nam",2,3),FALSE)/12*P48</f>
        <v>204291.2964</v>
      </c>
      <c r="K48" s="5">
        <v>20000.0</v>
      </c>
      <c r="L48" s="46">
        <f>ROUND(((HLOOKUP(B48,Assumption!$A$6:$L$7,2,TRUE)+1)^(1/12)-1)*(E48+I48-J48-K48),0)</f>
        <v>665725</v>
      </c>
      <c r="M48" s="46">
        <f t="shared" si="3"/>
        <v>204018859.9</v>
      </c>
      <c r="N48" s="46">
        <f>HLOOKUP(ROUND(AVERAGE(M36:M47)/10^6,0),Assumption!$B$2:$E$3,2,TRUE)*M48</f>
        <v>0</v>
      </c>
      <c r="O48" s="46">
        <f t="shared" si="4"/>
        <v>204018859.9</v>
      </c>
      <c r="P48" s="46">
        <f>IF(A48=1,SA,MAX(0,SA-M47))</f>
        <v>896422573.8</v>
      </c>
      <c r="S48" s="5">
        <v>0.0</v>
      </c>
      <c r="T48" s="5">
        <v>0.0</v>
      </c>
      <c r="U48" s="5">
        <v>1.0</v>
      </c>
      <c r="V48" s="48">
        <v>1.0</v>
      </c>
    </row>
    <row r="49" ht="15.75" customHeight="1">
      <c r="A49" s="5">
        <v>47.0</v>
      </c>
      <c r="B49" s="5">
        <v>4.0</v>
      </c>
      <c r="C49" s="5">
        <f t="shared" si="1"/>
        <v>11</v>
      </c>
      <c r="D49" s="5">
        <f>'Thông tin khách hàng'!$B$4+B49-1</f>
        <v>4</v>
      </c>
      <c r="E49" s="46">
        <f t="shared" si="5"/>
        <v>204018859.9</v>
      </c>
      <c r="F49" s="5">
        <f>TP*VLOOKUP('Thông tin khách hàng'!$E$10,$X$2:$Z$5,3,FALSE)*OFFSET($S49,0,VLOOKUP('Thông tin khách hàng'!$E$10,$X$2:$Z$5,2,FALSE))</f>
        <v>0</v>
      </c>
      <c r="G49" s="5">
        <f>EP*VLOOKUP('Thông tin khách hàng'!$E$10,$X$2:$Z$5,3,FALSE)*OFFSET($S49,0,VLOOKUP('Thông tin khách hàng'!$E$10,$X$2:$Z$5,2,FALSE))</f>
        <v>0</v>
      </c>
      <c r="H49" s="5">
        <f>F49*HLOOKUP(B49,Assumption!$A$10:$G$12,2,TRUE)+G49*HLOOKUP(B49,Assumption!$A$10:$G$12,3,TRUE)</f>
        <v>0</v>
      </c>
      <c r="I49" s="5">
        <f t="shared" si="2"/>
        <v>0</v>
      </c>
      <c r="J49" s="47">
        <f>VLOOKUP(D49,Assumption!$O$3:$Q$103,IF('Thông tin khách hàng'!$B$3="Nam",2,3),FALSE)/12*P49</f>
        <v>204190.6954</v>
      </c>
      <c r="K49" s="5">
        <v>20000.0</v>
      </c>
      <c r="L49" s="46">
        <f>ROUND(((HLOOKUP(B49,Assumption!$A$6:$L$7,2,TRUE)+1)^(1/12)-1)*(E49+I49-J49-K49),0)</f>
        <v>667171</v>
      </c>
      <c r="M49" s="46">
        <f t="shared" si="3"/>
        <v>204461840.2</v>
      </c>
      <c r="N49" s="46">
        <f>HLOOKUP(ROUND(AVERAGE(M37:M48)/10^6,0),Assumption!$B$2:$E$3,2,TRUE)*M49</f>
        <v>0</v>
      </c>
      <c r="O49" s="46">
        <f t="shared" si="4"/>
        <v>204461840.2</v>
      </c>
      <c r="P49" s="46">
        <f>IF(A49=1,SA,MAX(0,SA-M48))</f>
        <v>895981140.1</v>
      </c>
      <c r="S49" s="5">
        <v>0.0</v>
      </c>
      <c r="T49" s="5">
        <v>0.0</v>
      </c>
      <c r="U49" s="5">
        <v>0.0</v>
      </c>
      <c r="V49" s="48">
        <v>1.0</v>
      </c>
    </row>
    <row r="50" ht="15.75" customHeight="1">
      <c r="A50" s="5">
        <v>48.0</v>
      </c>
      <c r="B50" s="5">
        <v>4.0</v>
      </c>
      <c r="C50" s="5">
        <f t="shared" si="1"/>
        <v>12</v>
      </c>
      <c r="D50" s="5">
        <f>'Thông tin khách hàng'!$B$4+B50-1</f>
        <v>4</v>
      </c>
      <c r="E50" s="46">
        <f t="shared" si="5"/>
        <v>204461840.2</v>
      </c>
      <c r="F50" s="5">
        <f>TP*VLOOKUP('Thông tin khách hàng'!$E$10,$X$2:$Z$5,3,FALSE)*OFFSET($S50,0,VLOOKUP('Thông tin khách hàng'!$E$10,$X$2:$Z$5,2,FALSE))</f>
        <v>0</v>
      </c>
      <c r="G50" s="5">
        <f>EP*VLOOKUP('Thông tin khách hàng'!$E$10,$X$2:$Z$5,3,FALSE)*OFFSET($S50,0,VLOOKUP('Thông tin khách hàng'!$E$10,$X$2:$Z$5,2,FALSE))</f>
        <v>0</v>
      </c>
      <c r="H50" s="5">
        <f>F50*HLOOKUP(B50,Assumption!$A$10:$G$12,2,TRUE)+G50*HLOOKUP(B50,Assumption!$A$10:$G$12,3,TRUE)</f>
        <v>0</v>
      </c>
      <c r="I50" s="5">
        <f t="shared" si="2"/>
        <v>0</v>
      </c>
      <c r="J50" s="47">
        <f>VLOOKUP(D50,Assumption!$O$3:$Q$103,IF('Thông tin khách hàng'!$B$3="Nam",2,3),FALSE)/12*P50</f>
        <v>204089.7418</v>
      </c>
      <c r="K50" s="5">
        <v>20000.0</v>
      </c>
      <c r="L50" s="46">
        <f>ROUND(((HLOOKUP(B50,Assumption!$A$6:$L$7,2,TRUE)+1)^(1/12)-1)*(E50+I50-J50-K50),0)</f>
        <v>668621</v>
      </c>
      <c r="M50" s="46">
        <f t="shared" si="3"/>
        <v>204906371.5</v>
      </c>
      <c r="N50" s="46">
        <f>HLOOKUP(ROUND(AVERAGE(M38:M49)/10^6,0),Assumption!$B$2:$E$3,2,TRUE)*M50</f>
        <v>0</v>
      </c>
      <c r="O50" s="46">
        <f t="shared" si="4"/>
        <v>204906371.5</v>
      </c>
      <c r="P50" s="46">
        <f>IF(A50=1,SA,MAX(0,SA-M49))</f>
        <v>895538159.8</v>
      </c>
      <c r="S50" s="5">
        <v>0.0</v>
      </c>
      <c r="T50" s="5">
        <v>0.0</v>
      </c>
      <c r="U50" s="5">
        <v>0.0</v>
      </c>
      <c r="V50" s="48">
        <v>1.0</v>
      </c>
    </row>
    <row r="51" ht="15.75" customHeight="1">
      <c r="A51" s="5">
        <v>49.0</v>
      </c>
      <c r="B51" s="5">
        <v>5.0</v>
      </c>
      <c r="C51" s="5">
        <f t="shared" si="1"/>
        <v>1</v>
      </c>
      <c r="D51" s="5">
        <f>'Thông tin khách hàng'!$B$4+B51-1</f>
        <v>5</v>
      </c>
      <c r="E51" s="46">
        <f t="shared" si="5"/>
        <v>204906371.5</v>
      </c>
      <c r="F51" s="5">
        <f>TP*VLOOKUP('Thông tin khách hàng'!$E$10,$X$2:$Z$5,3,FALSE)*OFFSET($S51,0,VLOOKUP('Thông tin khách hàng'!$E$10,$X$2:$Z$5,2,FALSE))</f>
        <v>15000000</v>
      </c>
      <c r="G51" s="5">
        <f>EP*VLOOKUP('Thông tin khách hàng'!$E$10,$X$2:$Z$5,3,FALSE)*OFFSET($S51,0,VLOOKUP('Thông tin khách hàng'!$E$10,$X$2:$Z$5,2,FALSE))</f>
        <v>15000000</v>
      </c>
      <c r="H51" s="5">
        <f>F51*HLOOKUP(B51,Assumption!$A$10:$G$12,2,TRUE)+G51*HLOOKUP(B51,Assumption!$A$10:$G$12,3,TRUE)</f>
        <v>2250000</v>
      </c>
      <c r="I51" s="5">
        <f t="shared" si="2"/>
        <v>27750000</v>
      </c>
      <c r="J51" s="47">
        <f>VLOOKUP(D51,Assumption!$O$3:$Q$103,IF('Thông tin khách hàng'!$B$3="Nam",2,3),FALSE)/12*P51</f>
        <v>203988.4349</v>
      </c>
      <c r="K51" s="5">
        <v>20000.0</v>
      </c>
      <c r="L51" s="46">
        <f>ROUND(((HLOOKUP(B51,Assumption!$A$6:$L$7,2,TRUE)+1)^(1/12)-1)*(E51+I51-J51-K51),0)</f>
        <v>667290</v>
      </c>
      <c r="M51" s="46">
        <f t="shared" si="3"/>
        <v>233099673.1</v>
      </c>
      <c r="N51" s="46">
        <f>HLOOKUP(ROUND(AVERAGE(M39:M50)/10^6,0),Assumption!$B$2:$E$3,2,TRUE)*M51</f>
        <v>0</v>
      </c>
      <c r="O51" s="46">
        <f t="shared" si="4"/>
        <v>233099673.1</v>
      </c>
      <c r="P51" s="46">
        <f>IF(A51=1,SA,MAX(0,SA-M50))</f>
        <v>895093628.5</v>
      </c>
      <c r="S51" s="5">
        <v>1.0</v>
      </c>
      <c r="T51" s="5">
        <v>1.0</v>
      </c>
      <c r="U51" s="5">
        <v>1.0</v>
      </c>
      <c r="V51" s="48">
        <v>1.0</v>
      </c>
    </row>
    <row r="52" ht="15.75" customHeight="1">
      <c r="A52" s="5">
        <v>50.0</v>
      </c>
      <c r="B52" s="5">
        <v>5.0</v>
      </c>
      <c r="C52" s="5">
        <f t="shared" si="1"/>
        <v>2</v>
      </c>
      <c r="D52" s="5">
        <f>'Thông tin khách hàng'!$B$4+B52-1</f>
        <v>5</v>
      </c>
      <c r="E52" s="46">
        <f t="shared" si="5"/>
        <v>233099673.1</v>
      </c>
      <c r="F52" s="5">
        <f>TP*VLOOKUP('Thông tin khách hàng'!$E$10,$X$2:$Z$5,3,FALSE)*OFFSET($S52,0,VLOOKUP('Thông tin khách hàng'!$E$10,$X$2:$Z$5,2,FALSE))</f>
        <v>0</v>
      </c>
      <c r="G52" s="5">
        <f>EP*VLOOKUP('Thông tin khách hàng'!$E$10,$X$2:$Z$5,3,FALSE)*OFFSET($S52,0,VLOOKUP('Thông tin khách hàng'!$E$10,$X$2:$Z$5,2,FALSE))</f>
        <v>0</v>
      </c>
      <c r="H52" s="5">
        <f>F52*HLOOKUP(B52,Assumption!$A$10:$G$12,2,TRUE)+G52*HLOOKUP(B52,Assumption!$A$10:$G$12,3,TRUE)</f>
        <v>0</v>
      </c>
      <c r="I52" s="5">
        <f t="shared" si="2"/>
        <v>0</v>
      </c>
      <c r="J52" s="47">
        <f>VLOOKUP(D52,Assumption!$O$3:$Q$103,IF('Thông tin khách hàng'!$B$3="Nam",2,3),FALSE)/12*P52</f>
        <v>197563.2886</v>
      </c>
      <c r="K52" s="5">
        <v>20000.0</v>
      </c>
      <c r="L52" s="46">
        <f>ROUND(((HLOOKUP(B52,Assumption!$A$6:$L$7,2,TRUE)+1)^(1/12)-1)*(E52+I52-J52-K52),0)</f>
        <v>668581</v>
      </c>
      <c r="M52" s="46">
        <f t="shared" si="3"/>
        <v>233550690.8</v>
      </c>
      <c r="N52" s="46">
        <f>HLOOKUP(ROUND(AVERAGE(M40:M51)/10^6,0),Assumption!$B$2:$E$3,2,TRUE)*M52</f>
        <v>0</v>
      </c>
      <c r="O52" s="46">
        <f t="shared" si="4"/>
        <v>233550690.8</v>
      </c>
      <c r="P52" s="46">
        <f>IF(A52=1,SA,MAX(0,SA-M51))</f>
        <v>866900326.9</v>
      </c>
      <c r="S52" s="5">
        <v>0.0</v>
      </c>
      <c r="T52" s="5">
        <v>0.0</v>
      </c>
      <c r="U52" s="5">
        <v>0.0</v>
      </c>
      <c r="V52" s="48">
        <v>1.0</v>
      </c>
    </row>
    <row r="53" ht="15.75" customHeight="1">
      <c r="A53" s="5">
        <v>51.0</v>
      </c>
      <c r="B53" s="5">
        <v>5.0</v>
      </c>
      <c r="C53" s="5">
        <f t="shared" si="1"/>
        <v>3</v>
      </c>
      <c r="D53" s="5">
        <f>'Thông tin khách hàng'!$B$4+B53-1</f>
        <v>5</v>
      </c>
      <c r="E53" s="46">
        <f t="shared" si="5"/>
        <v>233550690.8</v>
      </c>
      <c r="F53" s="5">
        <f>TP*VLOOKUP('Thông tin khách hàng'!$E$10,$X$2:$Z$5,3,FALSE)*OFFSET($S53,0,VLOOKUP('Thông tin khách hàng'!$E$10,$X$2:$Z$5,2,FALSE))</f>
        <v>0</v>
      </c>
      <c r="G53" s="5">
        <f>EP*VLOOKUP('Thông tin khách hàng'!$E$10,$X$2:$Z$5,3,FALSE)*OFFSET($S53,0,VLOOKUP('Thông tin khách hàng'!$E$10,$X$2:$Z$5,2,FALSE))</f>
        <v>0</v>
      </c>
      <c r="H53" s="5">
        <f>F53*HLOOKUP(B53,Assumption!$A$10:$G$12,2,TRUE)+G53*HLOOKUP(B53,Assumption!$A$10:$G$12,3,TRUE)</f>
        <v>0</v>
      </c>
      <c r="I53" s="5">
        <f t="shared" si="2"/>
        <v>0</v>
      </c>
      <c r="J53" s="47">
        <f>VLOOKUP(D53,Assumption!$O$3:$Q$103,IF('Thông tin khách hàng'!$B$3="Nam",2,3),FALSE)/12*P53</f>
        <v>197460.5034</v>
      </c>
      <c r="K53" s="5">
        <v>20000.0</v>
      </c>
      <c r="L53" s="46">
        <f>ROUND(((HLOOKUP(B53,Assumption!$A$6:$L$7,2,TRUE)+1)^(1/12)-1)*(E53+I53-J53-K53),0)</f>
        <v>669876</v>
      </c>
      <c r="M53" s="46">
        <f t="shared" si="3"/>
        <v>234003106.3</v>
      </c>
      <c r="N53" s="46">
        <f>HLOOKUP(ROUND(AVERAGE(M41:M52)/10^6,0),Assumption!$B$2:$E$3,2,TRUE)*M53</f>
        <v>0</v>
      </c>
      <c r="O53" s="46">
        <f t="shared" si="4"/>
        <v>234003106.3</v>
      </c>
      <c r="P53" s="46">
        <f>IF(A53=1,SA,MAX(0,SA-M52))</f>
        <v>866449309.2</v>
      </c>
      <c r="S53" s="5">
        <v>0.0</v>
      </c>
      <c r="T53" s="5">
        <v>0.0</v>
      </c>
      <c r="U53" s="5">
        <v>0.0</v>
      </c>
      <c r="V53" s="48">
        <v>1.0</v>
      </c>
    </row>
    <row r="54" ht="15.75" customHeight="1">
      <c r="A54" s="5">
        <v>52.0</v>
      </c>
      <c r="B54" s="5">
        <v>5.0</v>
      </c>
      <c r="C54" s="5">
        <f t="shared" si="1"/>
        <v>4</v>
      </c>
      <c r="D54" s="5">
        <f>'Thông tin khách hàng'!$B$4+B54-1</f>
        <v>5</v>
      </c>
      <c r="E54" s="46">
        <f t="shared" si="5"/>
        <v>234003106.3</v>
      </c>
      <c r="F54" s="5">
        <f>TP*VLOOKUP('Thông tin khách hàng'!$E$10,$X$2:$Z$5,3,FALSE)*OFFSET($S54,0,VLOOKUP('Thông tin khách hàng'!$E$10,$X$2:$Z$5,2,FALSE))</f>
        <v>0</v>
      </c>
      <c r="G54" s="5">
        <f>EP*VLOOKUP('Thông tin khách hàng'!$E$10,$X$2:$Z$5,3,FALSE)*OFFSET($S54,0,VLOOKUP('Thông tin khách hàng'!$E$10,$X$2:$Z$5,2,FALSE))</f>
        <v>0</v>
      </c>
      <c r="H54" s="5">
        <f>F54*HLOOKUP(B54,Assumption!$A$10:$G$12,2,TRUE)+G54*HLOOKUP(B54,Assumption!$A$10:$G$12,3,TRUE)</f>
        <v>0</v>
      </c>
      <c r="I54" s="5">
        <f t="shared" si="2"/>
        <v>0</v>
      </c>
      <c r="J54" s="47">
        <f>VLOOKUP(D54,Assumption!$O$3:$Q$103,IF('Thông tin khách hàng'!$B$3="Nam",2,3),FALSE)/12*P54</f>
        <v>197357.3996</v>
      </c>
      <c r="K54" s="5">
        <v>20000.0</v>
      </c>
      <c r="L54" s="46">
        <f>ROUND(((HLOOKUP(B54,Assumption!$A$6:$L$7,2,TRUE)+1)^(1/12)-1)*(E54+I54-J54-K54),0)</f>
        <v>671175</v>
      </c>
      <c r="M54" s="46">
        <f t="shared" si="3"/>
        <v>234456923.9</v>
      </c>
      <c r="N54" s="46">
        <f>HLOOKUP(ROUND(AVERAGE(M42:M53)/10^6,0),Assumption!$B$2:$E$3,2,TRUE)*M54</f>
        <v>0</v>
      </c>
      <c r="O54" s="46">
        <f t="shared" si="4"/>
        <v>234456923.9</v>
      </c>
      <c r="P54" s="46">
        <f>IF(A54=1,SA,MAX(0,SA-M53))</f>
        <v>865996893.7</v>
      </c>
      <c r="S54" s="5">
        <v>0.0</v>
      </c>
      <c r="T54" s="5">
        <v>0.0</v>
      </c>
      <c r="U54" s="5">
        <v>1.0</v>
      </c>
      <c r="V54" s="48">
        <v>1.0</v>
      </c>
    </row>
    <row r="55" ht="15.75" customHeight="1">
      <c r="A55" s="5">
        <v>53.0</v>
      </c>
      <c r="B55" s="5">
        <v>5.0</v>
      </c>
      <c r="C55" s="5">
        <f t="shared" si="1"/>
        <v>5</v>
      </c>
      <c r="D55" s="5">
        <f>'Thông tin khách hàng'!$B$4+B55-1</f>
        <v>5</v>
      </c>
      <c r="E55" s="46">
        <f t="shared" si="5"/>
        <v>234456923.9</v>
      </c>
      <c r="F55" s="5">
        <f>TP*VLOOKUP('Thông tin khách hàng'!$E$10,$X$2:$Z$5,3,FALSE)*OFFSET($S55,0,VLOOKUP('Thông tin khách hàng'!$E$10,$X$2:$Z$5,2,FALSE))</f>
        <v>0</v>
      </c>
      <c r="G55" s="5">
        <f>EP*VLOOKUP('Thông tin khách hàng'!$E$10,$X$2:$Z$5,3,FALSE)*OFFSET($S55,0,VLOOKUP('Thông tin khách hàng'!$E$10,$X$2:$Z$5,2,FALSE))</f>
        <v>0</v>
      </c>
      <c r="H55" s="5">
        <f>F55*HLOOKUP(B55,Assumption!$A$10:$G$12,2,TRUE)+G55*HLOOKUP(B55,Assumption!$A$10:$G$12,3,TRUE)</f>
        <v>0</v>
      </c>
      <c r="I55" s="5">
        <f t="shared" si="2"/>
        <v>0</v>
      </c>
      <c r="J55" s="47">
        <f>VLOOKUP(D55,Assumption!$O$3:$Q$103,IF('Thông tin khách hàng'!$B$3="Nam",2,3),FALSE)/12*P55</f>
        <v>197253.9763</v>
      </c>
      <c r="K55" s="5">
        <v>20000.0</v>
      </c>
      <c r="L55" s="46">
        <f>ROUND(((HLOOKUP(B55,Assumption!$A$6:$L$7,2,TRUE)+1)^(1/12)-1)*(E55+I55-J55-K55),0)</f>
        <v>672478</v>
      </c>
      <c r="M55" s="46">
        <f t="shared" si="3"/>
        <v>234912147.9</v>
      </c>
      <c r="N55" s="46">
        <f>HLOOKUP(ROUND(AVERAGE(M43:M54)/10^6,0),Assumption!$B$2:$E$3,2,TRUE)*M55</f>
        <v>0</v>
      </c>
      <c r="O55" s="46">
        <f t="shared" si="4"/>
        <v>234912147.9</v>
      </c>
      <c r="P55" s="46">
        <f>IF(A55=1,SA,MAX(0,SA-M54))</f>
        <v>865543076.1</v>
      </c>
      <c r="S55" s="5">
        <v>0.0</v>
      </c>
      <c r="T55" s="5">
        <v>0.0</v>
      </c>
      <c r="U55" s="5">
        <v>0.0</v>
      </c>
      <c r="V55" s="48">
        <v>1.0</v>
      </c>
    </row>
    <row r="56" ht="15.75" customHeight="1">
      <c r="A56" s="5">
        <v>54.0</v>
      </c>
      <c r="B56" s="5">
        <v>5.0</v>
      </c>
      <c r="C56" s="5">
        <f t="shared" si="1"/>
        <v>6</v>
      </c>
      <c r="D56" s="5">
        <f>'Thông tin khách hàng'!$B$4+B56-1</f>
        <v>5</v>
      </c>
      <c r="E56" s="46">
        <f t="shared" si="5"/>
        <v>234912147.9</v>
      </c>
      <c r="F56" s="5">
        <f>TP*VLOOKUP('Thông tin khách hàng'!$E$10,$X$2:$Z$5,3,FALSE)*OFFSET($S56,0,VLOOKUP('Thông tin khách hàng'!$E$10,$X$2:$Z$5,2,FALSE))</f>
        <v>0</v>
      </c>
      <c r="G56" s="5">
        <f>EP*VLOOKUP('Thông tin khách hàng'!$E$10,$X$2:$Z$5,3,FALSE)*OFFSET($S56,0,VLOOKUP('Thông tin khách hàng'!$E$10,$X$2:$Z$5,2,FALSE))</f>
        <v>0</v>
      </c>
      <c r="H56" s="5">
        <f>F56*HLOOKUP(B56,Assumption!$A$10:$G$12,2,TRUE)+G56*HLOOKUP(B56,Assumption!$A$10:$G$12,3,TRUE)</f>
        <v>0</v>
      </c>
      <c r="I56" s="5">
        <f t="shared" si="2"/>
        <v>0</v>
      </c>
      <c r="J56" s="47">
        <f>VLOOKUP(D56,Assumption!$O$3:$Q$103,IF('Thông tin khách hàng'!$B$3="Nam",2,3),FALSE)/12*P56</f>
        <v>197150.2325</v>
      </c>
      <c r="K56" s="5">
        <v>20000.0</v>
      </c>
      <c r="L56" s="46">
        <f>ROUND(((HLOOKUP(B56,Assumption!$A$6:$L$7,2,TRUE)+1)^(1/12)-1)*(E56+I56-J56-K56),0)</f>
        <v>673786</v>
      </c>
      <c r="M56" s="46">
        <f t="shared" si="3"/>
        <v>235368783.7</v>
      </c>
      <c r="N56" s="46">
        <f>HLOOKUP(ROUND(AVERAGE(M44:M55)/10^6,0),Assumption!$B$2:$E$3,2,TRUE)*M56</f>
        <v>0</v>
      </c>
      <c r="O56" s="46">
        <f t="shared" si="4"/>
        <v>235368783.7</v>
      </c>
      <c r="P56" s="46">
        <f>IF(A56=1,SA,MAX(0,SA-M55))</f>
        <v>865087852.1</v>
      </c>
      <c r="S56" s="5">
        <v>0.0</v>
      </c>
      <c r="T56" s="5">
        <v>0.0</v>
      </c>
      <c r="U56" s="5">
        <v>0.0</v>
      </c>
      <c r="V56" s="48">
        <v>1.0</v>
      </c>
    </row>
    <row r="57" ht="15.75" customHeight="1">
      <c r="A57" s="5">
        <v>55.0</v>
      </c>
      <c r="B57" s="5">
        <v>5.0</v>
      </c>
      <c r="C57" s="5">
        <f t="shared" si="1"/>
        <v>7</v>
      </c>
      <c r="D57" s="5">
        <f>'Thông tin khách hàng'!$B$4+B57-1</f>
        <v>5</v>
      </c>
      <c r="E57" s="46">
        <f t="shared" si="5"/>
        <v>235368783.7</v>
      </c>
      <c r="F57" s="5">
        <f>TP*VLOOKUP('Thông tin khách hàng'!$E$10,$X$2:$Z$5,3,FALSE)*OFFSET($S57,0,VLOOKUP('Thông tin khách hàng'!$E$10,$X$2:$Z$5,2,FALSE))</f>
        <v>15000000</v>
      </c>
      <c r="G57" s="5">
        <f>EP*VLOOKUP('Thông tin khách hàng'!$E$10,$X$2:$Z$5,3,FALSE)*OFFSET($S57,0,VLOOKUP('Thông tin khách hàng'!$E$10,$X$2:$Z$5,2,FALSE))</f>
        <v>15000000</v>
      </c>
      <c r="H57" s="5">
        <f>F57*HLOOKUP(B57,Assumption!$A$10:$G$12,2,TRUE)+G57*HLOOKUP(B57,Assumption!$A$10:$G$12,3,TRUE)</f>
        <v>2250000</v>
      </c>
      <c r="I57" s="5">
        <f t="shared" si="2"/>
        <v>27750000</v>
      </c>
      <c r="J57" s="47">
        <f>VLOOKUP(D57,Assumption!$O$3:$Q$103,IF('Thông tin khách hàng'!$B$3="Nam",2,3),FALSE)/12*P57</f>
        <v>197046.1669</v>
      </c>
      <c r="K57" s="5">
        <v>20000.0</v>
      </c>
      <c r="L57" s="46">
        <f>ROUND(((HLOOKUP(B57,Assumption!$A$6:$L$7,2,TRUE)+1)^(1/12)-1)*(E57+I57-J57-K57),0)</f>
        <v>754764</v>
      </c>
      <c r="M57" s="46">
        <f t="shared" si="3"/>
        <v>263656501.5</v>
      </c>
      <c r="N57" s="47">
        <f>HLOOKUP(ROUND(AVERAGE(M45:M56)/10^6,0),Assumption!$B$2:$E$3,2,TRUE)*MAX((AVERAGE(M45:M56)-250*10^6),0)</f>
        <v>0</v>
      </c>
      <c r="O57" s="46">
        <f t="shared" si="4"/>
        <v>263656501.5</v>
      </c>
      <c r="P57" s="46">
        <f>IF(A57=1,SA,MAX(0,SA-M56))</f>
        <v>864631216.3</v>
      </c>
      <c r="S57" s="5">
        <v>0.0</v>
      </c>
      <c r="T57" s="5">
        <v>1.0</v>
      </c>
      <c r="U57" s="5">
        <v>1.0</v>
      </c>
      <c r="V57" s="48">
        <v>1.0</v>
      </c>
    </row>
    <row r="58" ht="15.75" customHeight="1">
      <c r="A58" s="5">
        <v>56.0</v>
      </c>
      <c r="B58" s="5">
        <v>5.0</v>
      </c>
      <c r="C58" s="5">
        <f t="shared" si="1"/>
        <v>8</v>
      </c>
      <c r="D58" s="5">
        <f>'Thông tin khách hàng'!$B$4+B58-1</f>
        <v>5</v>
      </c>
      <c r="E58" s="46">
        <f t="shared" si="5"/>
        <v>263656501.5</v>
      </c>
      <c r="F58" s="5">
        <f>TP*VLOOKUP('Thông tin khách hàng'!$E$10,$X$2:$Z$5,3,FALSE)*OFFSET($S58,0,VLOOKUP('Thông tin khách hàng'!$E$10,$X$2:$Z$5,2,FALSE))</f>
        <v>0</v>
      </c>
      <c r="G58" s="5">
        <f>EP*VLOOKUP('Thông tin khách hàng'!$E$10,$X$2:$Z$5,3,FALSE)*OFFSET($S58,0,VLOOKUP('Thông tin khách hàng'!$E$10,$X$2:$Z$5,2,FALSE))</f>
        <v>0</v>
      </c>
      <c r="H58" s="5">
        <f>F58*HLOOKUP(B58,Assumption!$A$10:$G$12,2,TRUE)+G58*HLOOKUP(B58,Assumption!$A$10:$G$12,3,TRUE)</f>
        <v>0</v>
      </c>
      <c r="I58" s="5">
        <f t="shared" si="2"/>
        <v>0</v>
      </c>
      <c r="J58" s="47">
        <f>VLOOKUP(D58,Assumption!$O$3:$Q$103,IF('Thông tin khách hàng'!$B$3="Nam",2,3),FALSE)/12*P58</f>
        <v>190599.5036</v>
      </c>
      <c r="K58" s="5">
        <v>20000.0</v>
      </c>
      <c r="L58" s="46">
        <f>ROUND(((HLOOKUP(B58,Assumption!$A$6:$L$7,2,TRUE)+1)^(1/12)-1)*(E58+I58-J58-K58),0)</f>
        <v>756327</v>
      </c>
      <c r="M58" s="46">
        <f t="shared" si="3"/>
        <v>264202229</v>
      </c>
      <c r="N58" s="47">
        <f>HLOOKUP(ROUND(AVERAGE(M46:M57)/10^6,0),Assumption!$B$2:$E$3,2,TRUE)*MAX((AVERAGE(M46:M57)-250*10^6),0)</f>
        <v>0</v>
      </c>
      <c r="O58" s="46">
        <f t="shared" si="4"/>
        <v>264202229</v>
      </c>
      <c r="P58" s="46">
        <f>IF(A58=1,SA,MAX(0,SA-M57))</f>
        <v>836343498.5</v>
      </c>
      <c r="S58" s="5">
        <v>0.0</v>
      </c>
      <c r="T58" s="5">
        <v>0.0</v>
      </c>
      <c r="U58" s="5">
        <v>0.0</v>
      </c>
      <c r="V58" s="48">
        <v>1.0</v>
      </c>
    </row>
    <row r="59" ht="15.75" customHeight="1">
      <c r="A59" s="5">
        <v>57.0</v>
      </c>
      <c r="B59" s="5">
        <v>5.0</v>
      </c>
      <c r="C59" s="5">
        <f t="shared" si="1"/>
        <v>9</v>
      </c>
      <c r="D59" s="5">
        <f>'Thông tin khách hàng'!$B$4+B59-1</f>
        <v>5</v>
      </c>
      <c r="E59" s="46">
        <f t="shared" si="5"/>
        <v>264202229</v>
      </c>
      <c r="F59" s="5">
        <f>TP*VLOOKUP('Thông tin khách hàng'!$E$10,$X$2:$Z$5,3,FALSE)*OFFSET($S59,0,VLOOKUP('Thông tin khách hàng'!$E$10,$X$2:$Z$5,2,FALSE))</f>
        <v>0</v>
      </c>
      <c r="G59" s="5">
        <f>EP*VLOOKUP('Thông tin khách hàng'!$E$10,$X$2:$Z$5,3,FALSE)*OFFSET($S59,0,VLOOKUP('Thông tin khách hàng'!$E$10,$X$2:$Z$5,2,FALSE))</f>
        <v>0</v>
      </c>
      <c r="H59" s="5">
        <f>F59*HLOOKUP(B59,Assumption!$A$10:$G$12,2,TRUE)+G59*HLOOKUP(B59,Assumption!$A$10:$G$12,3,TRUE)</f>
        <v>0</v>
      </c>
      <c r="I59" s="5">
        <f t="shared" si="2"/>
        <v>0</v>
      </c>
      <c r="J59" s="47">
        <f>VLOOKUP(D59,Assumption!$O$3:$Q$103,IF('Thông tin khách hàng'!$B$3="Nam",2,3),FALSE)/12*P59</f>
        <v>190475.1344</v>
      </c>
      <c r="K59" s="5">
        <v>20000.0</v>
      </c>
      <c r="L59" s="46">
        <f>ROUND(((HLOOKUP(B59,Assumption!$A$6:$L$7,2,TRUE)+1)^(1/12)-1)*(E59+I59-J59-K59),0)</f>
        <v>757894</v>
      </c>
      <c r="M59" s="46">
        <f t="shared" si="3"/>
        <v>264749647.8</v>
      </c>
      <c r="N59" s="47">
        <f>HLOOKUP(ROUND(AVERAGE(M47:M58)/10^6,0),Assumption!$B$2:$E$3,2,TRUE)*MAX((AVERAGE(M47:M58)-250*10^6),0)</f>
        <v>0</v>
      </c>
      <c r="O59" s="46">
        <f t="shared" si="4"/>
        <v>264749647.8</v>
      </c>
      <c r="P59" s="46">
        <f>IF(A59=1,SA,MAX(0,SA-M58))</f>
        <v>835797771</v>
      </c>
      <c r="S59" s="5">
        <v>0.0</v>
      </c>
      <c r="T59" s="5">
        <v>0.0</v>
      </c>
      <c r="U59" s="5">
        <v>0.0</v>
      </c>
      <c r="V59" s="48">
        <v>1.0</v>
      </c>
    </row>
    <row r="60" ht="15.75" customHeight="1">
      <c r="A60" s="5">
        <v>58.0</v>
      </c>
      <c r="B60" s="5">
        <v>5.0</v>
      </c>
      <c r="C60" s="5">
        <f t="shared" si="1"/>
        <v>10</v>
      </c>
      <c r="D60" s="5">
        <f>'Thông tin khách hàng'!$B$4+B60-1</f>
        <v>5</v>
      </c>
      <c r="E60" s="46">
        <f t="shared" si="5"/>
        <v>264749647.8</v>
      </c>
      <c r="F60" s="5">
        <f>TP*VLOOKUP('Thông tin khách hàng'!$E$10,$X$2:$Z$5,3,FALSE)*OFFSET($S60,0,VLOOKUP('Thông tin khách hàng'!$E$10,$X$2:$Z$5,2,FALSE))</f>
        <v>0</v>
      </c>
      <c r="G60" s="5">
        <f>EP*VLOOKUP('Thông tin khách hàng'!$E$10,$X$2:$Z$5,3,FALSE)*OFFSET($S60,0,VLOOKUP('Thông tin khách hàng'!$E$10,$X$2:$Z$5,2,FALSE))</f>
        <v>0</v>
      </c>
      <c r="H60" s="5">
        <f>F60*HLOOKUP(B60,Assumption!$A$10:$G$12,2,TRUE)+G60*HLOOKUP(B60,Assumption!$A$10:$G$12,3,TRUE)</f>
        <v>0</v>
      </c>
      <c r="I60" s="5">
        <f t="shared" si="2"/>
        <v>0</v>
      </c>
      <c r="J60" s="47">
        <f>VLOOKUP(D60,Assumption!$O$3:$Q$103,IF('Thông tin khách hàng'!$B$3="Nam",2,3),FALSE)/12*P60</f>
        <v>190350.3797</v>
      </c>
      <c r="K60" s="5">
        <v>20000.0</v>
      </c>
      <c r="L60" s="46">
        <f>ROUND(((HLOOKUP(B60,Assumption!$A$6:$L$7,2,TRUE)+1)^(1/12)-1)*(E60+I60-J60-K60),0)</f>
        <v>759466</v>
      </c>
      <c r="M60" s="46">
        <f t="shared" si="3"/>
        <v>265298763.5</v>
      </c>
      <c r="N60" s="47">
        <f>HLOOKUP(ROUND(AVERAGE(M48:M59)/10^6,0),Assumption!$B$2:$E$3,2,TRUE)*MAX((AVERAGE(M48:M59)-250*10^6),0)</f>
        <v>0</v>
      </c>
      <c r="O60" s="46">
        <f t="shared" si="4"/>
        <v>265298763.5</v>
      </c>
      <c r="P60" s="46">
        <f>IF(A60=1,SA,MAX(0,SA-M59))</f>
        <v>835250352.2</v>
      </c>
      <c r="S60" s="5">
        <v>0.0</v>
      </c>
      <c r="T60" s="5">
        <v>0.0</v>
      </c>
      <c r="U60" s="5">
        <v>1.0</v>
      </c>
      <c r="V60" s="48">
        <v>1.0</v>
      </c>
    </row>
    <row r="61" ht="15.75" customHeight="1">
      <c r="A61" s="5">
        <v>59.0</v>
      </c>
      <c r="B61" s="5">
        <v>5.0</v>
      </c>
      <c r="C61" s="5">
        <f t="shared" si="1"/>
        <v>11</v>
      </c>
      <c r="D61" s="5">
        <f>'Thông tin khách hàng'!$B$4+B61-1</f>
        <v>5</v>
      </c>
      <c r="E61" s="46">
        <f t="shared" si="5"/>
        <v>265298763.5</v>
      </c>
      <c r="F61" s="5">
        <f>TP*VLOOKUP('Thông tin khách hàng'!$E$10,$X$2:$Z$5,3,FALSE)*OFFSET($S61,0,VLOOKUP('Thông tin khách hàng'!$E$10,$X$2:$Z$5,2,FALSE))</f>
        <v>0</v>
      </c>
      <c r="G61" s="5">
        <f>EP*VLOOKUP('Thông tin khách hàng'!$E$10,$X$2:$Z$5,3,FALSE)*OFFSET($S61,0,VLOOKUP('Thông tin khách hàng'!$E$10,$X$2:$Z$5,2,FALSE))</f>
        <v>0</v>
      </c>
      <c r="H61" s="5">
        <f>F61*HLOOKUP(B61,Assumption!$A$10:$G$12,2,TRUE)+G61*HLOOKUP(B61,Assumption!$A$10:$G$12,3,TRUE)</f>
        <v>0</v>
      </c>
      <c r="I61" s="5">
        <f t="shared" si="2"/>
        <v>0</v>
      </c>
      <c r="J61" s="47">
        <f>VLOOKUP(D61,Assumption!$O$3:$Q$103,IF('Thông tin khách hàng'!$B$3="Nam",2,3),FALSE)/12*P61</f>
        <v>190225.2383</v>
      </c>
      <c r="K61" s="5">
        <v>20000.0</v>
      </c>
      <c r="L61" s="46">
        <f>ROUND(((HLOOKUP(B61,Assumption!$A$6:$L$7,2,TRUE)+1)^(1/12)-1)*(E61+I61-J61-K61),0)</f>
        <v>761042</v>
      </c>
      <c r="M61" s="46">
        <f t="shared" si="3"/>
        <v>265849580.2</v>
      </c>
      <c r="N61" s="47">
        <f>HLOOKUP(ROUND(AVERAGE(M49:M60)/10^6,0),Assumption!$B$2:$E$3,2,TRUE)*MAX((AVERAGE(M49:M60)-250*10^6),0)</f>
        <v>0</v>
      </c>
      <c r="O61" s="46">
        <f t="shared" si="4"/>
        <v>265849580.2</v>
      </c>
      <c r="P61" s="46">
        <f>IF(A61=1,SA,MAX(0,SA-M60))</f>
        <v>834701236.5</v>
      </c>
      <c r="S61" s="5">
        <v>0.0</v>
      </c>
      <c r="T61" s="5">
        <v>0.0</v>
      </c>
      <c r="U61" s="5">
        <v>0.0</v>
      </c>
      <c r="V61" s="48">
        <v>1.0</v>
      </c>
    </row>
    <row r="62" ht="15.75" customHeight="1">
      <c r="A62" s="5">
        <v>60.0</v>
      </c>
      <c r="B62" s="5">
        <v>5.0</v>
      </c>
      <c r="C62" s="5">
        <f t="shared" si="1"/>
        <v>12</v>
      </c>
      <c r="D62" s="5">
        <f>'Thông tin khách hàng'!$B$4+B62-1</f>
        <v>5</v>
      </c>
      <c r="E62" s="46">
        <f t="shared" si="5"/>
        <v>265849580.2</v>
      </c>
      <c r="F62" s="5">
        <f>TP*VLOOKUP('Thông tin khách hàng'!$E$10,$X$2:$Z$5,3,FALSE)*OFFSET($S62,0,VLOOKUP('Thông tin khách hàng'!$E$10,$X$2:$Z$5,2,FALSE))</f>
        <v>0</v>
      </c>
      <c r="G62" s="5">
        <f>EP*VLOOKUP('Thông tin khách hàng'!$E$10,$X$2:$Z$5,3,FALSE)*OFFSET($S62,0,VLOOKUP('Thông tin khách hàng'!$E$10,$X$2:$Z$5,2,FALSE))</f>
        <v>0</v>
      </c>
      <c r="H62" s="5">
        <f>F62*HLOOKUP(B62,Assumption!$A$10:$G$12,2,TRUE)+G62*HLOOKUP(B62,Assumption!$A$10:$G$12,3,TRUE)</f>
        <v>0</v>
      </c>
      <c r="I62" s="5">
        <f t="shared" si="2"/>
        <v>0</v>
      </c>
      <c r="J62" s="47">
        <f>VLOOKUP(D62,Assumption!$O$3:$Q$103,IF('Thông tin khách hàng'!$B$3="Nam",2,3),FALSE)/12*P62</f>
        <v>190099.7093</v>
      </c>
      <c r="K62" s="5">
        <v>20000.0</v>
      </c>
      <c r="L62" s="46">
        <f>ROUND(((HLOOKUP(B62,Assumption!$A$6:$L$7,2,TRUE)+1)^(1/12)-1)*(E62+I62-J62-K62),0)</f>
        <v>762624</v>
      </c>
      <c r="M62" s="46">
        <f t="shared" si="3"/>
        <v>266402104.5</v>
      </c>
      <c r="N62" s="47">
        <f>HLOOKUP(ROUND(AVERAGE(M50:M61)/10^6,0),Assumption!$B$2:$E$3,2,TRUE)*MAX((AVERAGE(M50:M61)-250*10^6),0)</f>
        <v>0</v>
      </c>
      <c r="O62" s="46">
        <f t="shared" si="4"/>
        <v>266402104.5</v>
      </c>
      <c r="P62" s="46">
        <f>IF(A62=1,SA,MAX(0,SA-M61))</f>
        <v>834150419.8</v>
      </c>
      <c r="S62" s="5">
        <v>0.0</v>
      </c>
      <c r="T62" s="5">
        <v>0.0</v>
      </c>
      <c r="U62" s="5">
        <v>0.0</v>
      </c>
      <c r="V62" s="48">
        <v>1.0</v>
      </c>
    </row>
    <row r="63" ht="15.75" customHeight="1">
      <c r="A63" s="5">
        <v>61.0</v>
      </c>
      <c r="B63" s="5">
        <v>6.0</v>
      </c>
      <c r="C63" s="5">
        <f t="shared" si="1"/>
        <v>1</v>
      </c>
      <c r="D63" s="5">
        <f>'Thông tin khách hàng'!$B$4+B63-1</f>
        <v>6</v>
      </c>
      <c r="E63" s="46">
        <f t="shared" si="5"/>
        <v>266402104.5</v>
      </c>
      <c r="F63" s="5">
        <f>TP*VLOOKUP('Thông tin khách hàng'!$E$10,$X$2:$Z$5,3,FALSE)*OFFSET($S63,0,VLOOKUP('Thông tin khách hàng'!$E$10,$X$2:$Z$5,2,FALSE))</f>
        <v>15000000</v>
      </c>
      <c r="G63" s="5">
        <f>EP*VLOOKUP('Thông tin khách hàng'!$E$10,$X$2:$Z$5,3,FALSE)*OFFSET($S63,0,VLOOKUP('Thông tin khách hàng'!$E$10,$X$2:$Z$5,2,FALSE))</f>
        <v>15000000</v>
      </c>
      <c r="H63" s="5">
        <f>F63*HLOOKUP(B63,Assumption!$A$10:$G$12,2,TRUE)+G63*HLOOKUP(B63,Assumption!$A$10:$G$12,3,TRUE)</f>
        <v>750000</v>
      </c>
      <c r="I63" s="5">
        <f t="shared" si="2"/>
        <v>29250000</v>
      </c>
      <c r="J63" s="47">
        <f>VLOOKUP(D63,Assumption!$O$3:$Q$103,IF('Thông tin khách hàng'!$B$3="Nam",2,3),FALSE)/12*P63</f>
        <v>189973.7911</v>
      </c>
      <c r="K63" s="5">
        <v>20000.0</v>
      </c>
      <c r="L63" s="46">
        <f>ROUND(((HLOOKUP(B63,Assumption!$A$6:$L$7,2,TRUE)+1)^(1/12)-1)*(E63+I63-J63-K63),0)</f>
        <v>728640</v>
      </c>
      <c r="M63" s="46">
        <f t="shared" si="3"/>
        <v>296170770.7</v>
      </c>
      <c r="N63" s="47">
        <f>HLOOKUP(ROUND(AVERAGE(M51:M62)/10^6,0),Assumption!$B$2:$E$3,2,TRUE)*MAX((AVERAGE(M51:M62)-250*10^6),0)</f>
        <v>0</v>
      </c>
      <c r="O63" s="46">
        <f t="shared" si="4"/>
        <v>296170770.7</v>
      </c>
      <c r="P63" s="46">
        <f>IF(A63=1,SA,MAX(0,SA-M62))</f>
        <v>833597895.5</v>
      </c>
      <c r="S63" s="5">
        <v>1.0</v>
      </c>
      <c r="T63" s="5">
        <v>1.0</v>
      </c>
      <c r="U63" s="5">
        <v>1.0</v>
      </c>
      <c r="V63" s="48">
        <v>1.0</v>
      </c>
    </row>
    <row r="64" ht="15.75" customHeight="1">
      <c r="A64" s="5">
        <v>62.0</v>
      </c>
      <c r="B64" s="5">
        <v>6.0</v>
      </c>
      <c r="C64" s="5">
        <f t="shared" si="1"/>
        <v>2</v>
      </c>
      <c r="D64" s="5">
        <f>'Thông tin khách hàng'!$B$4+B64-1</f>
        <v>6</v>
      </c>
      <c r="E64" s="46">
        <f t="shared" si="5"/>
        <v>296170770.7</v>
      </c>
      <c r="F64" s="5">
        <f>TP*VLOOKUP('Thông tin khách hàng'!$E$10,$X$2:$Z$5,3,FALSE)*OFFSET($S64,0,VLOOKUP('Thông tin khách hàng'!$E$10,$X$2:$Z$5,2,FALSE))</f>
        <v>0</v>
      </c>
      <c r="G64" s="5">
        <f>EP*VLOOKUP('Thông tin khách hàng'!$E$10,$X$2:$Z$5,3,FALSE)*OFFSET($S64,0,VLOOKUP('Thông tin khách hàng'!$E$10,$X$2:$Z$5,2,FALSE))</f>
        <v>0</v>
      </c>
      <c r="H64" s="5">
        <f>F64*HLOOKUP(B64,Assumption!$A$10:$G$12,2,TRUE)+G64*HLOOKUP(B64,Assumption!$A$10:$G$12,3,TRUE)</f>
        <v>0</v>
      </c>
      <c r="I64" s="5">
        <f t="shared" si="2"/>
        <v>0</v>
      </c>
      <c r="J64" s="47">
        <f>VLOOKUP(D64,Assumption!$O$3:$Q$103,IF('Thông tin khách hàng'!$B$3="Nam",2,3),FALSE)/12*P64</f>
        <v>183189.6253</v>
      </c>
      <c r="K64" s="5">
        <v>20000.0</v>
      </c>
      <c r="L64" s="46">
        <f>ROUND(((HLOOKUP(B64,Assumption!$A$6:$L$7,2,TRUE)+1)^(1/12)-1)*(E64+I64-J64-K64),0)</f>
        <v>729936</v>
      </c>
      <c r="M64" s="46">
        <f t="shared" si="3"/>
        <v>296697517.1</v>
      </c>
      <c r="N64" s="47">
        <f>HLOOKUP(ROUND(AVERAGE(M52:M63)/10^6,0),Assumption!$B$2:$E$3,2,TRUE)*MAX((AVERAGE(M52:M63)-250*10^6),0)</f>
        <v>9770.208276</v>
      </c>
      <c r="O64" s="46">
        <f t="shared" si="4"/>
        <v>296707287.3</v>
      </c>
      <c r="P64" s="46">
        <f>IF(A64=1,SA,MAX(0,SA-M63))</f>
        <v>803829229.3</v>
      </c>
      <c r="S64" s="5">
        <v>0.0</v>
      </c>
      <c r="T64" s="5">
        <v>0.0</v>
      </c>
      <c r="U64" s="5">
        <v>0.0</v>
      </c>
      <c r="V64" s="48">
        <v>1.0</v>
      </c>
    </row>
    <row r="65" ht="15.75" customHeight="1">
      <c r="A65" s="5">
        <v>63.0</v>
      </c>
      <c r="B65" s="5">
        <v>6.0</v>
      </c>
      <c r="C65" s="5">
        <f t="shared" si="1"/>
        <v>3</v>
      </c>
      <c r="D65" s="5">
        <f>'Thông tin khách hàng'!$B$4+B65-1</f>
        <v>6</v>
      </c>
      <c r="E65" s="46">
        <f t="shared" si="5"/>
        <v>296697517.1</v>
      </c>
      <c r="F65" s="5">
        <f>TP*VLOOKUP('Thông tin khách hàng'!$E$10,$X$2:$Z$5,3,FALSE)*OFFSET($S65,0,VLOOKUP('Thông tin khách hàng'!$E$10,$X$2:$Z$5,2,FALSE))</f>
        <v>0</v>
      </c>
      <c r="G65" s="5">
        <f>EP*VLOOKUP('Thông tin khách hàng'!$E$10,$X$2:$Z$5,3,FALSE)*OFFSET($S65,0,VLOOKUP('Thông tin khách hàng'!$E$10,$X$2:$Z$5,2,FALSE))</f>
        <v>0</v>
      </c>
      <c r="H65" s="5">
        <f>F65*HLOOKUP(B65,Assumption!$A$10:$G$12,2,TRUE)+G65*HLOOKUP(B65,Assumption!$A$10:$G$12,3,TRUE)</f>
        <v>0</v>
      </c>
      <c r="I65" s="5">
        <f t="shared" si="2"/>
        <v>0</v>
      </c>
      <c r="J65" s="47">
        <f>VLOOKUP(D65,Assumption!$O$3:$Q$103,IF('Thông tin khách hàng'!$B$3="Nam",2,3),FALSE)/12*P65</f>
        <v>183069.5818</v>
      </c>
      <c r="K65" s="5">
        <v>20000.0</v>
      </c>
      <c r="L65" s="46">
        <f>ROUND(((HLOOKUP(B65,Assumption!$A$6:$L$7,2,TRUE)+1)^(1/12)-1)*(E65+I65-J65-K65),0)</f>
        <v>731235</v>
      </c>
      <c r="M65" s="46">
        <f t="shared" si="3"/>
        <v>297225682.5</v>
      </c>
      <c r="N65" s="47">
        <f>HLOOKUP(ROUND(AVERAGE(M53:M64)/10^6,0),Assumption!$B$2:$E$3,2,TRUE)*MAX((AVERAGE(M53:M64)-250*10^6),0)</f>
        <v>20294.67933</v>
      </c>
      <c r="O65" s="46">
        <f t="shared" si="4"/>
        <v>297245977.2</v>
      </c>
      <c r="P65" s="46">
        <f>IF(A65=1,SA,MAX(0,SA-M64))</f>
        <v>803302482.9</v>
      </c>
      <c r="S65" s="5">
        <v>0.0</v>
      </c>
      <c r="T65" s="5">
        <v>0.0</v>
      </c>
      <c r="U65" s="5">
        <v>0.0</v>
      </c>
      <c r="V65" s="48">
        <v>1.0</v>
      </c>
    </row>
    <row r="66" ht="15.75" customHeight="1">
      <c r="A66" s="5">
        <v>64.0</v>
      </c>
      <c r="B66" s="5">
        <v>6.0</v>
      </c>
      <c r="C66" s="5">
        <f t="shared" si="1"/>
        <v>4</v>
      </c>
      <c r="D66" s="5">
        <f>'Thông tin khách hàng'!$B$4+B66-1</f>
        <v>6</v>
      </c>
      <c r="E66" s="46">
        <f t="shared" si="5"/>
        <v>297225682.5</v>
      </c>
      <c r="F66" s="5">
        <f>TP*VLOOKUP('Thông tin khách hàng'!$E$10,$X$2:$Z$5,3,FALSE)*OFFSET($S66,0,VLOOKUP('Thông tin khách hàng'!$E$10,$X$2:$Z$5,2,FALSE))</f>
        <v>0</v>
      </c>
      <c r="G66" s="5">
        <f>EP*VLOOKUP('Thông tin khách hàng'!$E$10,$X$2:$Z$5,3,FALSE)*OFFSET($S66,0,VLOOKUP('Thông tin khách hàng'!$E$10,$X$2:$Z$5,2,FALSE))</f>
        <v>0</v>
      </c>
      <c r="H66" s="5">
        <f>F66*HLOOKUP(B66,Assumption!$A$10:$G$12,2,TRUE)+G66*HLOOKUP(B66,Assumption!$A$10:$G$12,3,TRUE)</f>
        <v>0</v>
      </c>
      <c r="I66" s="5">
        <f t="shared" si="2"/>
        <v>0</v>
      </c>
      <c r="J66" s="47">
        <f>VLOOKUP(D66,Assumption!$O$3:$Q$103,IF('Thông tin khách hàng'!$B$3="Nam",2,3),FALSE)/12*P66</f>
        <v>182949.2149</v>
      </c>
      <c r="K66" s="5">
        <v>20000.0</v>
      </c>
      <c r="L66" s="46">
        <f>ROUND(((HLOOKUP(B66,Assumption!$A$6:$L$7,2,TRUE)+1)^(1/12)-1)*(E66+I66-J66-K66),0)</f>
        <v>732538</v>
      </c>
      <c r="M66" s="46">
        <f t="shared" si="3"/>
        <v>297755271.3</v>
      </c>
      <c r="N66" s="47">
        <f>HLOOKUP(ROUND(AVERAGE(M54:M65)/10^6,0),Assumption!$B$2:$E$3,2,TRUE)*MAX((AVERAGE(M54:M65)-250*10^6),0)</f>
        <v>30831.77538</v>
      </c>
      <c r="O66" s="46">
        <f t="shared" si="4"/>
        <v>297786103.1</v>
      </c>
      <c r="P66" s="46">
        <f>IF(A66=1,SA,MAX(0,SA-M65))</f>
        <v>802774317.5</v>
      </c>
      <c r="S66" s="5">
        <v>0.0</v>
      </c>
      <c r="T66" s="5">
        <v>0.0</v>
      </c>
      <c r="U66" s="5">
        <v>1.0</v>
      </c>
      <c r="V66" s="48">
        <v>1.0</v>
      </c>
    </row>
    <row r="67" ht="15.75" customHeight="1">
      <c r="A67" s="5">
        <v>65.0</v>
      </c>
      <c r="B67" s="5">
        <v>6.0</v>
      </c>
      <c r="C67" s="5">
        <f t="shared" si="1"/>
        <v>5</v>
      </c>
      <c r="D67" s="5">
        <f>'Thông tin khách hàng'!$B$4+B67-1</f>
        <v>6</v>
      </c>
      <c r="E67" s="46">
        <f t="shared" si="5"/>
        <v>297755271.3</v>
      </c>
      <c r="F67" s="5">
        <f>TP*VLOOKUP('Thông tin khách hàng'!$E$10,$X$2:$Z$5,3,FALSE)*OFFSET($S67,0,VLOOKUP('Thông tin khách hàng'!$E$10,$X$2:$Z$5,2,FALSE))</f>
        <v>0</v>
      </c>
      <c r="G67" s="5">
        <f>EP*VLOOKUP('Thông tin khách hàng'!$E$10,$X$2:$Z$5,3,FALSE)*OFFSET($S67,0,VLOOKUP('Thông tin khách hàng'!$E$10,$X$2:$Z$5,2,FALSE))</f>
        <v>0</v>
      </c>
      <c r="H67" s="5">
        <f>F67*HLOOKUP(B67,Assumption!$A$10:$G$12,2,TRUE)+G67*HLOOKUP(B67,Assumption!$A$10:$G$12,3,TRUE)</f>
        <v>0</v>
      </c>
      <c r="I67" s="5">
        <f t="shared" si="2"/>
        <v>0</v>
      </c>
      <c r="J67" s="47">
        <f>VLOOKUP(D67,Assumption!$O$3:$Q$103,IF('Thông tin khách hàng'!$B$3="Nam",2,3),FALSE)/12*P67</f>
        <v>182828.5236</v>
      </c>
      <c r="K67" s="5">
        <v>20000.0</v>
      </c>
      <c r="L67" s="46">
        <f>ROUND(((HLOOKUP(B67,Assumption!$A$6:$L$7,2,TRUE)+1)^(1/12)-1)*(E67+I67-J67-K67),0)</f>
        <v>733845</v>
      </c>
      <c r="M67" s="46">
        <f t="shared" si="3"/>
        <v>298286287.8</v>
      </c>
      <c r="N67" s="47">
        <f>HLOOKUP(ROUND(AVERAGE(M55:M66)/10^6,0),Assumption!$B$2:$E$3,2,TRUE)*MAX((AVERAGE(M55:M66)-250*10^6),0)</f>
        <v>41381.49995</v>
      </c>
      <c r="O67" s="46">
        <f t="shared" si="4"/>
        <v>298327669.3</v>
      </c>
      <c r="P67" s="46">
        <f>IF(A67=1,SA,MAX(0,SA-M66))</f>
        <v>802244728.7</v>
      </c>
      <c r="S67" s="5">
        <v>0.0</v>
      </c>
      <c r="T67" s="5">
        <v>0.0</v>
      </c>
      <c r="U67" s="5">
        <v>0.0</v>
      </c>
      <c r="V67" s="48">
        <v>1.0</v>
      </c>
    </row>
    <row r="68" ht="15.75" customHeight="1">
      <c r="A68" s="5">
        <v>66.0</v>
      </c>
      <c r="B68" s="5">
        <v>6.0</v>
      </c>
      <c r="C68" s="5">
        <f t="shared" si="1"/>
        <v>6</v>
      </c>
      <c r="D68" s="5">
        <f>'Thông tin khách hàng'!$B$4+B68-1</f>
        <v>6</v>
      </c>
      <c r="E68" s="46">
        <f t="shared" si="5"/>
        <v>298286287.8</v>
      </c>
      <c r="F68" s="5">
        <f>TP*VLOOKUP('Thông tin khách hàng'!$E$10,$X$2:$Z$5,3,FALSE)*OFFSET($S68,0,VLOOKUP('Thông tin khách hàng'!$E$10,$X$2:$Z$5,2,FALSE))</f>
        <v>0</v>
      </c>
      <c r="G68" s="5">
        <f>EP*VLOOKUP('Thông tin khách hàng'!$E$10,$X$2:$Z$5,3,FALSE)*OFFSET($S68,0,VLOOKUP('Thông tin khách hàng'!$E$10,$X$2:$Z$5,2,FALSE))</f>
        <v>0</v>
      </c>
      <c r="H68" s="5">
        <f>F68*HLOOKUP(B68,Assumption!$A$10:$G$12,2,TRUE)+G68*HLOOKUP(B68,Assumption!$A$10:$G$12,3,TRUE)</f>
        <v>0</v>
      </c>
      <c r="I68" s="5">
        <f t="shared" si="2"/>
        <v>0</v>
      </c>
      <c r="J68" s="47">
        <f>VLOOKUP(D68,Assumption!$O$3:$Q$103,IF('Thông tin khách hàng'!$B$3="Nam",2,3),FALSE)/12*P68</f>
        <v>182707.507</v>
      </c>
      <c r="K68" s="5">
        <v>20000.0</v>
      </c>
      <c r="L68" s="46">
        <f>ROUND(((HLOOKUP(B68,Assumption!$A$6:$L$7,2,TRUE)+1)^(1/12)-1)*(E68+I68-J68-K68),0)</f>
        <v>735155</v>
      </c>
      <c r="M68" s="46">
        <f t="shared" si="3"/>
        <v>298818735.3</v>
      </c>
      <c r="N68" s="47">
        <f>HLOOKUP(ROUND(AVERAGE(M56:M67)/10^6,0),Assumption!$B$2:$E$3,2,TRUE)*MAX((AVERAGE(M56:M67)-250*10^6),0)</f>
        <v>51943.8566</v>
      </c>
      <c r="O68" s="46">
        <f t="shared" si="4"/>
        <v>298870679.1</v>
      </c>
      <c r="P68" s="46">
        <f>IF(A68=1,SA,MAX(0,SA-M67))</f>
        <v>801713712.2</v>
      </c>
      <c r="S68" s="5">
        <v>0.0</v>
      </c>
      <c r="T68" s="5">
        <v>0.0</v>
      </c>
      <c r="U68" s="5">
        <v>0.0</v>
      </c>
      <c r="V68" s="48">
        <v>1.0</v>
      </c>
    </row>
    <row r="69" ht="15.75" customHeight="1">
      <c r="A69" s="5">
        <v>67.0</v>
      </c>
      <c r="B69" s="5">
        <v>6.0</v>
      </c>
      <c r="C69" s="5">
        <f t="shared" si="1"/>
        <v>7</v>
      </c>
      <c r="D69" s="5">
        <f>'Thông tin khách hàng'!$B$4+B69-1</f>
        <v>6</v>
      </c>
      <c r="E69" s="46">
        <f t="shared" si="5"/>
        <v>298818735.3</v>
      </c>
      <c r="F69" s="5">
        <f>TP*VLOOKUP('Thông tin khách hàng'!$E$10,$X$2:$Z$5,3,FALSE)*OFFSET($S69,0,VLOOKUP('Thông tin khách hàng'!$E$10,$X$2:$Z$5,2,FALSE))</f>
        <v>15000000</v>
      </c>
      <c r="G69" s="5">
        <f>EP*VLOOKUP('Thông tin khách hàng'!$E$10,$X$2:$Z$5,3,FALSE)*OFFSET($S69,0,VLOOKUP('Thông tin khách hàng'!$E$10,$X$2:$Z$5,2,FALSE))</f>
        <v>15000000</v>
      </c>
      <c r="H69" s="5">
        <f>F69*HLOOKUP(B69,Assumption!$A$10:$G$12,2,TRUE)+G69*HLOOKUP(B69,Assumption!$A$10:$G$12,3,TRUE)</f>
        <v>750000</v>
      </c>
      <c r="I69" s="5">
        <f t="shared" si="2"/>
        <v>29250000</v>
      </c>
      <c r="J69" s="47">
        <f>VLOOKUP(D69,Assumption!$O$3:$Q$103,IF('Thông tin khách hàng'!$B$3="Nam",2,3),FALSE)/12*P69</f>
        <v>182586.1642</v>
      </c>
      <c r="K69" s="5">
        <v>20000.0</v>
      </c>
      <c r="L69" s="46">
        <f>ROUND(((HLOOKUP(B69,Assumption!$A$6:$L$7,2,TRUE)+1)^(1/12)-1)*(E69+I69-J69-K69),0)</f>
        <v>808606</v>
      </c>
      <c r="M69" s="46">
        <f t="shared" si="3"/>
        <v>328674755.1</v>
      </c>
      <c r="N69" s="47">
        <f>HLOOKUP(ROUND(AVERAGE(M57:M68)/10^6,0),Assumption!$B$2:$E$3,2,TRUE)*MAX((AVERAGE(M57:M68)-250*10^6),0)</f>
        <v>62518.84854</v>
      </c>
      <c r="O69" s="46">
        <f t="shared" si="4"/>
        <v>328737274</v>
      </c>
      <c r="P69" s="46">
        <f>IF(A69=1,SA,MAX(0,SA-M68))</f>
        <v>801181264.7</v>
      </c>
      <c r="S69" s="5">
        <v>0.0</v>
      </c>
      <c r="T69" s="5">
        <v>1.0</v>
      </c>
      <c r="U69" s="5">
        <v>1.0</v>
      </c>
      <c r="V69" s="48">
        <v>1.0</v>
      </c>
    </row>
    <row r="70" ht="15.75" customHeight="1">
      <c r="A70" s="5">
        <v>68.0</v>
      </c>
      <c r="B70" s="5">
        <v>6.0</v>
      </c>
      <c r="C70" s="5">
        <f t="shared" si="1"/>
        <v>8</v>
      </c>
      <c r="D70" s="5">
        <f>'Thông tin khách hàng'!$B$4+B70-1</f>
        <v>6</v>
      </c>
      <c r="E70" s="46">
        <f t="shared" si="5"/>
        <v>328674755.1</v>
      </c>
      <c r="F70" s="5">
        <f>TP*VLOOKUP('Thông tin khách hàng'!$E$10,$X$2:$Z$5,3,FALSE)*OFFSET($S70,0,VLOOKUP('Thông tin khách hàng'!$E$10,$X$2:$Z$5,2,FALSE))</f>
        <v>0</v>
      </c>
      <c r="G70" s="5">
        <f>EP*VLOOKUP('Thông tin khách hàng'!$E$10,$X$2:$Z$5,3,FALSE)*OFFSET($S70,0,VLOOKUP('Thông tin khách hàng'!$E$10,$X$2:$Z$5,2,FALSE))</f>
        <v>0</v>
      </c>
      <c r="H70" s="5">
        <f>F70*HLOOKUP(B70,Assumption!$A$10:$G$12,2,TRUE)+G70*HLOOKUP(B70,Assumption!$A$10:$G$12,3,TRUE)</f>
        <v>0</v>
      </c>
      <c r="I70" s="5">
        <f t="shared" si="2"/>
        <v>0</v>
      </c>
      <c r="J70" s="47">
        <f>VLOOKUP(D70,Assumption!$O$3:$Q$103,IF('Thông tin khách hàng'!$B$3="Nam",2,3),FALSE)/12*P70</f>
        <v>175782.0908</v>
      </c>
      <c r="K70" s="5">
        <v>20000.0</v>
      </c>
      <c r="L70" s="46">
        <f>ROUND(((HLOOKUP(B70,Assumption!$A$6:$L$7,2,TRUE)+1)^(1/12)-1)*(E70+I70-J70-K70),0)</f>
        <v>810118</v>
      </c>
      <c r="M70" s="46">
        <f t="shared" si="3"/>
        <v>329289091</v>
      </c>
      <c r="N70" s="47">
        <f>HLOOKUP(ROUND(AVERAGE(M58:M69)/10^6,0),Assumption!$B$2:$E$3,2,TRUE)*MAX((AVERAGE(M58:M69)-250*10^6),0)</f>
        <v>73355.22414</v>
      </c>
      <c r="O70" s="46">
        <f t="shared" si="4"/>
        <v>329362446.2</v>
      </c>
      <c r="P70" s="46">
        <f>IF(A70=1,SA,MAX(0,SA-M69))</f>
        <v>771325244.9</v>
      </c>
      <c r="S70" s="5">
        <v>0.0</v>
      </c>
      <c r="T70" s="5">
        <v>0.0</v>
      </c>
      <c r="U70" s="5">
        <v>0.0</v>
      </c>
      <c r="V70" s="48">
        <v>1.0</v>
      </c>
    </row>
    <row r="71" ht="15.75" customHeight="1">
      <c r="A71" s="5">
        <v>69.0</v>
      </c>
      <c r="B71" s="5">
        <v>6.0</v>
      </c>
      <c r="C71" s="5">
        <f t="shared" si="1"/>
        <v>9</v>
      </c>
      <c r="D71" s="5">
        <f>'Thông tin khách hàng'!$B$4+B71-1</f>
        <v>6</v>
      </c>
      <c r="E71" s="46">
        <f t="shared" si="5"/>
        <v>329289091</v>
      </c>
      <c r="F71" s="5">
        <f>TP*VLOOKUP('Thông tin khách hàng'!$E$10,$X$2:$Z$5,3,FALSE)*OFFSET($S71,0,VLOOKUP('Thông tin khách hàng'!$E$10,$X$2:$Z$5,2,FALSE))</f>
        <v>0</v>
      </c>
      <c r="G71" s="5">
        <f>EP*VLOOKUP('Thông tin khách hàng'!$E$10,$X$2:$Z$5,3,FALSE)*OFFSET($S71,0,VLOOKUP('Thông tin khách hàng'!$E$10,$X$2:$Z$5,2,FALSE))</f>
        <v>0</v>
      </c>
      <c r="H71" s="5">
        <f>F71*HLOOKUP(B71,Assumption!$A$10:$G$12,2,TRUE)+G71*HLOOKUP(B71,Assumption!$A$10:$G$12,3,TRUE)</f>
        <v>0</v>
      </c>
      <c r="I71" s="5">
        <f t="shared" si="2"/>
        <v>0</v>
      </c>
      <c r="J71" s="47">
        <f>VLOOKUP(D71,Assumption!$O$3:$Q$103,IF('Thông tin khách hàng'!$B$3="Nam",2,3),FALSE)/12*P71</f>
        <v>175642.086</v>
      </c>
      <c r="K71" s="5">
        <v>20000.0</v>
      </c>
      <c r="L71" s="46">
        <f>ROUND(((HLOOKUP(B71,Assumption!$A$6:$L$7,2,TRUE)+1)^(1/12)-1)*(E71+I71-J71-K71),0)</f>
        <v>811633</v>
      </c>
      <c r="M71" s="46">
        <f t="shared" si="3"/>
        <v>329905081.9</v>
      </c>
      <c r="N71" s="47">
        <f>HLOOKUP(ROUND(AVERAGE(M59:M70)/10^6,0),Assumption!$B$2:$E$3,2,TRUE)*MAX((AVERAGE(M59:M70)-250*10^6),0)</f>
        <v>84203.03448</v>
      </c>
      <c r="O71" s="46">
        <f t="shared" si="4"/>
        <v>329989285</v>
      </c>
      <c r="P71" s="46">
        <f>IF(A71=1,SA,MAX(0,SA-M70))</f>
        <v>770710909</v>
      </c>
      <c r="S71" s="5">
        <v>0.0</v>
      </c>
      <c r="T71" s="5">
        <v>0.0</v>
      </c>
      <c r="U71" s="5">
        <v>0.0</v>
      </c>
      <c r="V71" s="48">
        <v>1.0</v>
      </c>
    </row>
    <row r="72" ht="15.75" customHeight="1">
      <c r="A72" s="5">
        <v>70.0</v>
      </c>
      <c r="B72" s="5">
        <v>6.0</v>
      </c>
      <c r="C72" s="5">
        <f t="shared" si="1"/>
        <v>10</v>
      </c>
      <c r="D72" s="5">
        <f>'Thông tin khách hàng'!$B$4+B72-1</f>
        <v>6</v>
      </c>
      <c r="E72" s="46">
        <f t="shared" si="5"/>
        <v>329905081.9</v>
      </c>
      <c r="F72" s="5">
        <f>TP*VLOOKUP('Thông tin khách hàng'!$E$10,$X$2:$Z$5,3,FALSE)*OFFSET($S72,0,VLOOKUP('Thông tin khách hàng'!$E$10,$X$2:$Z$5,2,FALSE))</f>
        <v>0</v>
      </c>
      <c r="G72" s="5">
        <f>EP*VLOOKUP('Thông tin khách hàng'!$E$10,$X$2:$Z$5,3,FALSE)*OFFSET($S72,0,VLOOKUP('Thông tin khách hàng'!$E$10,$X$2:$Z$5,2,FALSE))</f>
        <v>0</v>
      </c>
      <c r="H72" s="5">
        <f>F72*HLOOKUP(B72,Assumption!$A$10:$G$12,2,TRUE)+G72*HLOOKUP(B72,Assumption!$A$10:$G$12,3,TRUE)</f>
        <v>0</v>
      </c>
      <c r="I72" s="5">
        <f t="shared" si="2"/>
        <v>0</v>
      </c>
      <c r="J72" s="47">
        <f>VLOOKUP(D72,Assumption!$O$3:$Q$103,IF('Thông tin khách hàng'!$B$3="Nam",2,3),FALSE)/12*P72</f>
        <v>175501.704</v>
      </c>
      <c r="K72" s="5">
        <v>20000.0</v>
      </c>
      <c r="L72" s="46">
        <f>ROUND(((HLOOKUP(B72,Assumption!$A$6:$L$7,2,TRUE)+1)^(1/12)-1)*(E72+I72-J72-K72),0)</f>
        <v>813153</v>
      </c>
      <c r="M72" s="46">
        <f t="shared" si="3"/>
        <v>330522733.2</v>
      </c>
      <c r="N72" s="47">
        <f>HLOOKUP(ROUND(AVERAGE(M60:M71)/10^6,0),Assumption!$B$2:$E$3,2,TRUE)*MAX((AVERAGE(M60:M71)-250*10^6),0)</f>
        <v>95062.2735</v>
      </c>
      <c r="O72" s="46">
        <f t="shared" si="4"/>
        <v>330617795.5</v>
      </c>
      <c r="P72" s="46">
        <f>IF(A72=1,SA,MAX(0,SA-M71))</f>
        <v>770094918.1</v>
      </c>
      <c r="S72" s="5">
        <v>0.0</v>
      </c>
      <c r="T72" s="5">
        <v>0.0</v>
      </c>
      <c r="U72" s="5">
        <v>1.0</v>
      </c>
      <c r="V72" s="48">
        <v>1.0</v>
      </c>
    </row>
    <row r="73" ht="15.75" customHeight="1">
      <c r="A73" s="5">
        <v>71.0</v>
      </c>
      <c r="B73" s="5">
        <v>6.0</v>
      </c>
      <c r="C73" s="5">
        <f t="shared" si="1"/>
        <v>11</v>
      </c>
      <c r="D73" s="5">
        <f>'Thông tin khách hàng'!$B$4+B73-1</f>
        <v>6</v>
      </c>
      <c r="E73" s="46">
        <f t="shared" si="5"/>
        <v>330522733.2</v>
      </c>
      <c r="F73" s="5">
        <f>TP*VLOOKUP('Thông tin khách hàng'!$E$10,$X$2:$Z$5,3,FALSE)*OFFSET($S73,0,VLOOKUP('Thông tin khách hàng'!$E$10,$X$2:$Z$5,2,FALSE))</f>
        <v>0</v>
      </c>
      <c r="G73" s="5">
        <f>EP*VLOOKUP('Thông tin khách hàng'!$E$10,$X$2:$Z$5,3,FALSE)*OFFSET($S73,0,VLOOKUP('Thông tin khách hàng'!$E$10,$X$2:$Z$5,2,FALSE))</f>
        <v>0</v>
      </c>
      <c r="H73" s="5">
        <f>F73*HLOOKUP(B73,Assumption!$A$10:$G$12,2,TRUE)+G73*HLOOKUP(B73,Assumption!$A$10:$G$12,3,TRUE)</f>
        <v>0</v>
      </c>
      <c r="I73" s="5">
        <f t="shared" si="2"/>
        <v>0</v>
      </c>
      <c r="J73" s="47">
        <f>VLOOKUP(D73,Assumption!$O$3:$Q$103,IF('Thông tin khách hàng'!$B$3="Nam",2,3),FALSE)/12*P73</f>
        <v>175360.9436</v>
      </c>
      <c r="K73" s="5">
        <v>20000.0</v>
      </c>
      <c r="L73" s="46">
        <f>ROUND(((HLOOKUP(B73,Assumption!$A$6:$L$7,2,TRUE)+1)^(1/12)-1)*(E73+I73-J73-K73),0)</f>
        <v>814676</v>
      </c>
      <c r="M73" s="46">
        <f t="shared" si="3"/>
        <v>331142048.3</v>
      </c>
      <c r="N73" s="47">
        <f>HLOOKUP(ROUND(AVERAGE(M61:M72)/10^6,0),Assumption!$B$2:$E$3,2,TRUE)*MAX((AVERAGE(M61:M72)-250*10^6),0)</f>
        <v>105932.9351</v>
      </c>
      <c r="O73" s="46">
        <f t="shared" si="4"/>
        <v>331247981.2</v>
      </c>
      <c r="P73" s="46">
        <f>IF(A73=1,SA,MAX(0,SA-M72))</f>
        <v>769477266.8</v>
      </c>
      <c r="S73" s="5">
        <v>0.0</v>
      </c>
      <c r="T73" s="5">
        <v>0.0</v>
      </c>
      <c r="U73" s="5">
        <v>0.0</v>
      </c>
      <c r="V73" s="48">
        <v>1.0</v>
      </c>
    </row>
    <row r="74" ht="15.75" customHeight="1">
      <c r="A74" s="5">
        <v>72.0</v>
      </c>
      <c r="B74" s="5">
        <v>6.0</v>
      </c>
      <c r="C74" s="5">
        <f t="shared" si="1"/>
        <v>12</v>
      </c>
      <c r="D74" s="5">
        <f>'Thông tin khách hàng'!$B$4+B74-1</f>
        <v>6</v>
      </c>
      <c r="E74" s="46">
        <f t="shared" si="5"/>
        <v>331142048.3</v>
      </c>
      <c r="F74" s="5">
        <f>TP*VLOOKUP('Thông tin khách hàng'!$E$10,$X$2:$Z$5,3,FALSE)*OFFSET($S74,0,VLOOKUP('Thông tin khách hàng'!$E$10,$X$2:$Z$5,2,FALSE))</f>
        <v>0</v>
      </c>
      <c r="G74" s="5">
        <f>EP*VLOOKUP('Thông tin khách hàng'!$E$10,$X$2:$Z$5,3,FALSE)*OFFSET($S74,0,VLOOKUP('Thông tin khách hàng'!$E$10,$X$2:$Z$5,2,FALSE))</f>
        <v>0</v>
      </c>
      <c r="H74" s="5">
        <f>F74*HLOOKUP(B74,Assumption!$A$10:$G$12,2,TRUE)+G74*HLOOKUP(B74,Assumption!$A$10:$G$12,3,TRUE)</f>
        <v>0</v>
      </c>
      <c r="I74" s="5">
        <f t="shared" si="2"/>
        <v>0</v>
      </c>
      <c r="J74" s="47">
        <f>VLOOKUP(D74,Assumption!$O$3:$Q$103,IF('Thông tin khách hàng'!$B$3="Nam",2,3),FALSE)/12*P74</f>
        <v>175219.8041</v>
      </c>
      <c r="K74" s="5">
        <v>20000.0</v>
      </c>
      <c r="L74" s="46">
        <f>ROUND(((HLOOKUP(B74,Assumption!$A$6:$L$7,2,TRUE)+1)^(1/12)-1)*(E74+I74-J74-K74),0)</f>
        <v>816204</v>
      </c>
      <c r="M74" s="46">
        <f t="shared" si="3"/>
        <v>331763032.5</v>
      </c>
      <c r="N74" s="47">
        <f>HLOOKUP(ROUND(AVERAGE(M62:M73)/10^6,0),Assumption!$B$2:$E$3,2,TRUE)*MAX((AVERAGE(M62:M73)-250*10^6),0)</f>
        <v>116815.0131</v>
      </c>
      <c r="O74" s="46">
        <f t="shared" si="4"/>
        <v>331879847.5</v>
      </c>
      <c r="P74" s="46">
        <f>IF(A74=1,SA,MAX(0,SA-M73))</f>
        <v>768857951.7</v>
      </c>
      <c r="S74" s="5">
        <v>0.0</v>
      </c>
      <c r="T74" s="5">
        <v>0.0</v>
      </c>
      <c r="U74" s="5">
        <v>0.0</v>
      </c>
      <c r="V74" s="48">
        <v>1.0</v>
      </c>
    </row>
    <row r="75" ht="15.75" customHeight="1">
      <c r="A75" s="5">
        <v>73.0</v>
      </c>
      <c r="B75" s="5">
        <v>7.0</v>
      </c>
      <c r="C75" s="5">
        <f t="shared" si="1"/>
        <v>1</v>
      </c>
      <c r="D75" s="5">
        <f>'Thông tin khách hàng'!$B$4+B75-1</f>
        <v>7</v>
      </c>
      <c r="E75" s="46">
        <f t="shared" si="5"/>
        <v>331763032.5</v>
      </c>
      <c r="F75" s="5">
        <f>TP*VLOOKUP('Thông tin khách hàng'!$E$10,$X$2:$Z$5,3,FALSE)*OFFSET($S75,0,VLOOKUP('Thông tin khách hàng'!$E$10,$X$2:$Z$5,2,FALSE))</f>
        <v>15000000</v>
      </c>
      <c r="G75" s="5">
        <f>EP*VLOOKUP('Thông tin khách hàng'!$E$10,$X$2:$Z$5,3,FALSE)*OFFSET($S75,0,VLOOKUP('Thông tin khách hàng'!$E$10,$X$2:$Z$5,2,FALSE))</f>
        <v>15000000</v>
      </c>
      <c r="H75" s="5">
        <f>F75*HLOOKUP(B75,Assumption!$A$10:$G$12,2,TRUE)+G75*HLOOKUP(B75,Assumption!$A$10:$G$12,3,TRUE)</f>
        <v>750000</v>
      </c>
      <c r="I75" s="5">
        <f t="shared" si="2"/>
        <v>29250000</v>
      </c>
      <c r="J75" s="47">
        <f>VLOOKUP(D75,Assumption!$O$3:$Q$103,IF('Thông tin khách hàng'!$B$3="Nam",2,3),FALSE)/12*P75</f>
        <v>175078.2841</v>
      </c>
      <c r="K75" s="5">
        <v>20000.0</v>
      </c>
      <c r="L75" s="46">
        <f>ROUND(((HLOOKUP(B75,Assumption!$A$6:$L$7,2,TRUE)+1)^(1/12)-1)*(E75+I75-J75-K75),0)</f>
        <v>889874</v>
      </c>
      <c r="M75" s="46">
        <f t="shared" si="3"/>
        <v>361707828.2</v>
      </c>
      <c r="N75" s="47">
        <f>HLOOKUP(ROUND(AVERAGE(M63:M74)/10^6,0),Assumption!$B$2:$E$3,2,TRUE)*MAX((AVERAGE(M63:M74)-250*10^6),0)</f>
        <v>127708.5011</v>
      </c>
      <c r="O75" s="46">
        <f t="shared" si="4"/>
        <v>361835536.7</v>
      </c>
      <c r="P75" s="46">
        <f>IF(A75=1,SA,MAX(0,SA-M74))</f>
        <v>768236967.5</v>
      </c>
      <c r="S75" s="5">
        <v>1.0</v>
      </c>
      <c r="T75" s="5">
        <v>1.0</v>
      </c>
      <c r="U75" s="5">
        <v>1.0</v>
      </c>
      <c r="V75" s="48">
        <v>1.0</v>
      </c>
    </row>
    <row r="76" ht="15.75" customHeight="1">
      <c r="A76" s="5">
        <v>74.0</v>
      </c>
      <c r="B76" s="5">
        <v>7.0</v>
      </c>
      <c r="C76" s="5">
        <f t="shared" si="1"/>
        <v>2</v>
      </c>
      <c r="D76" s="5">
        <f>'Thông tin khách hàng'!$B$4+B76-1</f>
        <v>7</v>
      </c>
      <c r="E76" s="46">
        <f t="shared" si="5"/>
        <v>361707828.2</v>
      </c>
      <c r="F76" s="5">
        <f>TP*VLOOKUP('Thông tin khách hàng'!$E$10,$X$2:$Z$5,3,FALSE)*OFFSET($S76,0,VLOOKUP('Thông tin khách hàng'!$E$10,$X$2:$Z$5,2,FALSE))</f>
        <v>0</v>
      </c>
      <c r="G76" s="5">
        <f>EP*VLOOKUP('Thông tin khách hàng'!$E$10,$X$2:$Z$5,3,FALSE)*OFFSET($S76,0,VLOOKUP('Thông tin khách hàng'!$E$10,$X$2:$Z$5,2,FALSE))</f>
        <v>0</v>
      </c>
      <c r="H76" s="5">
        <f>F76*HLOOKUP(B76,Assumption!$A$10:$G$12,2,TRUE)+G76*HLOOKUP(B76,Assumption!$A$10:$G$12,3,TRUE)</f>
        <v>0</v>
      </c>
      <c r="I76" s="5">
        <f t="shared" si="2"/>
        <v>0</v>
      </c>
      <c r="J76" s="47">
        <f>VLOOKUP(D76,Assumption!$O$3:$Q$103,IF('Thông tin khách hàng'!$B$3="Nam",2,3),FALSE)/12*P76</f>
        <v>168253.979</v>
      </c>
      <c r="K76" s="5">
        <v>20000.0</v>
      </c>
      <c r="L76" s="46">
        <f>ROUND(((HLOOKUP(B76,Assumption!$A$6:$L$7,2,TRUE)+1)^(1/12)-1)*(E76+I76-J76-K76),0)</f>
        <v>891605</v>
      </c>
      <c r="M76" s="46">
        <f t="shared" si="3"/>
        <v>362411179.2</v>
      </c>
      <c r="N76" s="47">
        <f>HLOOKUP(ROUND(AVERAGE(M64:M75)/10^6,0),Assumption!$B$2:$E$3,2,TRUE)*MAX((AVERAGE(M64:M75)-250*10^6),0)</f>
        <v>138631.344</v>
      </c>
      <c r="O76" s="46">
        <f t="shared" si="4"/>
        <v>362549810.6</v>
      </c>
      <c r="P76" s="46">
        <f>IF(A76=1,SA,MAX(0,SA-M75))</f>
        <v>738292171.8</v>
      </c>
      <c r="S76" s="5">
        <v>0.0</v>
      </c>
      <c r="T76" s="5">
        <v>0.0</v>
      </c>
      <c r="U76" s="5">
        <v>0.0</v>
      </c>
      <c r="V76" s="48">
        <v>1.0</v>
      </c>
    </row>
    <row r="77" ht="15.75" customHeight="1">
      <c r="A77" s="5">
        <v>75.0</v>
      </c>
      <c r="B77" s="5">
        <v>7.0</v>
      </c>
      <c r="C77" s="5">
        <f t="shared" si="1"/>
        <v>3</v>
      </c>
      <c r="D77" s="5">
        <f>'Thông tin khách hàng'!$B$4+B77-1</f>
        <v>7</v>
      </c>
      <c r="E77" s="46">
        <f t="shared" si="5"/>
        <v>362411179.2</v>
      </c>
      <c r="F77" s="5">
        <f>TP*VLOOKUP('Thông tin khách hàng'!$E$10,$X$2:$Z$5,3,FALSE)*OFFSET($S77,0,VLOOKUP('Thông tin khách hàng'!$E$10,$X$2:$Z$5,2,FALSE))</f>
        <v>0</v>
      </c>
      <c r="G77" s="5">
        <f>EP*VLOOKUP('Thông tin khách hàng'!$E$10,$X$2:$Z$5,3,FALSE)*OFFSET($S77,0,VLOOKUP('Thông tin khách hàng'!$E$10,$X$2:$Z$5,2,FALSE))</f>
        <v>0</v>
      </c>
      <c r="H77" s="5">
        <f>F77*HLOOKUP(B77,Assumption!$A$10:$G$12,2,TRUE)+G77*HLOOKUP(B77,Assumption!$A$10:$G$12,3,TRUE)</f>
        <v>0</v>
      </c>
      <c r="I77" s="5">
        <f t="shared" si="2"/>
        <v>0</v>
      </c>
      <c r="J77" s="47">
        <f>VLOOKUP(D77,Assumption!$O$3:$Q$103,IF('Thông tin khách hàng'!$B$3="Nam",2,3),FALSE)/12*P77</f>
        <v>168093.688</v>
      </c>
      <c r="K77" s="5">
        <v>20000.0</v>
      </c>
      <c r="L77" s="46">
        <f>ROUND(((HLOOKUP(B77,Assumption!$A$6:$L$7,2,TRUE)+1)^(1/12)-1)*(E77+I77-J77-K77),0)</f>
        <v>893340</v>
      </c>
      <c r="M77" s="46">
        <f t="shared" si="3"/>
        <v>363116425.5</v>
      </c>
      <c r="N77" s="47">
        <f>HLOOKUP(ROUND(AVERAGE(M65:M76)/10^6,0),Assumption!$B$2:$E$3,2,TRUE)*MAX((AVERAGE(M65:M76)-250*10^6),0)</f>
        <v>149583.6211</v>
      </c>
      <c r="O77" s="46">
        <f t="shared" si="4"/>
        <v>363266009.2</v>
      </c>
      <c r="P77" s="46">
        <f>IF(A77=1,SA,MAX(0,SA-M76))</f>
        <v>737588820.8</v>
      </c>
      <c r="S77" s="5">
        <v>0.0</v>
      </c>
      <c r="T77" s="5">
        <v>0.0</v>
      </c>
      <c r="U77" s="5">
        <v>0.0</v>
      </c>
      <c r="V77" s="48">
        <v>1.0</v>
      </c>
    </row>
    <row r="78" ht="15.75" customHeight="1">
      <c r="A78" s="5">
        <v>76.0</v>
      </c>
      <c r="B78" s="5">
        <v>7.0</v>
      </c>
      <c r="C78" s="5">
        <f t="shared" si="1"/>
        <v>4</v>
      </c>
      <c r="D78" s="5">
        <f>'Thông tin khách hàng'!$B$4+B78-1</f>
        <v>7</v>
      </c>
      <c r="E78" s="46">
        <f t="shared" si="5"/>
        <v>363116425.5</v>
      </c>
      <c r="F78" s="5">
        <f>TP*VLOOKUP('Thông tin khách hàng'!$E$10,$X$2:$Z$5,3,FALSE)*OFFSET($S78,0,VLOOKUP('Thông tin khách hàng'!$E$10,$X$2:$Z$5,2,FALSE))</f>
        <v>0</v>
      </c>
      <c r="G78" s="5">
        <f>EP*VLOOKUP('Thông tin khách hàng'!$E$10,$X$2:$Z$5,3,FALSE)*OFFSET($S78,0,VLOOKUP('Thông tin khách hàng'!$E$10,$X$2:$Z$5,2,FALSE))</f>
        <v>0</v>
      </c>
      <c r="H78" s="5">
        <f>F78*HLOOKUP(B78,Assumption!$A$10:$G$12,2,TRUE)+G78*HLOOKUP(B78,Assumption!$A$10:$G$12,3,TRUE)</f>
        <v>0</v>
      </c>
      <c r="I78" s="5">
        <f t="shared" si="2"/>
        <v>0</v>
      </c>
      <c r="J78" s="47">
        <f>VLOOKUP(D78,Assumption!$O$3:$Q$103,IF('Thông tin khách hàng'!$B$3="Nam",2,3),FALSE)/12*P78</f>
        <v>167932.965</v>
      </c>
      <c r="K78" s="5">
        <v>20000.0</v>
      </c>
      <c r="L78" s="46">
        <f>ROUND(((HLOOKUP(B78,Assumption!$A$6:$L$7,2,TRUE)+1)^(1/12)-1)*(E78+I78-J78-K78),0)</f>
        <v>895080</v>
      </c>
      <c r="M78" s="46">
        <f t="shared" si="3"/>
        <v>363823572.6</v>
      </c>
      <c r="N78" s="47">
        <f>HLOOKUP(ROUND(AVERAGE(M66:M77)/10^6,0),Assumption!$B$2:$E$3,2,TRUE)*MAX((AVERAGE(M66:M77)-250*10^6),0)</f>
        <v>160565.4116</v>
      </c>
      <c r="O78" s="46">
        <f t="shared" si="4"/>
        <v>363984138</v>
      </c>
      <c r="P78" s="46">
        <f>IF(A78=1,SA,MAX(0,SA-M77))</f>
        <v>736883574.5</v>
      </c>
      <c r="S78" s="5">
        <v>0.0</v>
      </c>
      <c r="T78" s="5">
        <v>0.0</v>
      </c>
      <c r="U78" s="5">
        <v>1.0</v>
      </c>
      <c r="V78" s="48">
        <v>1.0</v>
      </c>
    </row>
    <row r="79" ht="15.75" customHeight="1">
      <c r="A79" s="5">
        <v>77.0</v>
      </c>
      <c r="B79" s="5">
        <v>7.0</v>
      </c>
      <c r="C79" s="5">
        <f t="shared" si="1"/>
        <v>5</v>
      </c>
      <c r="D79" s="5">
        <f>'Thông tin khách hàng'!$B$4+B79-1</f>
        <v>7</v>
      </c>
      <c r="E79" s="46">
        <f t="shared" si="5"/>
        <v>363823572.6</v>
      </c>
      <c r="F79" s="5">
        <f>TP*VLOOKUP('Thông tin khách hàng'!$E$10,$X$2:$Z$5,3,FALSE)*OFFSET($S79,0,VLOOKUP('Thông tin khách hàng'!$E$10,$X$2:$Z$5,2,FALSE))</f>
        <v>0</v>
      </c>
      <c r="G79" s="5">
        <f>EP*VLOOKUP('Thông tin khách hàng'!$E$10,$X$2:$Z$5,3,FALSE)*OFFSET($S79,0,VLOOKUP('Thông tin khách hàng'!$E$10,$X$2:$Z$5,2,FALSE))</f>
        <v>0</v>
      </c>
      <c r="H79" s="5">
        <f>F79*HLOOKUP(B79,Assumption!$A$10:$G$12,2,TRUE)+G79*HLOOKUP(B79,Assumption!$A$10:$G$12,3,TRUE)</f>
        <v>0</v>
      </c>
      <c r="I79" s="5">
        <f t="shared" si="2"/>
        <v>0</v>
      </c>
      <c r="J79" s="47">
        <f>VLOOKUP(D79,Assumption!$O$3:$Q$103,IF('Thông tin khách hàng'!$B$3="Nam",2,3),FALSE)/12*P79</f>
        <v>167771.8089</v>
      </c>
      <c r="K79" s="5">
        <v>20000.0</v>
      </c>
      <c r="L79" s="46">
        <f>ROUND(((HLOOKUP(B79,Assumption!$A$6:$L$7,2,TRUE)+1)^(1/12)-1)*(E79+I79-J79-K79),0)</f>
        <v>896824</v>
      </c>
      <c r="M79" s="46">
        <f t="shared" si="3"/>
        <v>364532624.8</v>
      </c>
      <c r="N79" s="47">
        <f>HLOOKUP(ROUND(AVERAGE(M67:M78)/10^6,0),Assumption!$B$2:$E$3,2,TRUE)*MAX((AVERAGE(M67:M78)-250*10^6),0)</f>
        <v>171576.7951</v>
      </c>
      <c r="O79" s="46">
        <f t="shared" si="4"/>
        <v>364704201.6</v>
      </c>
      <c r="P79" s="46">
        <f>IF(A79=1,SA,MAX(0,SA-M78))</f>
        <v>736176427.4</v>
      </c>
      <c r="S79" s="5">
        <v>0.0</v>
      </c>
      <c r="T79" s="5">
        <v>0.0</v>
      </c>
      <c r="U79" s="5">
        <v>0.0</v>
      </c>
      <c r="V79" s="48">
        <v>1.0</v>
      </c>
    </row>
    <row r="80" ht="15.75" customHeight="1">
      <c r="A80" s="5">
        <v>78.0</v>
      </c>
      <c r="B80" s="5">
        <v>7.0</v>
      </c>
      <c r="C80" s="5">
        <f t="shared" si="1"/>
        <v>6</v>
      </c>
      <c r="D80" s="5">
        <f>'Thông tin khách hàng'!$B$4+B80-1</f>
        <v>7</v>
      </c>
      <c r="E80" s="46">
        <f t="shared" si="5"/>
        <v>364532624.8</v>
      </c>
      <c r="F80" s="5">
        <f>TP*VLOOKUP('Thông tin khách hàng'!$E$10,$X$2:$Z$5,3,FALSE)*OFFSET($S80,0,VLOOKUP('Thông tin khách hàng'!$E$10,$X$2:$Z$5,2,FALSE))</f>
        <v>0</v>
      </c>
      <c r="G80" s="5">
        <f>EP*VLOOKUP('Thông tin khách hàng'!$E$10,$X$2:$Z$5,3,FALSE)*OFFSET($S80,0,VLOOKUP('Thông tin khách hàng'!$E$10,$X$2:$Z$5,2,FALSE))</f>
        <v>0</v>
      </c>
      <c r="H80" s="5">
        <f>F80*HLOOKUP(B80,Assumption!$A$10:$G$12,2,TRUE)+G80*HLOOKUP(B80,Assumption!$A$10:$G$12,3,TRUE)</f>
        <v>0</v>
      </c>
      <c r="I80" s="5">
        <f t="shared" si="2"/>
        <v>0</v>
      </c>
      <c r="J80" s="47">
        <f>VLOOKUP(D80,Assumption!$O$3:$Q$103,IF('Thông tin khách hàng'!$B$3="Nam",2,3),FALSE)/12*P80</f>
        <v>167610.2186</v>
      </c>
      <c r="K80" s="5">
        <v>20000.0</v>
      </c>
      <c r="L80" s="46">
        <f>ROUND(((HLOOKUP(B80,Assumption!$A$6:$L$7,2,TRUE)+1)^(1/12)-1)*(E80+I80-J80-K80),0)</f>
        <v>898573</v>
      </c>
      <c r="M80" s="46">
        <f t="shared" si="3"/>
        <v>365243587.5</v>
      </c>
      <c r="N80" s="47">
        <f>HLOOKUP(ROUND(AVERAGE(M68:M79)/10^6,0),Assumption!$B$2:$E$3,2,TRUE)*MAX((AVERAGE(M68:M79)-250*10^6),0)</f>
        <v>182617.8513</v>
      </c>
      <c r="O80" s="46">
        <f t="shared" si="4"/>
        <v>365426205.4</v>
      </c>
      <c r="P80" s="46">
        <f>IF(A80=1,SA,MAX(0,SA-M79))</f>
        <v>735467375.2</v>
      </c>
      <c r="S80" s="5">
        <v>0.0</v>
      </c>
      <c r="T80" s="5">
        <v>0.0</v>
      </c>
      <c r="U80" s="5">
        <v>0.0</v>
      </c>
      <c r="V80" s="48">
        <v>1.0</v>
      </c>
    </row>
    <row r="81" ht="15.75" customHeight="1">
      <c r="A81" s="5">
        <v>79.0</v>
      </c>
      <c r="B81" s="5">
        <v>7.0</v>
      </c>
      <c r="C81" s="5">
        <f t="shared" si="1"/>
        <v>7</v>
      </c>
      <c r="D81" s="5">
        <f>'Thông tin khách hàng'!$B$4+B81-1</f>
        <v>7</v>
      </c>
      <c r="E81" s="46">
        <f t="shared" si="5"/>
        <v>365243587.5</v>
      </c>
      <c r="F81" s="5">
        <f>TP*VLOOKUP('Thông tin khách hàng'!$E$10,$X$2:$Z$5,3,FALSE)*OFFSET($S81,0,VLOOKUP('Thông tin khách hàng'!$E$10,$X$2:$Z$5,2,FALSE))</f>
        <v>15000000</v>
      </c>
      <c r="G81" s="5">
        <f>EP*VLOOKUP('Thông tin khách hàng'!$E$10,$X$2:$Z$5,3,FALSE)*OFFSET($S81,0,VLOOKUP('Thông tin khách hàng'!$E$10,$X$2:$Z$5,2,FALSE))</f>
        <v>15000000</v>
      </c>
      <c r="H81" s="5">
        <f>F81*HLOOKUP(B81,Assumption!$A$10:$G$12,2,TRUE)+G81*HLOOKUP(B81,Assumption!$A$10:$G$12,3,TRUE)</f>
        <v>750000</v>
      </c>
      <c r="I81" s="5">
        <f t="shared" si="2"/>
        <v>29250000</v>
      </c>
      <c r="J81" s="47">
        <f>VLOOKUP(D81,Assumption!$O$3:$Q$103,IF('Thông tin khách hàng'!$B$3="Nam",2,3),FALSE)/12*P81</f>
        <v>167448.1929</v>
      </c>
      <c r="K81" s="5">
        <v>20000.0</v>
      </c>
      <c r="L81" s="46">
        <f>ROUND(((HLOOKUP(B81,Assumption!$A$6:$L$7,2,TRUE)+1)^(1/12)-1)*(E81+I81-J81-K81),0)</f>
        <v>972465</v>
      </c>
      <c r="M81" s="46">
        <f t="shared" si="3"/>
        <v>395278604.3</v>
      </c>
      <c r="N81" s="47">
        <f>HLOOKUP(ROUND(AVERAGE(M69:M80)/10^6,0),Assumption!$B$2:$E$3,2,TRUE)*MAX((AVERAGE(M69:M80)-250*10^6),0)</f>
        <v>193688.66</v>
      </c>
      <c r="O81" s="46">
        <f t="shared" si="4"/>
        <v>395472293</v>
      </c>
      <c r="P81" s="46">
        <f>IF(A81=1,SA,MAX(0,SA-M80))</f>
        <v>734756412.5</v>
      </c>
      <c r="S81" s="5">
        <v>0.0</v>
      </c>
      <c r="T81" s="5">
        <v>1.0</v>
      </c>
      <c r="U81" s="5">
        <v>1.0</v>
      </c>
      <c r="V81" s="48">
        <v>1.0</v>
      </c>
    </row>
    <row r="82" ht="15.75" customHeight="1">
      <c r="A82" s="5">
        <v>80.0</v>
      </c>
      <c r="B82" s="5">
        <v>7.0</v>
      </c>
      <c r="C82" s="5">
        <f t="shared" si="1"/>
        <v>8</v>
      </c>
      <c r="D82" s="5">
        <f>'Thông tin khách hàng'!$B$4+B82-1</f>
        <v>7</v>
      </c>
      <c r="E82" s="46">
        <f t="shared" si="5"/>
        <v>395278604.3</v>
      </c>
      <c r="F82" s="5">
        <f>TP*VLOOKUP('Thông tin khách hàng'!$E$10,$X$2:$Z$5,3,FALSE)*OFFSET($S82,0,VLOOKUP('Thông tin khách hàng'!$E$10,$X$2:$Z$5,2,FALSE))</f>
        <v>0</v>
      </c>
      <c r="G82" s="5">
        <f>EP*VLOOKUP('Thông tin khách hàng'!$E$10,$X$2:$Z$5,3,FALSE)*OFFSET($S82,0,VLOOKUP('Thông tin khách hàng'!$E$10,$X$2:$Z$5,2,FALSE))</f>
        <v>0</v>
      </c>
      <c r="H82" s="5">
        <f>F82*HLOOKUP(B82,Assumption!$A$10:$G$12,2,TRUE)+G82*HLOOKUP(B82,Assumption!$A$10:$G$12,3,TRUE)</f>
        <v>0</v>
      </c>
      <c r="I82" s="5">
        <f t="shared" si="2"/>
        <v>0</v>
      </c>
      <c r="J82" s="47">
        <f>VLOOKUP(D82,Assumption!$O$3:$Q$103,IF('Thông tin khách hàng'!$B$3="Nam",2,3),FALSE)/12*P82</f>
        <v>160603.3268</v>
      </c>
      <c r="K82" s="5">
        <v>20000.0</v>
      </c>
      <c r="L82" s="46">
        <f>ROUND(((HLOOKUP(B82,Assumption!$A$6:$L$7,2,TRUE)+1)^(1/12)-1)*(E82+I82-J82-K82),0)</f>
        <v>974418</v>
      </c>
      <c r="M82" s="46">
        <f t="shared" si="3"/>
        <v>396072419</v>
      </c>
      <c r="N82" s="47">
        <f>HLOOKUP(ROUND(AVERAGE(M70:M81)/10^6,0),Assumption!$B$2:$E$3,2,TRUE)*MAX((AVERAGE(M70:M81)-250*10^6),0)</f>
        <v>204789.3015</v>
      </c>
      <c r="O82" s="46">
        <f t="shared" si="4"/>
        <v>396277208.3</v>
      </c>
      <c r="P82" s="46">
        <f>IF(A82=1,SA,MAX(0,SA-M81))</f>
        <v>704721395.7</v>
      </c>
      <c r="S82" s="5">
        <v>0.0</v>
      </c>
      <c r="T82" s="5">
        <v>0.0</v>
      </c>
      <c r="U82" s="5">
        <v>0.0</v>
      </c>
      <c r="V82" s="48">
        <v>1.0</v>
      </c>
    </row>
    <row r="83" ht="15.75" customHeight="1">
      <c r="A83" s="5">
        <v>81.0</v>
      </c>
      <c r="B83" s="5">
        <v>7.0</v>
      </c>
      <c r="C83" s="5">
        <f t="shared" si="1"/>
        <v>9</v>
      </c>
      <c r="D83" s="5">
        <f>'Thông tin khách hàng'!$B$4+B83-1</f>
        <v>7</v>
      </c>
      <c r="E83" s="46">
        <f t="shared" si="5"/>
        <v>396072419</v>
      </c>
      <c r="F83" s="5">
        <f>TP*VLOOKUP('Thông tin khách hàng'!$E$10,$X$2:$Z$5,3,FALSE)*OFFSET($S83,0,VLOOKUP('Thông tin khách hàng'!$E$10,$X$2:$Z$5,2,FALSE))</f>
        <v>0</v>
      </c>
      <c r="G83" s="5">
        <f>EP*VLOOKUP('Thông tin khách hàng'!$E$10,$X$2:$Z$5,3,FALSE)*OFFSET($S83,0,VLOOKUP('Thông tin khách hàng'!$E$10,$X$2:$Z$5,2,FALSE))</f>
        <v>0</v>
      </c>
      <c r="H83" s="5">
        <f>F83*HLOOKUP(B83,Assumption!$A$10:$G$12,2,TRUE)+G83*HLOOKUP(B83,Assumption!$A$10:$G$12,3,TRUE)</f>
        <v>0</v>
      </c>
      <c r="I83" s="5">
        <f t="shared" si="2"/>
        <v>0</v>
      </c>
      <c r="J83" s="47">
        <f>VLOOKUP(D83,Assumption!$O$3:$Q$103,IF('Thông tin khách hàng'!$B$3="Nam",2,3),FALSE)/12*P83</f>
        <v>160422.4194</v>
      </c>
      <c r="K83" s="5">
        <v>20000.0</v>
      </c>
      <c r="L83" s="46">
        <f>ROUND(((HLOOKUP(B83,Assumption!$A$6:$L$7,2,TRUE)+1)^(1/12)-1)*(E83+I83-J83-K83),0)</f>
        <v>976376</v>
      </c>
      <c r="M83" s="46">
        <f t="shared" si="3"/>
        <v>396868372.6</v>
      </c>
      <c r="N83" s="47">
        <f>HLOOKUP(ROUND(AVERAGE(M71:M82)/10^6,0),Assumption!$B$2:$E$3,2,TRUE)*MAX((AVERAGE(M71:M82)-250*10^6),0)</f>
        <v>215919.8562</v>
      </c>
      <c r="O83" s="46">
        <f t="shared" si="4"/>
        <v>397084292.5</v>
      </c>
      <c r="P83" s="46">
        <f>IF(A83=1,SA,MAX(0,SA-M82))</f>
        <v>703927581</v>
      </c>
      <c r="S83" s="5">
        <v>0.0</v>
      </c>
      <c r="T83" s="5">
        <v>0.0</v>
      </c>
      <c r="U83" s="5">
        <v>0.0</v>
      </c>
      <c r="V83" s="48">
        <v>1.0</v>
      </c>
    </row>
    <row r="84" ht="15.75" customHeight="1">
      <c r="A84" s="5">
        <v>82.0</v>
      </c>
      <c r="B84" s="5">
        <v>7.0</v>
      </c>
      <c r="C84" s="5">
        <f t="shared" si="1"/>
        <v>10</v>
      </c>
      <c r="D84" s="5">
        <f>'Thông tin khách hàng'!$B$4+B84-1</f>
        <v>7</v>
      </c>
      <c r="E84" s="46">
        <f t="shared" si="5"/>
        <v>396868372.6</v>
      </c>
      <c r="F84" s="5">
        <f>TP*VLOOKUP('Thông tin khách hàng'!$E$10,$X$2:$Z$5,3,FALSE)*OFFSET($S84,0,VLOOKUP('Thông tin khách hàng'!$E$10,$X$2:$Z$5,2,FALSE))</f>
        <v>0</v>
      </c>
      <c r="G84" s="5">
        <f>EP*VLOOKUP('Thông tin khách hàng'!$E$10,$X$2:$Z$5,3,FALSE)*OFFSET($S84,0,VLOOKUP('Thông tin khách hàng'!$E$10,$X$2:$Z$5,2,FALSE))</f>
        <v>0</v>
      </c>
      <c r="H84" s="5">
        <f>F84*HLOOKUP(B84,Assumption!$A$10:$G$12,2,TRUE)+G84*HLOOKUP(B84,Assumption!$A$10:$G$12,3,TRUE)</f>
        <v>0</v>
      </c>
      <c r="I84" s="5">
        <f t="shared" si="2"/>
        <v>0</v>
      </c>
      <c r="J84" s="47">
        <f>VLOOKUP(D84,Assumption!$O$3:$Q$103,IF('Thông tin khách hàng'!$B$3="Nam",2,3),FALSE)/12*P84</f>
        <v>160241.0246</v>
      </c>
      <c r="K84" s="5">
        <v>20000.0</v>
      </c>
      <c r="L84" s="46">
        <f>ROUND(((HLOOKUP(B84,Assumption!$A$6:$L$7,2,TRUE)+1)^(1/12)-1)*(E84+I84-J84-K84),0)</f>
        <v>978340</v>
      </c>
      <c r="M84" s="46">
        <f t="shared" si="3"/>
        <v>397666471.6</v>
      </c>
      <c r="N84" s="47">
        <f>HLOOKUP(ROUND(AVERAGE(M72:M83)/10^6,0),Assumption!$B$2:$E$3,2,TRUE)*MAX((AVERAGE(M72:M83)-250*10^6),0)</f>
        <v>227080.4046</v>
      </c>
      <c r="O84" s="46">
        <f t="shared" si="4"/>
        <v>397893552</v>
      </c>
      <c r="P84" s="46">
        <f>IF(A84=1,SA,MAX(0,SA-M83))</f>
        <v>703131627.4</v>
      </c>
      <c r="S84" s="5">
        <v>0.0</v>
      </c>
      <c r="T84" s="5">
        <v>0.0</v>
      </c>
      <c r="U84" s="5">
        <v>1.0</v>
      </c>
      <c r="V84" s="48">
        <v>1.0</v>
      </c>
    </row>
    <row r="85" ht="15.75" customHeight="1">
      <c r="A85" s="5">
        <v>83.0</v>
      </c>
      <c r="B85" s="5">
        <v>7.0</v>
      </c>
      <c r="C85" s="5">
        <f t="shared" si="1"/>
        <v>11</v>
      </c>
      <c r="D85" s="5">
        <f>'Thông tin khách hàng'!$B$4+B85-1</f>
        <v>7</v>
      </c>
      <c r="E85" s="46">
        <f t="shared" si="5"/>
        <v>397666471.6</v>
      </c>
      <c r="F85" s="5">
        <f>TP*VLOOKUP('Thông tin khách hàng'!$E$10,$X$2:$Z$5,3,FALSE)*OFFSET($S85,0,VLOOKUP('Thông tin khách hàng'!$E$10,$X$2:$Z$5,2,FALSE))</f>
        <v>0</v>
      </c>
      <c r="G85" s="5">
        <f>EP*VLOOKUP('Thông tin khách hàng'!$E$10,$X$2:$Z$5,3,FALSE)*OFFSET($S85,0,VLOOKUP('Thông tin khách hàng'!$E$10,$X$2:$Z$5,2,FALSE))</f>
        <v>0</v>
      </c>
      <c r="H85" s="5">
        <f>F85*HLOOKUP(B85,Assumption!$A$10:$G$12,2,TRUE)+G85*HLOOKUP(B85,Assumption!$A$10:$G$12,3,TRUE)</f>
        <v>0</v>
      </c>
      <c r="I85" s="5">
        <f t="shared" si="2"/>
        <v>0</v>
      </c>
      <c r="J85" s="47">
        <f>VLOOKUP(D85,Assumption!$O$3:$Q$103,IF('Thông tin khách hàng'!$B$3="Nam",2,3),FALSE)/12*P85</f>
        <v>160059.1409</v>
      </c>
      <c r="K85" s="5">
        <v>20000.0</v>
      </c>
      <c r="L85" s="46">
        <f>ROUND(((HLOOKUP(B85,Assumption!$A$6:$L$7,2,TRUE)+1)^(1/12)-1)*(E85+I85-J85-K85),0)</f>
        <v>980309</v>
      </c>
      <c r="M85" s="46">
        <f t="shared" si="3"/>
        <v>398466721.4</v>
      </c>
      <c r="N85" s="47">
        <f>HLOOKUP(ROUND(AVERAGE(M73:M84)/10^6,0),Assumption!$B$2:$E$3,2,TRUE)*MAX((AVERAGE(M73:M84)-250*10^6),0)</f>
        <v>238271.0277</v>
      </c>
      <c r="O85" s="46">
        <f t="shared" si="4"/>
        <v>398704992.5</v>
      </c>
      <c r="P85" s="46">
        <f>IF(A85=1,SA,MAX(0,SA-M84))</f>
        <v>702333528.4</v>
      </c>
      <c r="S85" s="5">
        <v>0.0</v>
      </c>
      <c r="T85" s="5">
        <v>0.0</v>
      </c>
      <c r="U85" s="5">
        <v>0.0</v>
      </c>
      <c r="V85" s="48">
        <v>1.0</v>
      </c>
    </row>
    <row r="86" ht="15.75" customHeight="1">
      <c r="A86" s="5">
        <v>84.0</v>
      </c>
      <c r="B86" s="5">
        <v>7.0</v>
      </c>
      <c r="C86" s="5">
        <f t="shared" si="1"/>
        <v>12</v>
      </c>
      <c r="D86" s="5">
        <f>'Thông tin khách hàng'!$B$4+B86-1</f>
        <v>7</v>
      </c>
      <c r="E86" s="46">
        <f t="shared" si="5"/>
        <v>398466721.4</v>
      </c>
      <c r="F86" s="5">
        <f>TP*VLOOKUP('Thông tin khách hàng'!$E$10,$X$2:$Z$5,3,FALSE)*OFFSET($S86,0,VLOOKUP('Thông tin khách hàng'!$E$10,$X$2:$Z$5,2,FALSE))</f>
        <v>0</v>
      </c>
      <c r="G86" s="5">
        <f>EP*VLOOKUP('Thông tin khách hàng'!$E$10,$X$2:$Z$5,3,FALSE)*OFFSET($S86,0,VLOOKUP('Thông tin khách hàng'!$E$10,$X$2:$Z$5,2,FALSE))</f>
        <v>0</v>
      </c>
      <c r="H86" s="5">
        <f>F86*HLOOKUP(B86,Assumption!$A$10:$G$12,2,TRUE)+G86*HLOOKUP(B86,Assumption!$A$10:$G$12,3,TRUE)</f>
        <v>0</v>
      </c>
      <c r="I86" s="5">
        <f t="shared" si="2"/>
        <v>0</v>
      </c>
      <c r="J86" s="47">
        <f>VLOOKUP(D86,Assumption!$O$3:$Q$103,IF('Thông tin khách hàng'!$B$3="Nam",2,3),FALSE)/12*P86</f>
        <v>159876.767</v>
      </c>
      <c r="K86" s="5">
        <v>20000.0</v>
      </c>
      <c r="L86" s="46">
        <f>ROUND(((HLOOKUP(B86,Assumption!$A$6:$L$7,2,TRUE)+1)^(1/12)-1)*(E86+I86-J86-K86),0)</f>
        <v>982283</v>
      </c>
      <c r="M86" s="46">
        <f t="shared" si="3"/>
        <v>399269127.7</v>
      </c>
      <c r="N86" s="47">
        <f>HLOOKUP(ROUND(AVERAGE(M74:M85)/10^6,0),Assumption!$B$2:$E$3,2,TRUE)*MAX((AVERAGE(M74:M85)-250*10^6),0)</f>
        <v>249491.8065</v>
      </c>
      <c r="O86" s="46">
        <f t="shared" si="4"/>
        <v>399518619.5</v>
      </c>
      <c r="P86" s="46">
        <f>IF(A86=1,SA,MAX(0,SA-M85))</f>
        <v>701533278.6</v>
      </c>
      <c r="S86" s="5">
        <v>0.0</v>
      </c>
      <c r="T86" s="5">
        <v>0.0</v>
      </c>
      <c r="U86" s="5">
        <v>0.0</v>
      </c>
      <c r="V86" s="48">
        <v>1.0</v>
      </c>
    </row>
    <row r="87" ht="15.75" customHeight="1">
      <c r="A87" s="5">
        <v>85.0</v>
      </c>
      <c r="B87" s="5">
        <v>8.0</v>
      </c>
      <c r="C87" s="5">
        <f t="shared" si="1"/>
        <v>1</v>
      </c>
      <c r="D87" s="5">
        <f>'Thông tin khách hàng'!$B$4+B87-1</f>
        <v>8</v>
      </c>
      <c r="E87" s="46">
        <f t="shared" si="5"/>
        <v>399269127.7</v>
      </c>
      <c r="F87" s="5">
        <f>TP*VLOOKUP('Thông tin khách hàng'!$E$10,$X$2:$Z$5,3,FALSE)*OFFSET($S87,0,VLOOKUP('Thông tin khách hàng'!$E$10,$X$2:$Z$5,2,FALSE))</f>
        <v>15000000</v>
      </c>
      <c r="G87" s="5">
        <f>EP*VLOOKUP('Thông tin khách hàng'!$E$10,$X$2:$Z$5,3,FALSE)*OFFSET($S87,0,VLOOKUP('Thông tin khách hàng'!$E$10,$X$2:$Z$5,2,FALSE))</f>
        <v>15000000</v>
      </c>
      <c r="H87" s="5">
        <f>F87*HLOOKUP(B87,Assumption!$A$10:$G$12,2,TRUE)+G87*HLOOKUP(B87,Assumption!$A$10:$G$12,3,TRUE)</f>
        <v>750000</v>
      </c>
      <c r="I87" s="5">
        <f t="shared" si="2"/>
        <v>29250000</v>
      </c>
      <c r="J87" s="47">
        <f>VLOOKUP(D87,Assumption!$O$3:$Q$103,IF('Thông tin khách hàng'!$B$3="Nam",2,3),FALSE)/12*P87</f>
        <v>159693.9017</v>
      </c>
      <c r="K87" s="5">
        <v>20000.0</v>
      </c>
      <c r="L87" s="46">
        <f>ROUND(((HLOOKUP(B87,Assumption!$A$6:$L$7,2,TRUE)+1)^(1/12)-1)*(E87+I87-J87-K87),0)</f>
        <v>1056401</v>
      </c>
      <c r="M87" s="46">
        <f t="shared" si="3"/>
        <v>429395834.8</v>
      </c>
      <c r="N87" s="47">
        <f>HLOOKUP(ROUND(AVERAGE(M75:M86)/10^6,0),Assumption!$B$2:$E$3,2,TRUE)*MAX((AVERAGE(M75:M86)-250*10^6),0)</f>
        <v>260742.8224</v>
      </c>
      <c r="O87" s="46">
        <f t="shared" si="4"/>
        <v>429656577.6</v>
      </c>
      <c r="P87" s="46">
        <f>IF(A87=1,SA,MAX(0,SA-M86))</f>
        <v>700730872.3</v>
      </c>
      <c r="S87" s="5">
        <v>1.0</v>
      </c>
      <c r="T87" s="5">
        <v>1.0</v>
      </c>
      <c r="U87" s="5">
        <v>1.0</v>
      </c>
      <c r="V87" s="48">
        <v>1.0</v>
      </c>
    </row>
    <row r="88" ht="15.75" customHeight="1">
      <c r="A88" s="5">
        <v>86.0</v>
      </c>
      <c r="B88" s="5">
        <v>8.0</v>
      </c>
      <c r="C88" s="5">
        <f t="shared" si="1"/>
        <v>2</v>
      </c>
      <c r="D88" s="5">
        <f>'Thông tin khách hàng'!$B$4+B88-1</f>
        <v>8</v>
      </c>
      <c r="E88" s="46">
        <f t="shared" si="5"/>
        <v>429395834.8</v>
      </c>
      <c r="F88" s="5">
        <f>TP*VLOOKUP('Thông tin khách hàng'!$E$10,$X$2:$Z$5,3,FALSE)*OFFSET($S88,0,VLOOKUP('Thông tin khách hàng'!$E$10,$X$2:$Z$5,2,FALSE))</f>
        <v>0</v>
      </c>
      <c r="G88" s="5">
        <f>EP*VLOOKUP('Thông tin khách hàng'!$E$10,$X$2:$Z$5,3,FALSE)*OFFSET($S88,0,VLOOKUP('Thông tin khách hàng'!$E$10,$X$2:$Z$5,2,FALSE))</f>
        <v>0</v>
      </c>
      <c r="H88" s="5">
        <f>F88*HLOOKUP(B88,Assumption!$A$10:$G$12,2,TRUE)+G88*HLOOKUP(B88,Assumption!$A$10:$G$12,3,TRUE)</f>
        <v>0</v>
      </c>
      <c r="I88" s="5">
        <f t="shared" si="2"/>
        <v>0</v>
      </c>
      <c r="J88" s="47">
        <f>VLOOKUP(D88,Assumption!$O$3:$Q$103,IF('Thông tin khách hàng'!$B$3="Nam",2,3),FALSE)/12*P88</f>
        <v>152828.1397</v>
      </c>
      <c r="K88" s="5">
        <v>20000.0</v>
      </c>
      <c r="L88" s="46">
        <f>ROUND(((HLOOKUP(B88,Assumption!$A$6:$L$7,2,TRUE)+1)^(1/12)-1)*(E88+I88-J88-K88),0)</f>
        <v>1058580</v>
      </c>
      <c r="M88" s="46">
        <f t="shared" si="3"/>
        <v>430281586.6</v>
      </c>
      <c r="N88" s="47">
        <f>HLOOKUP(ROUND(AVERAGE(M76:M87)/10^6,0),Assumption!$B$2:$E$3,2,TRUE)*MAX((AVERAGE(M76:M87)-250*10^6),0)</f>
        <v>272024.1568</v>
      </c>
      <c r="O88" s="46">
        <f t="shared" si="4"/>
        <v>430553610.8</v>
      </c>
      <c r="P88" s="46">
        <f>IF(A88=1,SA,MAX(0,SA-M87))</f>
        <v>670604165.2</v>
      </c>
      <c r="S88" s="5">
        <v>0.0</v>
      </c>
      <c r="T88" s="5">
        <v>0.0</v>
      </c>
      <c r="U88" s="5">
        <v>0.0</v>
      </c>
      <c r="V88" s="48">
        <v>1.0</v>
      </c>
    </row>
    <row r="89" ht="15.75" customHeight="1">
      <c r="A89" s="5">
        <v>87.0</v>
      </c>
      <c r="B89" s="5">
        <v>8.0</v>
      </c>
      <c r="C89" s="5">
        <f t="shared" si="1"/>
        <v>3</v>
      </c>
      <c r="D89" s="5">
        <f>'Thông tin khách hàng'!$B$4+B89-1</f>
        <v>8</v>
      </c>
      <c r="E89" s="46">
        <f t="shared" si="5"/>
        <v>430281586.6</v>
      </c>
      <c r="F89" s="5">
        <f>TP*VLOOKUP('Thông tin khách hàng'!$E$10,$X$2:$Z$5,3,FALSE)*OFFSET($S89,0,VLOOKUP('Thông tin khách hàng'!$E$10,$X$2:$Z$5,2,FALSE))</f>
        <v>0</v>
      </c>
      <c r="G89" s="5">
        <f>EP*VLOOKUP('Thông tin khách hàng'!$E$10,$X$2:$Z$5,3,FALSE)*OFFSET($S89,0,VLOOKUP('Thông tin khách hàng'!$E$10,$X$2:$Z$5,2,FALSE))</f>
        <v>0</v>
      </c>
      <c r="H89" s="5">
        <f>F89*HLOOKUP(B89,Assumption!$A$10:$G$12,2,TRUE)+G89*HLOOKUP(B89,Assumption!$A$10:$G$12,3,TRUE)</f>
        <v>0</v>
      </c>
      <c r="I89" s="5">
        <f t="shared" si="2"/>
        <v>0</v>
      </c>
      <c r="J89" s="47">
        <f>VLOOKUP(D89,Assumption!$O$3:$Q$103,IF('Thông tin khách hàng'!$B$3="Nam",2,3),FALSE)/12*P89</f>
        <v>152626.2802</v>
      </c>
      <c r="K89" s="5">
        <v>20000.0</v>
      </c>
      <c r="L89" s="46">
        <f>ROUND(((HLOOKUP(B89,Assumption!$A$6:$L$7,2,TRUE)+1)^(1/12)-1)*(E89+I89-J89-K89),0)</f>
        <v>1060765</v>
      </c>
      <c r="M89" s="46">
        <f t="shared" si="3"/>
        <v>431169725.3</v>
      </c>
      <c r="N89" s="47">
        <f>HLOOKUP(ROUND(AVERAGE(M77:M88)/10^6,0),Assumption!$B$2:$E$3,2,TRUE)*MAX((AVERAGE(M77:M88)-250*10^6),0)</f>
        <v>283335.8914</v>
      </c>
      <c r="O89" s="46">
        <f t="shared" si="4"/>
        <v>431453061.2</v>
      </c>
      <c r="P89" s="46">
        <f>IF(A89=1,SA,MAX(0,SA-M88))</f>
        <v>669718413.4</v>
      </c>
      <c r="S89" s="5">
        <v>0.0</v>
      </c>
      <c r="T89" s="5">
        <v>0.0</v>
      </c>
      <c r="U89" s="5">
        <v>0.0</v>
      </c>
      <c r="V89" s="48">
        <v>1.0</v>
      </c>
    </row>
    <row r="90" ht="15.75" customHeight="1">
      <c r="A90" s="5">
        <v>88.0</v>
      </c>
      <c r="B90" s="5">
        <v>8.0</v>
      </c>
      <c r="C90" s="5">
        <f t="shared" si="1"/>
        <v>4</v>
      </c>
      <c r="D90" s="5">
        <f>'Thông tin khách hàng'!$B$4+B90-1</f>
        <v>8</v>
      </c>
      <c r="E90" s="46">
        <f t="shared" si="5"/>
        <v>431169725.3</v>
      </c>
      <c r="F90" s="5">
        <f>TP*VLOOKUP('Thông tin khách hàng'!$E$10,$X$2:$Z$5,3,FALSE)*OFFSET($S90,0,VLOOKUP('Thông tin khách hàng'!$E$10,$X$2:$Z$5,2,FALSE))</f>
        <v>0</v>
      </c>
      <c r="G90" s="5">
        <f>EP*VLOOKUP('Thông tin khách hàng'!$E$10,$X$2:$Z$5,3,FALSE)*OFFSET($S90,0,VLOOKUP('Thông tin khách hàng'!$E$10,$X$2:$Z$5,2,FALSE))</f>
        <v>0</v>
      </c>
      <c r="H90" s="5">
        <f>F90*HLOOKUP(B90,Assumption!$A$10:$G$12,2,TRUE)+G90*HLOOKUP(B90,Assumption!$A$10:$G$12,3,TRUE)</f>
        <v>0</v>
      </c>
      <c r="I90" s="5">
        <f t="shared" si="2"/>
        <v>0</v>
      </c>
      <c r="J90" s="47">
        <f>VLOOKUP(D90,Assumption!$O$3:$Q$103,IF('Thông tin khách hàng'!$B$3="Nam",2,3),FALSE)/12*P90</f>
        <v>152423.8768</v>
      </c>
      <c r="K90" s="5">
        <v>20000.0</v>
      </c>
      <c r="L90" s="46">
        <f>ROUND(((HLOOKUP(B90,Assumption!$A$6:$L$7,2,TRUE)+1)^(1/12)-1)*(E90+I90-J90-K90),0)</f>
        <v>1062956</v>
      </c>
      <c r="M90" s="46">
        <f t="shared" si="3"/>
        <v>432060257.5</v>
      </c>
      <c r="N90" s="47">
        <f>HLOOKUP(ROUND(AVERAGE(M78:M89)/10^6,0),Assumption!$B$2:$E$3,2,TRUE)*MAX((AVERAGE(M78:M89)-250*10^6),0)</f>
        <v>294678.108</v>
      </c>
      <c r="O90" s="46">
        <f t="shared" si="4"/>
        <v>432354935.6</v>
      </c>
      <c r="P90" s="46">
        <f>IF(A90=1,SA,MAX(0,SA-M89))</f>
        <v>668830274.7</v>
      </c>
      <c r="S90" s="5">
        <v>0.0</v>
      </c>
      <c r="T90" s="5">
        <v>0.0</v>
      </c>
      <c r="U90" s="5">
        <v>1.0</v>
      </c>
      <c r="V90" s="48">
        <v>1.0</v>
      </c>
    </row>
    <row r="91" ht="15.75" customHeight="1">
      <c r="A91" s="5">
        <v>89.0</v>
      </c>
      <c r="B91" s="5">
        <v>8.0</v>
      </c>
      <c r="C91" s="5">
        <f t="shared" si="1"/>
        <v>5</v>
      </c>
      <c r="D91" s="5">
        <f>'Thông tin khách hàng'!$B$4+B91-1</f>
        <v>8</v>
      </c>
      <c r="E91" s="46">
        <f t="shared" si="5"/>
        <v>432060257.5</v>
      </c>
      <c r="F91" s="5">
        <f>TP*VLOOKUP('Thông tin khách hàng'!$E$10,$X$2:$Z$5,3,FALSE)*OFFSET($S91,0,VLOOKUP('Thông tin khách hàng'!$E$10,$X$2:$Z$5,2,FALSE))</f>
        <v>0</v>
      </c>
      <c r="G91" s="5">
        <f>EP*VLOOKUP('Thông tin khách hàng'!$E$10,$X$2:$Z$5,3,FALSE)*OFFSET($S91,0,VLOOKUP('Thông tin khách hàng'!$E$10,$X$2:$Z$5,2,FALSE))</f>
        <v>0</v>
      </c>
      <c r="H91" s="5">
        <f>F91*HLOOKUP(B91,Assumption!$A$10:$G$12,2,TRUE)+G91*HLOOKUP(B91,Assumption!$A$10:$G$12,3,TRUE)</f>
        <v>0</v>
      </c>
      <c r="I91" s="5">
        <f t="shared" si="2"/>
        <v>0</v>
      </c>
      <c r="J91" s="47">
        <f>VLOOKUP(D91,Assumption!$O$3:$Q$103,IF('Thông tin khách hàng'!$B$3="Nam",2,3),FALSE)/12*P91</f>
        <v>152220.9279</v>
      </c>
      <c r="K91" s="5">
        <v>20000.0</v>
      </c>
      <c r="L91" s="46">
        <f>ROUND(((HLOOKUP(B91,Assumption!$A$6:$L$7,2,TRUE)+1)^(1/12)-1)*(E91+I91-J91-K91),0)</f>
        <v>1065152</v>
      </c>
      <c r="M91" s="46">
        <f t="shared" si="3"/>
        <v>432953188.5</v>
      </c>
      <c r="N91" s="47">
        <f>HLOOKUP(ROUND(AVERAGE(M79:M90)/10^6,0),Assumption!$B$2:$E$3,2,TRUE)*MAX((AVERAGE(M79:M90)-250*10^6),0)</f>
        <v>306050.8889</v>
      </c>
      <c r="O91" s="46">
        <f t="shared" si="4"/>
        <v>433259239.4</v>
      </c>
      <c r="P91" s="46">
        <f>IF(A91=1,SA,MAX(0,SA-M90))</f>
        <v>667939742.5</v>
      </c>
      <c r="S91" s="5">
        <v>0.0</v>
      </c>
      <c r="T91" s="5">
        <v>0.0</v>
      </c>
      <c r="U91" s="5">
        <v>0.0</v>
      </c>
      <c r="V91" s="48">
        <v>1.0</v>
      </c>
    </row>
    <row r="92" ht="15.75" customHeight="1">
      <c r="A92" s="5">
        <v>90.0</v>
      </c>
      <c r="B92" s="5">
        <v>8.0</v>
      </c>
      <c r="C92" s="5">
        <f t="shared" si="1"/>
        <v>6</v>
      </c>
      <c r="D92" s="5">
        <f>'Thông tin khách hàng'!$B$4+B92-1</f>
        <v>8</v>
      </c>
      <c r="E92" s="46">
        <f t="shared" si="5"/>
        <v>432953188.5</v>
      </c>
      <c r="F92" s="5">
        <f>TP*VLOOKUP('Thông tin khách hàng'!$E$10,$X$2:$Z$5,3,FALSE)*OFFSET($S92,0,VLOOKUP('Thông tin khách hàng'!$E$10,$X$2:$Z$5,2,FALSE))</f>
        <v>0</v>
      </c>
      <c r="G92" s="5">
        <f>EP*VLOOKUP('Thông tin khách hàng'!$E$10,$X$2:$Z$5,3,FALSE)*OFFSET($S92,0,VLOOKUP('Thông tin khách hàng'!$E$10,$X$2:$Z$5,2,FALSE))</f>
        <v>0</v>
      </c>
      <c r="H92" s="5">
        <f>F92*HLOOKUP(B92,Assumption!$A$10:$G$12,2,TRUE)+G92*HLOOKUP(B92,Assumption!$A$10:$G$12,3,TRUE)</f>
        <v>0</v>
      </c>
      <c r="I92" s="5">
        <f t="shared" si="2"/>
        <v>0</v>
      </c>
      <c r="J92" s="47">
        <f>VLOOKUP(D92,Assumption!$O$3:$Q$103,IF('Thông tin khách hàng'!$B$3="Nam",2,3),FALSE)/12*P92</f>
        <v>152017.4323</v>
      </c>
      <c r="K92" s="5">
        <v>20000.0</v>
      </c>
      <c r="L92" s="46">
        <f>ROUND(((HLOOKUP(B92,Assumption!$A$6:$L$7,2,TRUE)+1)^(1/12)-1)*(E92+I92-J92-K92),0)</f>
        <v>1067355</v>
      </c>
      <c r="M92" s="46">
        <f t="shared" si="3"/>
        <v>433848526.1</v>
      </c>
      <c r="N92" s="47">
        <f>HLOOKUP(ROUND(AVERAGE(M80:M91)/10^6,0),Assumption!$B$2:$E$3,2,TRUE)*MAX((AVERAGE(M80:M91)-250*10^6),0)</f>
        <v>317454.3162</v>
      </c>
      <c r="O92" s="46">
        <f t="shared" si="4"/>
        <v>434165980.4</v>
      </c>
      <c r="P92" s="46">
        <f>IF(A92=1,SA,MAX(0,SA-M91))</f>
        <v>667046811.5</v>
      </c>
      <c r="S92" s="5">
        <v>0.0</v>
      </c>
      <c r="T92" s="5">
        <v>0.0</v>
      </c>
      <c r="U92" s="5">
        <v>0.0</v>
      </c>
      <c r="V92" s="48">
        <v>1.0</v>
      </c>
    </row>
    <row r="93" ht="15.75" customHeight="1">
      <c r="A93" s="5">
        <v>91.0</v>
      </c>
      <c r="B93" s="5">
        <v>8.0</v>
      </c>
      <c r="C93" s="5">
        <f t="shared" si="1"/>
        <v>7</v>
      </c>
      <c r="D93" s="5">
        <f>'Thông tin khách hàng'!$B$4+B93-1</f>
        <v>8</v>
      </c>
      <c r="E93" s="46">
        <f t="shared" si="5"/>
        <v>433848526.1</v>
      </c>
      <c r="F93" s="5">
        <f>TP*VLOOKUP('Thông tin khách hàng'!$E$10,$X$2:$Z$5,3,FALSE)*OFFSET($S93,0,VLOOKUP('Thông tin khách hàng'!$E$10,$X$2:$Z$5,2,FALSE))</f>
        <v>15000000</v>
      </c>
      <c r="G93" s="5">
        <f>EP*VLOOKUP('Thông tin khách hàng'!$E$10,$X$2:$Z$5,3,FALSE)*OFFSET($S93,0,VLOOKUP('Thông tin khách hàng'!$E$10,$X$2:$Z$5,2,FALSE))</f>
        <v>15000000</v>
      </c>
      <c r="H93" s="5">
        <f>F93*HLOOKUP(B93,Assumption!$A$10:$G$12,2,TRUE)+G93*HLOOKUP(B93,Assumption!$A$10:$G$12,3,TRUE)</f>
        <v>750000</v>
      </c>
      <c r="I93" s="5">
        <f t="shared" si="2"/>
        <v>29250000</v>
      </c>
      <c r="J93" s="47">
        <f>VLOOKUP(D93,Assumption!$O$3:$Q$103,IF('Thông tin khách hàng'!$B$3="Nam",2,3),FALSE)/12*P93</f>
        <v>151813.3882</v>
      </c>
      <c r="K93" s="5">
        <v>20000.0</v>
      </c>
      <c r="L93" s="46">
        <f>ROUND(((HLOOKUP(B93,Assumption!$A$6:$L$7,2,TRUE)+1)^(1/12)-1)*(E93+I93-J93-K93),0)</f>
        <v>1141702</v>
      </c>
      <c r="M93" s="46">
        <f t="shared" si="3"/>
        <v>464068414.7</v>
      </c>
      <c r="N93" s="47">
        <f>HLOOKUP(ROUND(AVERAGE(M81:M92)/10^6,0),Assumption!$B$2:$E$3,2,TRUE)*MAX((AVERAGE(M81:M92)-250*10^6),0)</f>
        <v>328888.4726</v>
      </c>
      <c r="O93" s="46">
        <f t="shared" si="4"/>
        <v>464397303.2</v>
      </c>
      <c r="P93" s="46">
        <f>IF(A93=1,SA,MAX(0,SA-M92))</f>
        <v>666151473.9</v>
      </c>
      <c r="S93" s="5">
        <v>0.0</v>
      </c>
      <c r="T93" s="5">
        <v>1.0</v>
      </c>
      <c r="U93" s="5">
        <v>1.0</v>
      </c>
      <c r="V93" s="48">
        <v>1.0</v>
      </c>
    </row>
    <row r="94" ht="15.75" customHeight="1">
      <c r="A94" s="5">
        <v>92.0</v>
      </c>
      <c r="B94" s="5">
        <v>8.0</v>
      </c>
      <c r="C94" s="5">
        <f t="shared" si="1"/>
        <v>8</v>
      </c>
      <c r="D94" s="5">
        <f>'Thông tin khách hàng'!$B$4+B94-1</f>
        <v>8</v>
      </c>
      <c r="E94" s="46">
        <f t="shared" si="5"/>
        <v>464068414.7</v>
      </c>
      <c r="F94" s="5">
        <f>TP*VLOOKUP('Thông tin khách hàng'!$E$10,$X$2:$Z$5,3,FALSE)*OFFSET($S94,0,VLOOKUP('Thông tin khách hàng'!$E$10,$X$2:$Z$5,2,FALSE))</f>
        <v>0</v>
      </c>
      <c r="G94" s="5">
        <f>EP*VLOOKUP('Thông tin khách hàng'!$E$10,$X$2:$Z$5,3,FALSE)*OFFSET($S94,0,VLOOKUP('Thông tin khách hàng'!$E$10,$X$2:$Z$5,2,FALSE))</f>
        <v>0</v>
      </c>
      <c r="H94" s="5">
        <f>F94*HLOOKUP(B94,Assumption!$A$10:$G$12,2,TRUE)+G94*HLOOKUP(B94,Assumption!$A$10:$G$12,3,TRUE)</f>
        <v>0</v>
      </c>
      <c r="I94" s="5">
        <f t="shared" si="2"/>
        <v>0</v>
      </c>
      <c r="J94" s="47">
        <f>VLOOKUP(D94,Assumption!$O$3:$Q$103,IF('Thông tin khách hàng'!$B$3="Nam",2,3),FALSE)/12*P94</f>
        <v>144926.3905</v>
      </c>
      <c r="K94" s="5">
        <v>20000.0</v>
      </c>
      <c r="L94" s="46">
        <f>ROUND(((HLOOKUP(B94,Assumption!$A$6:$L$7,2,TRUE)+1)^(1/12)-1)*(E94+I94-J94-K94),0)</f>
        <v>1144111</v>
      </c>
      <c r="M94" s="46">
        <f t="shared" si="3"/>
        <v>465047599.3</v>
      </c>
      <c r="N94" s="47">
        <f>HLOOKUP(ROUND(AVERAGE(M82:M93)/10^6,0),Assumption!$B$2:$E$3,2,TRUE)*MAX((AVERAGE(M82:M93)-250*10^6),0)</f>
        <v>340353.441</v>
      </c>
      <c r="O94" s="46">
        <f t="shared" si="4"/>
        <v>465387952.8</v>
      </c>
      <c r="P94" s="46">
        <f>IF(A94=1,SA,MAX(0,SA-M93))</f>
        <v>635931585.3</v>
      </c>
      <c r="S94" s="5">
        <v>0.0</v>
      </c>
      <c r="T94" s="5">
        <v>0.0</v>
      </c>
      <c r="U94" s="5">
        <v>0.0</v>
      </c>
      <c r="V94" s="48">
        <v>1.0</v>
      </c>
    </row>
    <row r="95" ht="15.75" customHeight="1">
      <c r="A95" s="5">
        <v>93.0</v>
      </c>
      <c r="B95" s="5">
        <v>8.0</v>
      </c>
      <c r="C95" s="5">
        <f t="shared" si="1"/>
        <v>9</v>
      </c>
      <c r="D95" s="5">
        <f>'Thông tin khách hàng'!$B$4+B95-1</f>
        <v>8</v>
      </c>
      <c r="E95" s="46">
        <f t="shared" si="5"/>
        <v>465047599.3</v>
      </c>
      <c r="F95" s="5">
        <f>TP*VLOOKUP('Thông tin khách hàng'!$E$10,$X$2:$Z$5,3,FALSE)*OFFSET($S95,0,VLOOKUP('Thông tin khách hàng'!$E$10,$X$2:$Z$5,2,FALSE))</f>
        <v>0</v>
      </c>
      <c r="G95" s="5">
        <f>EP*VLOOKUP('Thông tin khách hàng'!$E$10,$X$2:$Z$5,3,FALSE)*OFFSET($S95,0,VLOOKUP('Thông tin khách hàng'!$E$10,$X$2:$Z$5,2,FALSE))</f>
        <v>0</v>
      </c>
      <c r="H95" s="5">
        <f>F95*HLOOKUP(B95,Assumption!$A$10:$G$12,2,TRUE)+G95*HLOOKUP(B95,Assumption!$A$10:$G$12,3,TRUE)</f>
        <v>0</v>
      </c>
      <c r="I95" s="5">
        <f t="shared" si="2"/>
        <v>0</v>
      </c>
      <c r="J95" s="47">
        <f>VLOOKUP(D95,Assumption!$O$3:$Q$103,IF('Thông tin khách hàng'!$B$3="Nam",2,3),FALSE)/12*P95</f>
        <v>144703.2381</v>
      </c>
      <c r="K95" s="5">
        <v>20000.0</v>
      </c>
      <c r="L95" s="46">
        <f>ROUND(((HLOOKUP(B95,Assumption!$A$6:$L$7,2,TRUE)+1)^(1/12)-1)*(E95+I95-J95-K95),0)</f>
        <v>1146527</v>
      </c>
      <c r="M95" s="46">
        <f t="shared" si="3"/>
        <v>466029423.1</v>
      </c>
      <c r="N95" s="47">
        <f>HLOOKUP(ROUND(AVERAGE(M83:M94)/10^6,0),Assumption!$B$2:$E$3,2,TRUE)*MAX((AVERAGE(M83:M94)-250*10^6),0)</f>
        <v>351849.3044</v>
      </c>
      <c r="O95" s="46">
        <f t="shared" si="4"/>
        <v>466381272.4</v>
      </c>
      <c r="P95" s="46">
        <f>IF(A95=1,SA,MAX(0,SA-M94))</f>
        <v>634952400.7</v>
      </c>
      <c r="S95" s="5">
        <v>0.0</v>
      </c>
      <c r="T95" s="5">
        <v>0.0</v>
      </c>
      <c r="U95" s="5">
        <v>0.0</v>
      </c>
      <c r="V95" s="48">
        <v>1.0</v>
      </c>
    </row>
    <row r="96" ht="15.75" customHeight="1">
      <c r="A96" s="5">
        <v>94.0</v>
      </c>
      <c r="B96" s="5">
        <v>8.0</v>
      </c>
      <c r="C96" s="5">
        <f t="shared" si="1"/>
        <v>10</v>
      </c>
      <c r="D96" s="5">
        <f>'Thông tin khách hàng'!$B$4+B96-1</f>
        <v>8</v>
      </c>
      <c r="E96" s="46">
        <f t="shared" si="5"/>
        <v>466029423.1</v>
      </c>
      <c r="F96" s="5">
        <f>TP*VLOOKUP('Thông tin khách hàng'!$E$10,$X$2:$Z$5,3,FALSE)*OFFSET($S96,0,VLOOKUP('Thông tin khách hàng'!$E$10,$X$2:$Z$5,2,FALSE))</f>
        <v>0</v>
      </c>
      <c r="G96" s="5">
        <f>EP*VLOOKUP('Thông tin khách hàng'!$E$10,$X$2:$Z$5,3,FALSE)*OFFSET($S96,0,VLOOKUP('Thông tin khách hàng'!$E$10,$X$2:$Z$5,2,FALSE))</f>
        <v>0</v>
      </c>
      <c r="H96" s="5">
        <f>F96*HLOOKUP(B96,Assumption!$A$10:$G$12,2,TRUE)+G96*HLOOKUP(B96,Assumption!$A$10:$G$12,3,TRUE)</f>
        <v>0</v>
      </c>
      <c r="I96" s="5">
        <f t="shared" si="2"/>
        <v>0</v>
      </c>
      <c r="J96" s="47">
        <f>VLOOKUP(D96,Assumption!$O$3:$Q$103,IF('Thông tin khách hàng'!$B$3="Nam",2,3),FALSE)/12*P96</f>
        <v>144479.4842</v>
      </c>
      <c r="K96" s="5">
        <v>20000.0</v>
      </c>
      <c r="L96" s="46">
        <f>ROUND(((HLOOKUP(B96,Assumption!$A$6:$L$7,2,TRUE)+1)^(1/12)-1)*(E96+I96-J96-K96),0)</f>
        <v>1148949</v>
      </c>
      <c r="M96" s="46">
        <f t="shared" si="3"/>
        <v>467013892.6</v>
      </c>
      <c r="N96" s="47">
        <f>HLOOKUP(ROUND(AVERAGE(M84:M95)/10^6,0),Assumption!$B$2:$E$3,2,TRUE)*MAX((AVERAGE(M84:M95)-250*10^6),0)</f>
        <v>363376.1461</v>
      </c>
      <c r="O96" s="46">
        <f t="shared" si="4"/>
        <v>467377268.8</v>
      </c>
      <c r="P96" s="46">
        <f>IF(A96=1,SA,MAX(0,SA-M95))</f>
        <v>633970576.9</v>
      </c>
      <c r="S96" s="5">
        <v>0.0</v>
      </c>
      <c r="T96" s="5">
        <v>0.0</v>
      </c>
      <c r="U96" s="5">
        <v>1.0</v>
      </c>
      <c r="V96" s="48">
        <v>1.0</v>
      </c>
    </row>
    <row r="97" ht="15.75" customHeight="1">
      <c r="A97" s="5">
        <v>95.0</v>
      </c>
      <c r="B97" s="5">
        <v>8.0</v>
      </c>
      <c r="C97" s="5">
        <f t="shared" si="1"/>
        <v>11</v>
      </c>
      <c r="D97" s="5">
        <f>'Thông tin khách hàng'!$B$4+B97-1</f>
        <v>8</v>
      </c>
      <c r="E97" s="46">
        <f t="shared" si="5"/>
        <v>467013892.6</v>
      </c>
      <c r="F97" s="5">
        <f>TP*VLOOKUP('Thông tin khách hàng'!$E$10,$X$2:$Z$5,3,FALSE)*OFFSET($S97,0,VLOOKUP('Thông tin khách hàng'!$E$10,$X$2:$Z$5,2,FALSE))</f>
        <v>0</v>
      </c>
      <c r="G97" s="5">
        <f>EP*VLOOKUP('Thông tin khách hàng'!$E$10,$X$2:$Z$5,3,FALSE)*OFFSET($S97,0,VLOOKUP('Thông tin khách hàng'!$E$10,$X$2:$Z$5,2,FALSE))</f>
        <v>0</v>
      </c>
      <c r="H97" s="5">
        <f>F97*HLOOKUP(B97,Assumption!$A$10:$G$12,2,TRUE)+G97*HLOOKUP(B97,Assumption!$A$10:$G$12,3,TRUE)</f>
        <v>0</v>
      </c>
      <c r="I97" s="5">
        <f t="shared" si="2"/>
        <v>0</v>
      </c>
      <c r="J97" s="47">
        <f>VLOOKUP(D97,Assumption!$O$3:$Q$103,IF('Thông tin khách hàng'!$B$3="Nam",2,3),FALSE)/12*P97</f>
        <v>144255.1273</v>
      </c>
      <c r="K97" s="5">
        <v>20000.0</v>
      </c>
      <c r="L97" s="46">
        <f>ROUND(((HLOOKUP(B97,Assumption!$A$6:$L$7,2,TRUE)+1)^(1/12)-1)*(E97+I97-J97-K97),0)</f>
        <v>1151377</v>
      </c>
      <c r="M97" s="46">
        <f t="shared" si="3"/>
        <v>468001014.5</v>
      </c>
      <c r="N97" s="47">
        <f>HLOOKUP(ROUND(AVERAGE(M85:M96)/10^6,0),Assumption!$B$2:$E$3,2,TRUE)*MAX((AVERAGE(M85:M96)-250*10^6),0)</f>
        <v>374934.0496</v>
      </c>
      <c r="O97" s="46">
        <f t="shared" si="4"/>
        <v>468375948.5</v>
      </c>
      <c r="P97" s="46">
        <f>IF(A97=1,SA,MAX(0,SA-M96))</f>
        <v>632986107.4</v>
      </c>
      <c r="S97" s="5">
        <v>0.0</v>
      </c>
      <c r="T97" s="5">
        <v>0.0</v>
      </c>
      <c r="U97" s="5">
        <v>0.0</v>
      </c>
      <c r="V97" s="48">
        <v>1.0</v>
      </c>
    </row>
    <row r="98" ht="15.75" customHeight="1">
      <c r="A98" s="5">
        <v>96.0</v>
      </c>
      <c r="B98" s="5">
        <v>8.0</v>
      </c>
      <c r="C98" s="5">
        <f t="shared" si="1"/>
        <v>12</v>
      </c>
      <c r="D98" s="5">
        <f>'Thông tin khách hàng'!$B$4+B98-1</f>
        <v>8</v>
      </c>
      <c r="E98" s="46">
        <f t="shared" si="5"/>
        <v>468001014.5</v>
      </c>
      <c r="F98" s="5">
        <f>TP*VLOOKUP('Thông tin khách hàng'!$E$10,$X$2:$Z$5,3,FALSE)*OFFSET($S98,0,VLOOKUP('Thông tin khách hàng'!$E$10,$X$2:$Z$5,2,FALSE))</f>
        <v>0</v>
      </c>
      <c r="G98" s="5">
        <f>EP*VLOOKUP('Thông tin khách hàng'!$E$10,$X$2:$Z$5,3,FALSE)*OFFSET($S98,0,VLOOKUP('Thông tin khách hàng'!$E$10,$X$2:$Z$5,2,FALSE))</f>
        <v>0</v>
      </c>
      <c r="H98" s="5">
        <f>F98*HLOOKUP(B98,Assumption!$A$10:$G$12,2,TRUE)+G98*HLOOKUP(B98,Assumption!$A$10:$G$12,3,TRUE)</f>
        <v>0</v>
      </c>
      <c r="I98" s="5">
        <f t="shared" si="2"/>
        <v>0</v>
      </c>
      <c r="J98" s="47">
        <f>VLOOKUP(D98,Assumption!$O$3:$Q$103,IF('Thông tin khách hàng'!$B$3="Nam",2,3),FALSE)/12*P98</f>
        <v>144030.166</v>
      </c>
      <c r="K98" s="5">
        <v>20000.0</v>
      </c>
      <c r="L98" s="46">
        <f>ROUND(((HLOOKUP(B98,Assumption!$A$6:$L$7,2,TRUE)+1)^(1/12)-1)*(E98+I98-J98-K98),0)</f>
        <v>1153812</v>
      </c>
      <c r="M98" s="46">
        <f t="shared" si="3"/>
        <v>468990796.3</v>
      </c>
      <c r="N98" s="47">
        <f>HLOOKUP(ROUND(AVERAGE(M86:M97)/10^6,0),Assumption!$B$2:$E$3,2,TRUE)*MAX((AVERAGE(M86:M97)-250*10^6),0)</f>
        <v>386523.0985</v>
      </c>
      <c r="O98" s="46">
        <f t="shared" si="4"/>
        <v>469377319.4</v>
      </c>
      <c r="P98" s="46">
        <f>IF(A98=1,SA,MAX(0,SA-M97))</f>
        <v>631998985.5</v>
      </c>
      <c r="S98" s="5">
        <v>0.0</v>
      </c>
      <c r="T98" s="5">
        <v>0.0</v>
      </c>
      <c r="U98" s="5">
        <v>0.0</v>
      </c>
      <c r="V98" s="48">
        <v>1.0</v>
      </c>
    </row>
    <row r="99" ht="15.75" customHeight="1">
      <c r="A99" s="5">
        <v>97.0</v>
      </c>
      <c r="B99" s="5">
        <v>9.0</v>
      </c>
      <c r="C99" s="5">
        <f t="shared" si="1"/>
        <v>1</v>
      </c>
      <c r="D99" s="5">
        <f>'Thông tin khách hàng'!$B$4+B99-1</f>
        <v>9</v>
      </c>
      <c r="E99" s="46">
        <f t="shared" si="5"/>
        <v>468990796.3</v>
      </c>
      <c r="F99" s="5">
        <f>TP*VLOOKUP('Thông tin khách hàng'!$E$10,$X$2:$Z$5,3,FALSE)*OFFSET($S99,0,VLOOKUP('Thông tin khách hàng'!$E$10,$X$2:$Z$5,2,FALSE))</f>
        <v>15000000</v>
      </c>
      <c r="G99" s="5">
        <f>EP*VLOOKUP('Thông tin khách hàng'!$E$10,$X$2:$Z$5,3,FALSE)*OFFSET($S99,0,VLOOKUP('Thông tin khách hàng'!$E$10,$X$2:$Z$5,2,FALSE))</f>
        <v>15000000</v>
      </c>
      <c r="H99" s="5">
        <f>F99*HLOOKUP(B99,Assumption!$A$10:$G$12,2,TRUE)+G99*HLOOKUP(B99,Assumption!$A$10:$G$12,3,TRUE)</f>
        <v>750000</v>
      </c>
      <c r="I99" s="5">
        <f t="shared" si="2"/>
        <v>29250000</v>
      </c>
      <c r="J99" s="47">
        <f>VLOOKUP(D99,Assumption!$O$3:$Q$103,IF('Thông tin khách hàng'!$B$3="Nam",2,3),FALSE)/12*P99</f>
        <v>143804.5985</v>
      </c>
      <c r="K99" s="5">
        <v>20000.0</v>
      </c>
      <c r="L99" s="46">
        <f>ROUND(((HLOOKUP(B99,Assumption!$A$6:$L$7,2,TRUE)+1)^(1/12)-1)*(E99+I99-J99-K99),0)</f>
        <v>1228392</v>
      </c>
      <c r="M99" s="46">
        <f t="shared" si="3"/>
        <v>499305383.7</v>
      </c>
      <c r="N99" s="47">
        <f>HLOOKUP(ROUND(AVERAGE(M87:M98)/10^6,0),Assumption!$B$2:$E$3,2,TRUE)*MAX((AVERAGE(M87:M98)-250*10^6),0)</f>
        <v>398143.3766</v>
      </c>
      <c r="O99" s="46">
        <f t="shared" si="4"/>
        <v>499703527.1</v>
      </c>
      <c r="P99" s="46">
        <f>IF(A99=1,SA,MAX(0,SA-M98))</f>
        <v>631009203.7</v>
      </c>
      <c r="S99" s="5">
        <v>1.0</v>
      </c>
      <c r="T99" s="5">
        <v>1.0</v>
      </c>
      <c r="U99" s="5">
        <v>1.0</v>
      </c>
      <c r="V99" s="48">
        <v>1.0</v>
      </c>
    </row>
    <row r="100" ht="15.75" customHeight="1">
      <c r="A100" s="5">
        <v>98.0</v>
      </c>
      <c r="B100" s="5">
        <v>9.0</v>
      </c>
      <c r="C100" s="5">
        <f t="shared" si="1"/>
        <v>2</v>
      </c>
      <c r="D100" s="5">
        <f>'Thông tin khách hàng'!$B$4+B100-1</f>
        <v>9</v>
      </c>
      <c r="E100" s="46">
        <f t="shared" si="5"/>
        <v>499305383.7</v>
      </c>
      <c r="F100" s="5">
        <f>TP*VLOOKUP('Thông tin khách hàng'!$E$10,$X$2:$Z$5,3,FALSE)*OFFSET($S100,0,VLOOKUP('Thông tin khách hàng'!$E$10,$X$2:$Z$5,2,FALSE))</f>
        <v>0</v>
      </c>
      <c r="G100" s="5">
        <f>EP*VLOOKUP('Thông tin khách hàng'!$E$10,$X$2:$Z$5,3,FALSE)*OFFSET($S100,0,VLOOKUP('Thông tin khách hàng'!$E$10,$X$2:$Z$5,2,FALSE))</f>
        <v>0</v>
      </c>
      <c r="H100" s="5">
        <f>F100*HLOOKUP(B100,Assumption!$A$10:$G$12,2,TRUE)+G100*HLOOKUP(B100,Assumption!$A$10:$G$12,3,TRUE)</f>
        <v>0</v>
      </c>
      <c r="I100" s="5">
        <f t="shared" si="2"/>
        <v>0</v>
      </c>
      <c r="J100" s="47">
        <f>VLOOKUP(D100,Assumption!$O$3:$Q$103,IF('Thông tin khách hàng'!$B$3="Nam",2,3),FALSE)/12*P100</f>
        <v>136896.0193</v>
      </c>
      <c r="K100" s="5">
        <v>20000.0</v>
      </c>
      <c r="L100" s="46">
        <f>ROUND(((HLOOKUP(B100,Assumption!$A$6:$L$7,2,TRUE)+1)^(1/12)-1)*(E100+I100-J100-K100),0)</f>
        <v>1231035</v>
      </c>
      <c r="M100" s="46">
        <f t="shared" si="3"/>
        <v>500379522.7</v>
      </c>
      <c r="N100" s="47">
        <f>HLOOKUP(ROUND(AVERAGE(M88:M99)/10^6,0),Assumption!$B$2:$E$3,2,TRUE)*MAX((AVERAGE(M88:M99)-250*10^6),0)</f>
        <v>409794.9681</v>
      </c>
      <c r="O100" s="46">
        <f t="shared" si="4"/>
        <v>500789317.7</v>
      </c>
      <c r="P100" s="46">
        <f>IF(A100=1,SA,MAX(0,SA-M99))</f>
        <v>600694616.3</v>
      </c>
      <c r="S100" s="5">
        <v>0.0</v>
      </c>
      <c r="T100" s="5">
        <v>0.0</v>
      </c>
      <c r="U100" s="5">
        <v>0.0</v>
      </c>
      <c r="V100" s="48">
        <v>1.0</v>
      </c>
    </row>
    <row r="101" ht="15.75" customHeight="1">
      <c r="A101" s="5">
        <v>99.0</v>
      </c>
      <c r="B101" s="5">
        <v>9.0</v>
      </c>
      <c r="C101" s="5">
        <f t="shared" si="1"/>
        <v>3</v>
      </c>
      <c r="D101" s="5">
        <f>'Thông tin khách hàng'!$B$4+B101-1</f>
        <v>9</v>
      </c>
      <c r="E101" s="46">
        <f t="shared" si="5"/>
        <v>500379522.7</v>
      </c>
      <c r="F101" s="5">
        <f>TP*VLOOKUP('Thông tin khách hàng'!$E$10,$X$2:$Z$5,3,FALSE)*OFFSET($S101,0,VLOOKUP('Thông tin khách hàng'!$E$10,$X$2:$Z$5,2,FALSE))</f>
        <v>0</v>
      </c>
      <c r="G101" s="5">
        <f>EP*VLOOKUP('Thông tin khách hàng'!$E$10,$X$2:$Z$5,3,FALSE)*OFFSET($S101,0,VLOOKUP('Thông tin khách hàng'!$E$10,$X$2:$Z$5,2,FALSE))</f>
        <v>0</v>
      </c>
      <c r="H101" s="5">
        <f>F101*HLOOKUP(B101,Assumption!$A$10:$G$12,2,TRUE)+G101*HLOOKUP(B101,Assumption!$A$10:$G$12,3,TRUE)</f>
        <v>0</v>
      </c>
      <c r="I101" s="5">
        <f t="shared" si="2"/>
        <v>0</v>
      </c>
      <c r="J101" s="47">
        <f>VLOOKUP(D101,Assumption!$O$3:$Q$103,IF('Thông tin khách hàng'!$B$3="Nam",2,3),FALSE)/12*P101</f>
        <v>136651.2271</v>
      </c>
      <c r="K101" s="5">
        <v>20000.0</v>
      </c>
      <c r="L101" s="46">
        <f>ROUND(((HLOOKUP(B101,Assumption!$A$6:$L$7,2,TRUE)+1)^(1/12)-1)*(E101+I101-J101-K101),0)</f>
        <v>1233685</v>
      </c>
      <c r="M101" s="46">
        <f t="shared" si="3"/>
        <v>501456556.5</v>
      </c>
      <c r="N101" s="47">
        <f>HLOOKUP(ROUND(AVERAGE(M89:M100)/10^6,0),Assumption!$B$2:$E$3,2,TRUE)*MAX((AVERAGE(M89:M100)-250*10^6),0)</f>
        <v>421477.9574</v>
      </c>
      <c r="O101" s="46">
        <f t="shared" si="4"/>
        <v>501878034.4</v>
      </c>
      <c r="P101" s="46">
        <f>IF(A101=1,SA,MAX(0,SA-M100))</f>
        <v>599620477.3</v>
      </c>
      <c r="S101" s="5">
        <v>0.0</v>
      </c>
      <c r="T101" s="5">
        <v>0.0</v>
      </c>
      <c r="U101" s="5">
        <v>0.0</v>
      </c>
      <c r="V101" s="48">
        <v>1.0</v>
      </c>
    </row>
    <row r="102" ht="15.75" customHeight="1">
      <c r="A102" s="5">
        <v>100.0</v>
      </c>
      <c r="B102" s="5">
        <v>9.0</v>
      </c>
      <c r="C102" s="5">
        <f t="shared" si="1"/>
        <v>4</v>
      </c>
      <c r="D102" s="5">
        <f>'Thông tin khách hàng'!$B$4+B102-1</f>
        <v>9</v>
      </c>
      <c r="E102" s="46">
        <f t="shared" si="5"/>
        <v>501456556.5</v>
      </c>
      <c r="F102" s="5">
        <f>TP*VLOOKUP('Thông tin khách hàng'!$E$10,$X$2:$Z$5,3,FALSE)*OFFSET($S102,0,VLOOKUP('Thông tin khách hàng'!$E$10,$X$2:$Z$5,2,FALSE))</f>
        <v>0</v>
      </c>
      <c r="G102" s="5">
        <f>EP*VLOOKUP('Thông tin khách hàng'!$E$10,$X$2:$Z$5,3,FALSE)*OFFSET($S102,0,VLOOKUP('Thông tin khách hàng'!$E$10,$X$2:$Z$5,2,FALSE))</f>
        <v>0</v>
      </c>
      <c r="H102" s="5">
        <f>F102*HLOOKUP(B102,Assumption!$A$10:$G$12,2,TRUE)+G102*HLOOKUP(B102,Assumption!$A$10:$G$12,3,TRUE)</f>
        <v>0</v>
      </c>
      <c r="I102" s="5">
        <f t="shared" si="2"/>
        <v>0</v>
      </c>
      <c r="J102" s="47">
        <f>VLOOKUP(D102,Assumption!$O$3:$Q$103,IF('Thông tin khách hàng'!$B$3="Nam",2,3),FALSE)/12*P102</f>
        <v>136405.7752</v>
      </c>
      <c r="K102" s="5">
        <v>20000.0</v>
      </c>
      <c r="L102" s="46">
        <f>ROUND(((HLOOKUP(B102,Assumption!$A$6:$L$7,2,TRUE)+1)^(1/12)-1)*(E102+I102-J102-K102),0)</f>
        <v>1236341</v>
      </c>
      <c r="M102" s="46">
        <f t="shared" si="3"/>
        <v>502536491.7</v>
      </c>
      <c r="N102" s="47">
        <f>HLOOKUP(ROUND(AVERAGE(M90:M101)/10^6,0),Assumption!$B$2:$E$3,2,TRUE)*MAX((AVERAGE(M90:M101)-250*10^6),0)</f>
        <v>433192.4293</v>
      </c>
      <c r="O102" s="46">
        <f t="shared" si="4"/>
        <v>502969684.1</v>
      </c>
      <c r="P102" s="46">
        <f>IF(A102=1,SA,MAX(0,SA-M101))</f>
        <v>598543443.5</v>
      </c>
      <c r="S102" s="5">
        <v>0.0</v>
      </c>
      <c r="T102" s="5">
        <v>0.0</v>
      </c>
      <c r="U102" s="5">
        <v>1.0</v>
      </c>
      <c r="V102" s="48">
        <v>1.0</v>
      </c>
    </row>
    <row r="103" ht="15.75" customHeight="1">
      <c r="A103" s="5">
        <v>101.0</v>
      </c>
      <c r="B103" s="5">
        <v>9.0</v>
      </c>
      <c r="C103" s="5">
        <f t="shared" si="1"/>
        <v>5</v>
      </c>
      <c r="D103" s="5">
        <f>'Thông tin khách hàng'!$B$4+B103-1</f>
        <v>9</v>
      </c>
      <c r="E103" s="46">
        <f t="shared" si="5"/>
        <v>502536491.7</v>
      </c>
      <c r="F103" s="5">
        <f>TP*VLOOKUP('Thông tin khách hàng'!$E$10,$X$2:$Z$5,3,FALSE)*OFFSET($S103,0,VLOOKUP('Thông tin khách hàng'!$E$10,$X$2:$Z$5,2,FALSE))</f>
        <v>0</v>
      </c>
      <c r="G103" s="5">
        <f>EP*VLOOKUP('Thông tin khách hàng'!$E$10,$X$2:$Z$5,3,FALSE)*OFFSET($S103,0,VLOOKUP('Thông tin khách hàng'!$E$10,$X$2:$Z$5,2,FALSE))</f>
        <v>0</v>
      </c>
      <c r="H103" s="5">
        <f>F103*HLOOKUP(B103,Assumption!$A$10:$G$12,2,TRUE)+G103*HLOOKUP(B103,Assumption!$A$10:$G$12,3,TRUE)</f>
        <v>0</v>
      </c>
      <c r="I103" s="5">
        <f t="shared" si="2"/>
        <v>0</v>
      </c>
      <c r="J103" s="47">
        <f>VLOOKUP(D103,Assumption!$O$3:$Q$103,IF('Thông tin khách hàng'!$B$3="Nam",2,3),FALSE)/12*P103</f>
        <v>136159.662</v>
      </c>
      <c r="K103" s="5">
        <v>20000.0</v>
      </c>
      <c r="L103" s="46">
        <f>ROUND(((HLOOKUP(B103,Assumption!$A$6:$L$7,2,TRUE)+1)^(1/12)-1)*(E103+I103-J103-K103),0)</f>
        <v>1239005</v>
      </c>
      <c r="M103" s="46">
        <f t="shared" si="3"/>
        <v>503619337</v>
      </c>
      <c r="N103" s="47">
        <f>HLOOKUP(ROUND(AVERAGE(M91:M102)/10^6,0),Assumption!$B$2:$E$3,2,TRUE)*MAX((AVERAGE(M91:M102)-250*10^6),0)</f>
        <v>444938.4683</v>
      </c>
      <c r="O103" s="46">
        <f t="shared" si="4"/>
        <v>504064275.5</v>
      </c>
      <c r="P103" s="46">
        <f>IF(A103=1,SA,MAX(0,SA-M102))</f>
        <v>597463508.3</v>
      </c>
      <c r="S103" s="5">
        <v>0.0</v>
      </c>
      <c r="T103" s="5">
        <v>0.0</v>
      </c>
      <c r="U103" s="5">
        <v>0.0</v>
      </c>
      <c r="V103" s="48">
        <v>1.0</v>
      </c>
    </row>
    <row r="104" ht="15.75" customHeight="1">
      <c r="A104" s="5">
        <v>102.0</v>
      </c>
      <c r="B104" s="5">
        <v>9.0</v>
      </c>
      <c r="C104" s="5">
        <f t="shared" si="1"/>
        <v>6</v>
      </c>
      <c r="D104" s="5">
        <f>'Thông tin khách hàng'!$B$4+B104-1</f>
        <v>9</v>
      </c>
      <c r="E104" s="46">
        <f t="shared" si="5"/>
        <v>503619337</v>
      </c>
      <c r="F104" s="5">
        <f>TP*VLOOKUP('Thông tin khách hàng'!$E$10,$X$2:$Z$5,3,FALSE)*OFFSET($S104,0,VLOOKUP('Thông tin khách hàng'!$E$10,$X$2:$Z$5,2,FALSE))</f>
        <v>0</v>
      </c>
      <c r="G104" s="5">
        <f>EP*VLOOKUP('Thông tin khách hàng'!$E$10,$X$2:$Z$5,3,FALSE)*OFFSET($S104,0,VLOOKUP('Thông tin khách hàng'!$E$10,$X$2:$Z$5,2,FALSE))</f>
        <v>0</v>
      </c>
      <c r="H104" s="5">
        <f>F104*HLOOKUP(B104,Assumption!$A$10:$G$12,2,TRUE)+G104*HLOOKUP(B104,Assumption!$A$10:$G$12,3,TRUE)</f>
        <v>0</v>
      </c>
      <c r="I104" s="5">
        <f t="shared" si="2"/>
        <v>0</v>
      </c>
      <c r="J104" s="47">
        <f>VLOOKUP(D104,Assumption!$O$3:$Q$103,IF('Thông tin khách hàng'!$B$3="Nam",2,3),FALSE)/12*P104</f>
        <v>135912.8857</v>
      </c>
      <c r="K104" s="5">
        <v>20000.0</v>
      </c>
      <c r="L104" s="46">
        <f>ROUND(((HLOOKUP(B104,Assumption!$A$6:$L$7,2,TRUE)+1)^(1/12)-1)*(E104+I104-J104-K104),0)</f>
        <v>1241677</v>
      </c>
      <c r="M104" s="46">
        <f t="shared" si="3"/>
        <v>504705101.1</v>
      </c>
      <c r="N104" s="47">
        <f>HLOOKUP(ROUND(AVERAGE(M92:M103)/10^6,0),Assumption!$B$2:$E$3,2,TRUE)*MAX((AVERAGE(M92:M103)-250*10^6),0)</f>
        <v>456716.1597</v>
      </c>
      <c r="O104" s="46">
        <f t="shared" si="4"/>
        <v>505161817.3</v>
      </c>
      <c r="P104" s="46">
        <f>IF(A104=1,SA,MAX(0,SA-M103))</f>
        <v>596380663</v>
      </c>
      <c r="S104" s="5">
        <v>0.0</v>
      </c>
      <c r="T104" s="5">
        <v>0.0</v>
      </c>
      <c r="U104" s="5">
        <v>0.0</v>
      </c>
      <c r="V104" s="48">
        <v>1.0</v>
      </c>
    </row>
    <row r="105" ht="15.75" customHeight="1">
      <c r="A105" s="5">
        <v>103.0</v>
      </c>
      <c r="B105" s="5">
        <v>9.0</v>
      </c>
      <c r="C105" s="5">
        <f t="shared" si="1"/>
        <v>7</v>
      </c>
      <c r="D105" s="5">
        <f>'Thông tin khách hàng'!$B$4+B105-1</f>
        <v>9</v>
      </c>
      <c r="E105" s="46">
        <f t="shared" si="5"/>
        <v>504705101.1</v>
      </c>
      <c r="F105" s="5">
        <f>TP*VLOOKUP('Thông tin khách hàng'!$E$10,$X$2:$Z$5,3,FALSE)*OFFSET($S105,0,VLOOKUP('Thông tin khách hàng'!$E$10,$X$2:$Z$5,2,FALSE))</f>
        <v>15000000</v>
      </c>
      <c r="G105" s="5">
        <f>EP*VLOOKUP('Thông tin khách hàng'!$E$10,$X$2:$Z$5,3,FALSE)*OFFSET($S105,0,VLOOKUP('Thông tin khách hàng'!$E$10,$X$2:$Z$5,2,FALSE))</f>
        <v>15000000</v>
      </c>
      <c r="H105" s="5">
        <f>F105*HLOOKUP(B105,Assumption!$A$10:$G$12,2,TRUE)+G105*HLOOKUP(B105,Assumption!$A$10:$G$12,3,TRUE)</f>
        <v>750000</v>
      </c>
      <c r="I105" s="5">
        <f t="shared" si="2"/>
        <v>29250000</v>
      </c>
      <c r="J105" s="47">
        <f>VLOOKUP(D105,Assumption!$O$3:$Q$103,IF('Thông tin khách hàng'!$B$3="Nam",2,3),FALSE)/12*P105</f>
        <v>135665.4442</v>
      </c>
      <c r="K105" s="5">
        <v>20000.0</v>
      </c>
      <c r="L105" s="46">
        <f>ROUND(((HLOOKUP(B105,Assumption!$A$6:$L$7,2,TRUE)+1)^(1/12)-1)*(E105+I105-J105-K105),0)</f>
        <v>1316493</v>
      </c>
      <c r="M105" s="46">
        <f t="shared" si="3"/>
        <v>535115928.7</v>
      </c>
      <c r="N105" s="47">
        <f>HLOOKUP(ROUND(AVERAGE(M93:M104)/10^6,0),Assumption!$B$2:$E$3,2,TRUE)*MAX((AVERAGE(M93:M104)-250*10^6),0)</f>
        <v>468525.5889</v>
      </c>
      <c r="O105" s="46">
        <f t="shared" si="4"/>
        <v>535584454.3</v>
      </c>
      <c r="P105" s="46">
        <f>IF(A105=1,SA,MAX(0,SA-M104))</f>
        <v>595294898.9</v>
      </c>
      <c r="S105" s="5">
        <v>0.0</v>
      </c>
      <c r="T105" s="5">
        <v>1.0</v>
      </c>
      <c r="U105" s="5">
        <v>1.0</v>
      </c>
      <c r="V105" s="48">
        <v>1.0</v>
      </c>
    </row>
    <row r="106" ht="15.75" customHeight="1">
      <c r="A106" s="5">
        <v>104.0</v>
      </c>
      <c r="B106" s="5">
        <v>9.0</v>
      </c>
      <c r="C106" s="5">
        <f t="shared" si="1"/>
        <v>8</v>
      </c>
      <c r="D106" s="5">
        <f>'Thông tin khách hàng'!$B$4+B106-1</f>
        <v>9</v>
      </c>
      <c r="E106" s="46">
        <f t="shared" si="5"/>
        <v>535115928.7</v>
      </c>
      <c r="F106" s="5">
        <f>TP*VLOOKUP('Thông tin khách hàng'!$E$10,$X$2:$Z$5,3,FALSE)*OFFSET($S106,0,VLOOKUP('Thông tin khách hàng'!$E$10,$X$2:$Z$5,2,FALSE))</f>
        <v>0</v>
      </c>
      <c r="G106" s="5">
        <f>EP*VLOOKUP('Thông tin khách hàng'!$E$10,$X$2:$Z$5,3,FALSE)*OFFSET($S106,0,VLOOKUP('Thông tin khách hàng'!$E$10,$X$2:$Z$5,2,FALSE))</f>
        <v>0</v>
      </c>
      <c r="H106" s="5">
        <f>F106*HLOOKUP(B106,Assumption!$A$10:$G$12,2,TRUE)+G106*HLOOKUP(B106,Assumption!$A$10:$G$12,3,TRUE)</f>
        <v>0</v>
      </c>
      <c r="I106" s="5">
        <f t="shared" si="2"/>
        <v>0</v>
      </c>
      <c r="J106" s="47">
        <f>VLOOKUP(D106,Assumption!$O$3:$Q$103,IF('Thông tin khách hàng'!$B$3="Nam",2,3),FALSE)/12*P106</f>
        <v>128734.9322</v>
      </c>
      <c r="K106" s="5">
        <v>20000.0</v>
      </c>
      <c r="L106" s="46">
        <f>ROUND(((HLOOKUP(B106,Assumption!$A$6:$L$7,2,TRUE)+1)^(1/12)-1)*(E106+I106-J106-K106),0)</f>
        <v>1319373</v>
      </c>
      <c r="M106" s="46">
        <f t="shared" si="3"/>
        <v>536286566.8</v>
      </c>
      <c r="N106" s="47">
        <f>HLOOKUP(ROUND(AVERAGE(M94:M105)/10^6,0),Assumption!$B$2:$E$3,2,TRUE)*MAX((AVERAGE(M94:M105)-250*10^6),0)</f>
        <v>480366.8412</v>
      </c>
      <c r="O106" s="46">
        <f t="shared" si="4"/>
        <v>536766933.6</v>
      </c>
      <c r="P106" s="46">
        <f>IF(A106=1,SA,MAX(0,SA-M105))</f>
        <v>564884071.3</v>
      </c>
      <c r="S106" s="5">
        <v>0.0</v>
      </c>
      <c r="T106" s="5">
        <v>0.0</v>
      </c>
      <c r="U106" s="5">
        <v>0.0</v>
      </c>
      <c r="V106" s="48">
        <v>1.0</v>
      </c>
    </row>
    <row r="107" ht="15.75" customHeight="1">
      <c r="A107" s="5">
        <v>105.0</v>
      </c>
      <c r="B107" s="5">
        <v>9.0</v>
      </c>
      <c r="C107" s="5">
        <f t="shared" si="1"/>
        <v>9</v>
      </c>
      <c r="D107" s="5">
        <f>'Thông tin khách hàng'!$B$4+B107-1</f>
        <v>9</v>
      </c>
      <c r="E107" s="46">
        <f t="shared" si="5"/>
        <v>536286566.8</v>
      </c>
      <c r="F107" s="5">
        <f>TP*VLOOKUP('Thông tin khách hàng'!$E$10,$X$2:$Z$5,3,FALSE)*OFFSET($S107,0,VLOOKUP('Thông tin khách hàng'!$E$10,$X$2:$Z$5,2,FALSE))</f>
        <v>0</v>
      </c>
      <c r="G107" s="5">
        <f>EP*VLOOKUP('Thông tin khách hàng'!$E$10,$X$2:$Z$5,3,FALSE)*OFFSET($S107,0,VLOOKUP('Thông tin khách hàng'!$E$10,$X$2:$Z$5,2,FALSE))</f>
        <v>0</v>
      </c>
      <c r="H107" s="5">
        <f>F107*HLOOKUP(B107,Assumption!$A$10:$G$12,2,TRUE)+G107*HLOOKUP(B107,Assumption!$A$10:$G$12,3,TRUE)</f>
        <v>0</v>
      </c>
      <c r="I107" s="5">
        <f t="shared" si="2"/>
        <v>0</v>
      </c>
      <c r="J107" s="47">
        <f>VLOOKUP(D107,Assumption!$O$3:$Q$103,IF('Thông tin khách hàng'!$B$3="Nam",2,3),FALSE)/12*P107</f>
        <v>128468.1482</v>
      </c>
      <c r="K107" s="5">
        <v>20000.0</v>
      </c>
      <c r="L107" s="46">
        <f>ROUND(((HLOOKUP(B107,Assumption!$A$6:$L$7,2,TRUE)+1)^(1/12)-1)*(E107+I107-J107-K107),0)</f>
        <v>1322261</v>
      </c>
      <c r="M107" s="46">
        <f t="shared" si="3"/>
        <v>537460359.6</v>
      </c>
      <c r="N107" s="47">
        <f>HLOOKUP(ROUND(AVERAGE(M95:M106)/10^6,0),Assumption!$B$2:$E$3,2,TRUE)*MAX((AVERAGE(M95:M106)-250*10^6),0)</f>
        <v>492240.0025</v>
      </c>
      <c r="O107" s="46">
        <f t="shared" si="4"/>
        <v>537952599.6</v>
      </c>
      <c r="P107" s="46">
        <f>IF(A107=1,SA,MAX(0,SA-M106))</f>
        <v>563713433.2</v>
      </c>
      <c r="S107" s="5">
        <v>0.0</v>
      </c>
      <c r="T107" s="5">
        <v>0.0</v>
      </c>
      <c r="U107" s="5">
        <v>0.0</v>
      </c>
      <c r="V107" s="48">
        <v>1.0</v>
      </c>
    </row>
    <row r="108" ht="15.75" customHeight="1">
      <c r="A108" s="5">
        <v>106.0</v>
      </c>
      <c r="B108" s="5">
        <v>9.0</v>
      </c>
      <c r="C108" s="5">
        <f t="shared" si="1"/>
        <v>10</v>
      </c>
      <c r="D108" s="5">
        <f>'Thông tin khách hàng'!$B$4+B108-1</f>
        <v>9</v>
      </c>
      <c r="E108" s="46">
        <f t="shared" si="5"/>
        <v>537460359.6</v>
      </c>
      <c r="F108" s="5">
        <f>TP*VLOOKUP('Thông tin khách hàng'!$E$10,$X$2:$Z$5,3,FALSE)*OFFSET($S108,0,VLOOKUP('Thông tin khách hàng'!$E$10,$X$2:$Z$5,2,FALSE))</f>
        <v>0</v>
      </c>
      <c r="G108" s="5">
        <f>EP*VLOOKUP('Thông tin khách hàng'!$E$10,$X$2:$Z$5,3,FALSE)*OFFSET($S108,0,VLOOKUP('Thông tin khách hàng'!$E$10,$X$2:$Z$5,2,FALSE))</f>
        <v>0</v>
      </c>
      <c r="H108" s="5">
        <f>F108*HLOOKUP(B108,Assumption!$A$10:$G$12,2,TRUE)+G108*HLOOKUP(B108,Assumption!$A$10:$G$12,3,TRUE)</f>
        <v>0</v>
      </c>
      <c r="I108" s="5">
        <f t="shared" si="2"/>
        <v>0</v>
      </c>
      <c r="J108" s="47">
        <f>VLOOKUP(D108,Assumption!$O$3:$Q$103,IF('Thông tin khách hàng'!$B$3="Nam",2,3),FALSE)/12*P108</f>
        <v>128200.6453</v>
      </c>
      <c r="K108" s="5">
        <v>20000.0</v>
      </c>
      <c r="L108" s="46">
        <f>ROUND(((HLOOKUP(B108,Assumption!$A$6:$L$7,2,TRUE)+1)^(1/12)-1)*(E108+I108-J108-K108),0)</f>
        <v>1325157</v>
      </c>
      <c r="M108" s="46">
        <f t="shared" si="3"/>
        <v>538637316</v>
      </c>
      <c r="N108" s="47">
        <f>HLOOKUP(ROUND(AVERAGE(M96:M107)/10^6,0),Assumption!$B$2:$E$3,2,TRUE)*MAX((AVERAGE(M96:M107)-250*10^6),0)</f>
        <v>1008290.317</v>
      </c>
      <c r="O108" s="46">
        <f t="shared" si="4"/>
        <v>539645606.3</v>
      </c>
      <c r="P108" s="46">
        <f>IF(A108=1,SA,MAX(0,SA-M107))</f>
        <v>562539640.4</v>
      </c>
      <c r="S108" s="5">
        <v>0.0</v>
      </c>
      <c r="T108" s="5">
        <v>0.0</v>
      </c>
      <c r="U108" s="5">
        <v>1.0</v>
      </c>
      <c r="V108" s="48">
        <v>1.0</v>
      </c>
    </row>
    <row r="109" ht="15.75" customHeight="1">
      <c r="A109" s="5">
        <v>107.0</v>
      </c>
      <c r="B109" s="5">
        <v>9.0</v>
      </c>
      <c r="C109" s="5">
        <f t="shared" si="1"/>
        <v>11</v>
      </c>
      <c r="D109" s="5">
        <f>'Thông tin khách hàng'!$B$4+B109-1</f>
        <v>9</v>
      </c>
      <c r="E109" s="46">
        <f t="shared" si="5"/>
        <v>538637316</v>
      </c>
      <c r="F109" s="5">
        <f>TP*VLOOKUP('Thông tin khách hàng'!$E$10,$X$2:$Z$5,3,FALSE)*OFFSET($S109,0,VLOOKUP('Thông tin khách hàng'!$E$10,$X$2:$Z$5,2,FALSE))</f>
        <v>0</v>
      </c>
      <c r="G109" s="5">
        <f>EP*VLOOKUP('Thông tin khách hàng'!$E$10,$X$2:$Z$5,3,FALSE)*OFFSET($S109,0,VLOOKUP('Thông tin khách hàng'!$E$10,$X$2:$Z$5,2,FALSE))</f>
        <v>0</v>
      </c>
      <c r="H109" s="5">
        <f>F109*HLOOKUP(B109,Assumption!$A$10:$G$12,2,TRUE)+G109*HLOOKUP(B109,Assumption!$A$10:$G$12,3,TRUE)</f>
        <v>0</v>
      </c>
      <c r="I109" s="5">
        <f t="shared" si="2"/>
        <v>0</v>
      </c>
      <c r="J109" s="47">
        <f>VLOOKUP(D109,Assumption!$O$3:$Q$103,IF('Thông tin khách hàng'!$B$3="Nam",2,3),FALSE)/12*P109</f>
        <v>127932.4214</v>
      </c>
      <c r="K109" s="5">
        <v>20000.0</v>
      </c>
      <c r="L109" s="46">
        <f>ROUND(((HLOOKUP(B109,Assumption!$A$6:$L$7,2,TRUE)+1)^(1/12)-1)*(E109+I109-J109-K109),0)</f>
        <v>1328060</v>
      </c>
      <c r="M109" s="46">
        <f t="shared" si="3"/>
        <v>539817443.6</v>
      </c>
      <c r="N109" s="47">
        <f>HLOOKUP(ROUND(AVERAGE(M97:M108)/10^6,0),Assumption!$B$2:$E$3,2,TRUE)*MAX((AVERAGE(M97:M108)-250*10^6),0)</f>
        <v>1032164.792</v>
      </c>
      <c r="O109" s="46">
        <f t="shared" si="4"/>
        <v>540849608.3</v>
      </c>
      <c r="P109" s="46">
        <f>IF(A109=1,SA,MAX(0,SA-M108))</f>
        <v>561362684</v>
      </c>
      <c r="S109" s="5">
        <v>0.0</v>
      </c>
      <c r="T109" s="5">
        <v>0.0</v>
      </c>
      <c r="U109" s="5">
        <v>0.0</v>
      </c>
      <c r="V109" s="48">
        <v>1.0</v>
      </c>
    </row>
    <row r="110" ht="15.75" customHeight="1">
      <c r="A110" s="5">
        <v>108.0</v>
      </c>
      <c r="B110" s="5">
        <v>9.0</v>
      </c>
      <c r="C110" s="5">
        <f t="shared" si="1"/>
        <v>12</v>
      </c>
      <c r="D110" s="5">
        <f>'Thông tin khách hàng'!$B$4+B110-1</f>
        <v>9</v>
      </c>
      <c r="E110" s="46">
        <f t="shared" si="5"/>
        <v>539817443.6</v>
      </c>
      <c r="F110" s="5">
        <f>TP*VLOOKUP('Thông tin khách hàng'!$E$10,$X$2:$Z$5,3,FALSE)*OFFSET($S110,0,VLOOKUP('Thông tin khách hàng'!$E$10,$X$2:$Z$5,2,FALSE))</f>
        <v>0</v>
      </c>
      <c r="G110" s="5">
        <f>EP*VLOOKUP('Thông tin khách hàng'!$E$10,$X$2:$Z$5,3,FALSE)*OFFSET($S110,0,VLOOKUP('Thông tin khách hàng'!$E$10,$X$2:$Z$5,2,FALSE))</f>
        <v>0</v>
      </c>
      <c r="H110" s="5">
        <f>F110*HLOOKUP(B110,Assumption!$A$10:$G$12,2,TRUE)+G110*HLOOKUP(B110,Assumption!$A$10:$G$12,3,TRUE)</f>
        <v>0</v>
      </c>
      <c r="I110" s="5">
        <f t="shared" si="2"/>
        <v>0</v>
      </c>
      <c r="J110" s="47">
        <f>VLOOKUP(D110,Assumption!$O$3:$Q$103,IF('Thông tin khách hàng'!$B$3="Nam",2,3),FALSE)/12*P110</f>
        <v>127663.4748</v>
      </c>
      <c r="K110" s="5">
        <v>20000.0</v>
      </c>
      <c r="L110" s="46">
        <f>ROUND(((HLOOKUP(B110,Assumption!$A$6:$L$7,2,TRUE)+1)^(1/12)-1)*(E110+I110-J110-K110),0)</f>
        <v>1330971</v>
      </c>
      <c r="M110" s="46">
        <f t="shared" si="3"/>
        <v>541000751.1</v>
      </c>
      <c r="N110" s="47">
        <f>HLOOKUP(ROUND(AVERAGE(M98:M109)/10^6,0),Assumption!$B$2:$E$3,2,TRUE)*MAX((AVERAGE(M98:M109)-250*10^6),0)</f>
        <v>1056103.601</v>
      </c>
      <c r="O110" s="46">
        <f t="shared" si="4"/>
        <v>542056854.7</v>
      </c>
      <c r="P110" s="46">
        <f>IF(A110=1,SA,MAX(0,SA-M109))</f>
        <v>560182556.4</v>
      </c>
      <c r="S110" s="5">
        <v>0.0</v>
      </c>
      <c r="T110" s="5">
        <v>0.0</v>
      </c>
      <c r="U110" s="5">
        <v>0.0</v>
      </c>
      <c r="V110" s="48">
        <v>1.0</v>
      </c>
    </row>
    <row r="111" ht="15.75" customHeight="1">
      <c r="A111" s="5">
        <v>109.0</v>
      </c>
      <c r="B111" s="5">
        <v>10.0</v>
      </c>
      <c r="C111" s="5">
        <f t="shared" si="1"/>
        <v>1</v>
      </c>
      <c r="D111" s="5">
        <f>'Thông tin khách hàng'!$B$4+B111-1</f>
        <v>10</v>
      </c>
      <c r="E111" s="46">
        <f t="shared" si="5"/>
        <v>541000751.1</v>
      </c>
      <c r="F111" s="5">
        <f>TP*VLOOKUP('Thông tin khách hàng'!$E$10,$X$2:$Z$5,3,FALSE)*OFFSET($S111,0,VLOOKUP('Thông tin khách hàng'!$E$10,$X$2:$Z$5,2,FALSE))</f>
        <v>15000000</v>
      </c>
      <c r="G111" s="5">
        <f>EP*VLOOKUP('Thông tin khách hàng'!$E$10,$X$2:$Z$5,3,FALSE)*OFFSET($S111,0,VLOOKUP('Thông tin khách hàng'!$E$10,$X$2:$Z$5,2,FALSE))</f>
        <v>15000000</v>
      </c>
      <c r="H111" s="5">
        <f>F111*HLOOKUP(B111,Assumption!$A$10:$G$12,2,TRUE)+G111*HLOOKUP(B111,Assumption!$A$10:$G$12,3,TRUE)</f>
        <v>750000</v>
      </c>
      <c r="I111" s="5">
        <f t="shared" si="2"/>
        <v>29250000</v>
      </c>
      <c r="J111" s="47">
        <f>VLOOKUP(D111,Assumption!$O$3:$Q$103,IF('Thông tin khách hàng'!$B$3="Nam",2,3),FALSE)/12*P111</f>
        <v>127393.8036</v>
      </c>
      <c r="K111" s="5">
        <v>20000.0</v>
      </c>
      <c r="L111" s="46">
        <f>ROUND(((HLOOKUP(B111,Assumption!$A$6:$L$7,2,TRUE)+1)^(1/12)-1)*(E111+I111-J111-K111),0)</f>
        <v>1406029</v>
      </c>
      <c r="M111" s="46">
        <f t="shared" si="3"/>
        <v>571509386.3</v>
      </c>
      <c r="N111" s="47">
        <f>HLOOKUP(ROUND(AVERAGE(M99:M110)/10^6,0),Assumption!$B$2:$E$3,2,TRUE)*MAX((AVERAGE(M99:M110)-250*10^6),0)</f>
        <v>1080106.919</v>
      </c>
      <c r="O111" s="46">
        <f t="shared" si="4"/>
        <v>572589493.2</v>
      </c>
      <c r="P111" s="46">
        <f>IF(A111=1,SA,MAX(0,SA-M110))</f>
        <v>558999248.9</v>
      </c>
      <c r="S111" s="5">
        <v>1.0</v>
      </c>
      <c r="T111" s="5">
        <v>1.0</v>
      </c>
      <c r="U111" s="5">
        <v>1.0</v>
      </c>
      <c r="V111" s="48">
        <v>1.0</v>
      </c>
    </row>
    <row r="112" ht="15.75" customHeight="1">
      <c r="A112" s="5">
        <v>110.0</v>
      </c>
      <c r="B112" s="5">
        <v>10.0</v>
      </c>
      <c r="C112" s="5">
        <f t="shared" si="1"/>
        <v>2</v>
      </c>
      <c r="D112" s="5">
        <f>'Thông tin khách hàng'!$B$4+B112-1</f>
        <v>10</v>
      </c>
      <c r="E112" s="46">
        <f t="shared" si="5"/>
        <v>571509386.3</v>
      </c>
      <c r="F112" s="5">
        <f>TP*VLOOKUP('Thông tin khách hàng'!$E$10,$X$2:$Z$5,3,FALSE)*OFFSET($S112,0,VLOOKUP('Thông tin khách hàng'!$E$10,$X$2:$Z$5,2,FALSE))</f>
        <v>0</v>
      </c>
      <c r="G112" s="5">
        <f>EP*VLOOKUP('Thông tin khách hàng'!$E$10,$X$2:$Z$5,3,FALSE)*OFFSET($S112,0,VLOOKUP('Thông tin khách hàng'!$E$10,$X$2:$Z$5,2,FALSE))</f>
        <v>0</v>
      </c>
      <c r="H112" s="5">
        <f>F112*HLOOKUP(B112,Assumption!$A$10:$G$12,2,TRUE)+G112*HLOOKUP(B112,Assumption!$A$10:$G$12,3,TRUE)</f>
        <v>0</v>
      </c>
      <c r="I112" s="5">
        <f t="shared" si="2"/>
        <v>0</v>
      </c>
      <c r="J112" s="47">
        <f>VLOOKUP(D112,Assumption!$O$3:$Q$103,IF('Thông tin khách hàng'!$B$3="Nam",2,3),FALSE)/12*P112</f>
        <v>120441.0016</v>
      </c>
      <c r="K112" s="5">
        <v>20000.0</v>
      </c>
      <c r="L112" s="46">
        <f>ROUND(((HLOOKUP(B112,Assumption!$A$6:$L$7,2,TRUE)+1)^(1/12)-1)*(E112+I112-J112-K112),0)</f>
        <v>1409150</v>
      </c>
      <c r="M112" s="46">
        <f t="shared" si="3"/>
        <v>572778095.3</v>
      </c>
      <c r="N112" s="47">
        <f>HLOOKUP(ROUND(AVERAGE(M100:M111)/10^6,0),Assumption!$B$2:$E$3,2,TRUE)*MAX((AVERAGE(M100:M111)-250*10^6),0)</f>
        <v>1104174.92</v>
      </c>
      <c r="O112" s="46">
        <f t="shared" si="4"/>
        <v>573882270.2</v>
      </c>
      <c r="P112" s="46">
        <f>IF(A112=1,SA,MAX(0,SA-M111))</f>
        <v>528490613.7</v>
      </c>
      <c r="S112" s="5">
        <v>0.0</v>
      </c>
      <c r="T112" s="5">
        <v>0.0</v>
      </c>
      <c r="U112" s="5">
        <v>0.0</v>
      </c>
      <c r="V112" s="48">
        <v>1.0</v>
      </c>
    </row>
    <row r="113" ht="15.75" customHeight="1">
      <c r="A113" s="5">
        <v>111.0</v>
      </c>
      <c r="B113" s="5">
        <v>10.0</v>
      </c>
      <c r="C113" s="5">
        <f t="shared" si="1"/>
        <v>3</v>
      </c>
      <c r="D113" s="5">
        <f>'Thông tin khách hàng'!$B$4+B113-1</f>
        <v>10</v>
      </c>
      <c r="E113" s="46">
        <f t="shared" si="5"/>
        <v>572778095.3</v>
      </c>
      <c r="F113" s="5">
        <f>TP*VLOOKUP('Thông tin khách hàng'!$E$10,$X$2:$Z$5,3,FALSE)*OFFSET($S113,0,VLOOKUP('Thông tin khách hàng'!$E$10,$X$2:$Z$5,2,FALSE))</f>
        <v>0</v>
      </c>
      <c r="G113" s="5">
        <f>EP*VLOOKUP('Thông tin khách hàng'!$E$10,$X$2:$Z$5,3,FALSE)*OFFSET($S113,0,VLOOKUP('Thông tin khách hàng'!$E$10,$X$2:$Z$5,2,FALSE))</f>
        <v>0</v>
      </c>
      <c r="H113" s="5">
        <f>F113*HLOOKUP(B113,Assumption!$A$10:$G$12,2,TRUE)+G113*HLOOKUP(B113,Assumption!$A$10:$G$12,3,TRUE)</f>
        <v>0</v>
      </c>
      <c r="I113" s="5">
        <f t="shared" si="2"/>
        <v>0</v>
      </c>
      <c r="J113" s="47">
        <f>VLOOKUP(D113,Assumption!$O$3:$Q$103,IF('Thông tin khách hàng'!$B$3="Nam",2,3),FALSE)/12*P113</f>
        <v>120151.8676</v>
      </c>
      <c r="K113" s="5">
        <v>20000.0</v>
      </c>
      <c r="L113" s="46">
        <f>ROUND(((HLOOKUP(B113,Assumption!$A$6:$L$7,2,TRUE)+1)^(1/12)-1)*(E113+I113-J113-K113),0)</f>
        <v>1412280</v>
      </c>
      <c r="M113" s="46">
        <f t="shared" si="3"/>
        <v>574050223.4</v>
      </c>
      <c r="N113" s="47">
        <f>HLOOKUP(ROUND(AVERAGE(M101:M112)/10^6,0),Assumption!$B$2:$E$3,2,TRUE)*MAX((AVERAGE(M101:M112)-250*10^6),0)</f>
        <v>1128307.778</v>
      </c>
      <c r="O113" s="46">
        <f t="shared" si="4"/>
        <v>575178531.2</v>
      </c>
      <c r="P113" s="46">
        <f>IF(A113=1,SA,MAX(0,SA-M112))</f>
        <v>527221904.7</v>
      </c>
      <c r="S113" s="5">
        <v>0.0</v>
      </c>
      <c r="T113" s="5">
        <v>0.0</v>
      </c>
      <c r="U113" s="5">
        <v>0.0</v>
      </c>
      <c r="V113" s="48">
        <v>1.0</v>
      </c>
    </row>
    <row r="114" ht="15.75" customHeight="1">
      <c r="A114" s="5">
        <v>112.0</v>
      </c>
      <c r="B114" s="5">
        <v>10.0</v>
      </c>
      <c r="C114" s="5">
        <f t="shared" si="1"/>
        <v>4</v>
      </c>
      <c r="D114" s="5">
        <f>'Thông tin khách hàng'!$B$4+B114-1</f>
        <v>10</v>
      </c>
      <c r="E114" s="46">
        <f t="shared" si="5"/>
        <v>574050223.4</v>
      </c>
      <c r="F114" s="5">
        <f>TP*VLOOKUP('Thông tin khách hàng'!$E$10,$X$2:$Z$5,3,FALSE)*OFFSET($S114,0,VLOOKUP('Thông tin khách hàng'!$E$10,$X$2:$Z$5,2,FALSE))</f>
        <v>0</v>
      </c>
      <c r="G114" s="5">
        <f>EP*VLOOKUP('Thông tin khách hàng'!$E$10,$X$2:$Z$5,3,FALSE)*OFFSET($S114,0,VLOOKUP('Thông tin khách hàng'!$E$10,$X$2:$Z$5,2,FALSE))</f>
        <v>0</v>
      </c>
      <c r="H114" s="5">
        <f>F114*HLOOKUP(B114,Assumption!$A$10:$G$12,2,TRUE)+G114*HLOOKUP(B114,Assumption!$A$10:$G$12,3,TRUE)</f>
        <v>0</v>
      </c>
      <c r="I114" s="5">
        <f t="shared" si="2"/>
        <v>0</v>
      </c>
      <c r="J114" s="47">
        <f>VLOOKUP(D114,Assumption!$O$3:$Q$103,IF('Thông tin khách hàng'!$B$3="Nam",2,3),FALSE)/12*P114</f>
        <v>119861.9545</v>
      </c>
      <c r="K114" s="5">
        <v>20000.0</v>
      </c>
      <c r="L114" s="46">
        <f>ROUND(((HLOOKUP(B114,Assumption!$A$6:$L$7,2,TRUE)+1)^(1/12)-1)*(E114+I114-J114-K114),0)</f>
        <v>1415418</v>
      </c>
      <c r="M114" s="46">
        <f t="shared" si="3"/>
        <v>575325779.5</v>
      </c>
      <c r="N114" s="47">
        <f>HLOOKUP(ROUND(AVERAGE(M102:M113)/10^6,0),Assumption!$B$2:$E$3,2,TRUE)*MAX((AVERAGE(M102:M113)-250*10^6),0)</f>
        <v>1152505.667</v>
      </c>
      <c r="O114" s="46">
        <f t="shared" si="4"/>
        <v>576478285.1</v>
      </c>
      <c r="P114" s="46">
        <f>IF(A114=1,SA,MAX(0,SA-M113))</f>
        <v>525949776.6</v>
      </c>
      <c r="S114" s="5">
        <v>0.0</v>
      </c>
      <c r="T114" s="5">
        <v>0.0</v>
      </c>
      <c r="U114" s="5">
        <v>1.0</v>
      </c>
      <c r="V114" s="48">
        <v>1.0</v>
      </c>
    </row>
    <row r="115" ht="15.75" customHeight="1">
      <c r="A115" s="5">
        <v>113.0</v>
      </c>
      <c r="B115" s="5">
        <v>10.0</v>
      </c>
      <c r="C115" s="5">
        <f t="shared" si="1"/>
        <v>5</v>
      </c>
      <c r="D115" s="5">
        <f>'Thông tin khách hàng'!$B$4+B115-1</f>
        <v>10</v>
      </c>
      <c r="E115" s="46">
        <f t="shared" si="5"/>
        <v>575325779.5</v>
      </c>
      <c r="F115" s="5">
        <f>TP*VLOOKUP('Thông tin khách hàng'!$E$10,$X$2:$Z$5,3,FALSE)*OFFSET($S115,0,VLOOKUP('Thông tin khách hàng'!$E$10,$X$2:$Z$5,2,FALSE))</f>
        <v>0</v>
      </c>
      <c r="G115" s="5">
        <f>EP*VLOOKUP('Thông tin khách hàng'!$E$10,$X$2:$Z$5,3,FALSE)*OFFSET($S115,0,VLOOKUP('Thông tin khách hàng'!$E$10,$X$2:$Z$5,2,FALSE))</f>
        <v>0</v>
      </c>
      <c r="H115" s="5">
        <f>F115*HLOOKUP(B115,Assumption!$A$10:$G$12,2,TRUE)+G115*HLOOKUP(B115,Assumption!$A$10:$G$12,3,TRUE)</f>
        <v>0</v>
      </c>
      <c r="I115" s="5">
        <f t="shared" si="2"/>
        <v>0</v>
      </c>
      <c r="J115" s="47">
        <f>VLOOKUP(D115,Assumption!$O$3:$Q$103,IF('Thông tin khách hàng'!$B$3="Nam",2,3),FALSE)/12*P115</f>
        <v>119571.2601</v>
      </c>
      <c r="K115" s="5">
        <v>20000.0</v>
      </c>
      <c r="L115" s="46">
        <f>ROUND(((HLOOKUP(B115,Assumption!$A$6:$L$7,2,TRUE)+1)^(1/12)-1)*(E115+I115-J115-K115),0)</f>
        <v>1418564</v>
      </c>
      <c r="M115" s="46">
        <f t="shared" si="3"/>
        <v>576604772.2</v>
      </c>
      <c r="N115" s="47">
        <f>HLOOKUP(ROUND(AVERAGE(M103:M114)/10^6,0),Assumption!$B$2:$E$3,2,TRUE)*MAX((AVERAGE(M103:M114)-250*10^6),0)</f>
        <v>1176768.763</v>
      </c>
      <c r="O115" s="46">
        <f t="shared" si="4"/>
        <v>577781541</v>
      </c>
      <c r="P115" s="46">
        <f>IF(A115=1,SA,MAX(0,SA-M114))</f>
        <v>524674220.5</v>
      </c>
      <c r="S115" s="5">
        <v>0.0</v>
      </c>
      <c r="T115" s="5">
        <v>0.0</v>
      </c>
      <c r="U115" s="5">
        <v>0.0</v>
      </c>
      <c r="V115" s="48">
        <v>1.0</v>
      </c>
    </row>
    <row r="116" ht="15.75" customHeight="1">
      <c r="A116" s="5">
        <v>114.0</v>
      </c>
      <c r="B116" s="5">
        <v>10.0</v>
      </c>
      <c r="C116" s="5">
        <f t="shared" si="1"/>
        <v>6</v>
      </c>
      <c r="D116" s="5">
        <f>'Thông tin khách hàng'!$B$4+B116-1</f>
        <v>10</v>
      </c>
      <c r="E116" s="46">
        <f t="shared" si="5"/>
        <v>576604772.2</v>
      </c>
      <c r="F116" s="5">
        <f>TP*VLOOKUP('Thông tin khách hàng'!$E$10,$X$2:$Z$5,3,FALSE)*OFFSET($S116,0,VLOOKUP('Thông tin khách hàng'!$E$10,$X$2:$Z$5,2,FALSE))</f>
        <v>0</v>
      </c>
      <c r="G116" s="5">
        <f>EP*VLOOKUP('Thông tin khách hàng'!$E$10,$X$2:$Z$5,3,FALSE)*OFFSET($S116,0,VLOOKUP('Thông tin khách hàng'!$E$10,$X$2:$Z$5,2,FALSE))</f>
        <v>0</v>
      </c>
      <c r="H116" s="5">
        <f>F116*HLOOKUP(B116,Assumption!$A$10:$G$12,2,TRUE)+G116*HLOOKUP(B116,Assumption!$A$10:$G$12,3,TRUE)</f>
        <v>0</v>
      </c>
      <c r="I116" s="5">
        <f t="shared" si="2"/>
        <v>0</v>
      </c>
      <c r="J116" s="47">
        <f>VLOOKUP(D116,Assumption!$O$3:$Q$103,IF('Thông tin khách hàng'!$B$3="Nam",2,3),FALSE)/12*P116</f>
        <v>119279.7825</v>
      </c>
      <c r="K116" s="5">
        <v>20000.0</v>
      </c>
      <c r="L116" s="46">
        <f>ROUND(((HLOOKUP(B116,Assumption!$A$6:$L$7,2,TRUE)+1)^(1/12)-1)*(E116+I116-J116-K116),0)</f>
        <v>1421719</v>
      </c>
      <c r="M116" s="46">
        <f t="shared" si="3"/>
        <v>577887211.4</v>
      </c>
      <c r="N116" s="47">
        <f>HLOOKUP(ROUND(AVERAGE(M104:M115)/10^6,0),Assumption!$B$2:$E$3,2,TRUE)*MAX((AVERAGE(M104:M115)-250*10^6),0)</f>
        <v>1201097.241</v>
      </c>
      <c r="O116" s="46">
        <f t="shared" si="4"/>
        <v>579088308.7</v>
      </c>
      <c r="P116" s="46">
        <f>IF(A116=1,SA,MAX(0,SA-M115))</f>
        <v>523395227.8</v>
      </c>
      <c r="S116" s="5">
        <v>0.0</v>
      </c>
      <c r="T116" s="5">
        <v>0.0</v>
      </c>
      <c r="U116" s="5">
        <v>0.0</v>
      </c>
      <c r="V116" s="48">
        <v>1.0</v>
      </c>
    </row>
    <row r="117" ht="15.75" customHeight="1">
      <c r="A117" s="5">
        <v>115.0</v>
      </c>
      <c r="B117" s="5">
        <v>10.0</v>
      </c>
      <c r="C117" s="5">
        <f t="shared" si="1"/>
        <v>7</v>
      </c>
      <c r="D117" s="5">
        <f>'Thông tin khách hàng'!$B$4+B117-1</f>
        <v>10</v>
      </c>
      <c r="E117" s="46">
        <f t="shared" si="5"/>
        <v>577887211.4</v>
      </c>
      <c r="F117" s="5">
        <f>TP*VLOOKUP('Thông tin khách hàng'!$E$10,$X$2:$Z$5,3,FALSE)*OFFSET($S117,0,VLOOKUP('Thông tin khách hàng'!$E$10,$X$2:$Z$5,2,FALSE))</f>
        <v>15000000</v>
      </c>
      <c r="G117" s="5">
        <f>EP*VLOOKUP('Thông tin khách hàng'!$E$10,$X$2:$Z$5,3,FALSE)*OFFSET($S117,0,VLOOKUP('Thông tin khách hàng'!$E$10,$X$2:$Z$5,2,FALSE))</f>
        <v>15000000</v>
      </c>
      <c r="H117" s="5">
        <f>F117*HLOOKUP(B117,Assumption!$A$10:$G$12,2,TRUE)+G117*HLOOKUP(B117,Assumption!$A$10:$G$12,3,TRUE)</f>
        <v>750000</v>
      </c>
      <c r="I117" s="5">
        <f t="shared" si="2"/>
        <v>29250000</v>
      </c>
      <c r="J117" s="47">
        <f>VLOOKUP(D117,Assumption!$O$3:$Q$103,IF('Thông tin khách hàng'!$B$3="Nam",2,3),FALSE)/12*P117</f>
        <v>118987.5195</v>
      </c>
      <c r="K117" s="5">
        <v>20000.0</v>
      </c>
      <c r="L117" s="46">
        <f>ROUND(((HLOOKUP(B117,Assumption!$A$6:$L$7,2,TRUE)+1)^(1/12)-1)*(E117+I117-J117-K117),0)</f>
        <v>1497021</v>
      </c>
      <c r="M117" s="46">
        <f t="shared" si="3"/>
        <v>608495244.9</v>
      </c>
      <c r="N117" s="47">
        <f>HLOOKUP(ROUND(AVERAGE(M105:M116)/10^6,0),Assumption!$B$2:$E$3,2,TRUE)*MAX((AVERAGE(M105:M116)-250*10^6),0)</f>
        <v>1225491.278</v>
      </c>
      <c r="O117" s="46">
        <f t="shared" si="4"/>
        <v>609720736.2</v>
      </c>
      <c r="P117" s="46">
        <f>IF(A117=1,SA,MAX(0,SA-M116))</f>
        <v>522112788.6</v>
      </c>
      <c r="S117" s="5">
        <v>0.0</v>
      </c>
      <c r="T117" s="5">
        <v>1.0</v>
      </c>
      <c r="U117" s="5">
        <v>1.0</v>
      </c>
      <c r="V117" s="48">
        <v>1.0</v>
      </c>
    </row>
    <row r="118" ht="15.75" customHeight="1">
      <c r="A118" s="5">
        <v>116.0</v>
      </c>
      <c r="B118" s="5">
        <v>10.0</v>
      </c>
      <c r="C118" s="5">
        <f t="shared" si="1"/>
        <v>8</v>
      </c>
      <c r="D118" s="5">
        <f>'Thông tin khách hàng'!$B$4+B118-1</f>
        <v>10</v>
      </c>
      <c r="E118" s="46">
        <f t="shared" si="5"/>
        <v>608495244.9</v>
      </c>
      <c r="F118" s="5">
        <f>TP*VLOOKUP('Thông tin khách hàng'!$E$10,$X$2:$Z$5,3,FALSE)*OFFSET($S118,0,VLOOKUP('Thông tin khách hàng'!$E$10,$X$2:$Z$5,2,FALSE))</f>
        <v>0</v>
      </c>
      <c r="G118" s="5">
        <f>EP*VLOOKUP('Thông tin khách hàng'!$E$10,$X$2:$Z$5,3,FALSE)*OFFSET($S118,0,VLOOKUP('Thông tin khách hàng'!$E$10,$X$2:$Z$5,2,FALSE))</f>
        <v>0</v>
      </c>
      <c r="H118" s="5">
        <f>F118*HLOOKUP(B118,Assumption!$A$10:$G$12,2,TRUE)+G118*HLOOKUP(B118,Assumption!$A$10:$G$12,3,TRUE)</f>
        <v>0</v>
      </c>
      <c r="I118" s="5">
        <f t="shared" si="2"/>
        <v>0</v>
      </c>
      <c r="J118" s="47">
        <f>VLOOKUP(D118,Assumption!$O$3:$Q$103,IF('Thông tin khách hàng'!$B$3="Nam",2,3),FALSE)/12*P118</f>
        <v>112012.065</v>
      </c>
      <c r="K118" s="5">
        <v>20000.0</v>
      </c>
      <c r="L118" s="46">
        <f>ROUND(((HLOOKUP(B118,Assumption!$A$6:$L$7,2,TRUE)+1)^(1/12)-1)*(E118+I118-J118-K118),0)</f>
        <v>1500388</v>
      </c>
      <c r="M118" s="46">
        <f t="shared" si="3"/>
        <v>609863620.8</v>
      </c>
      <c r="N118" s="47">
        <f>HLOOKUP(ROUND(AVERAGE(M106:M117)/10^6,0),Assumption!$B$2:$E$3,2,TRUE)*MAX((AVERAGE(M106:M117)-250*10^6),0)</f>
        <v>1249951.05</v>
      </c>
      <c r="O118" s="46">
        <f t="shared" si="4"/>
        <v>611113571.9</v>
      </c>
      <c r="P118" s="46">
        <f>IF(A118=1,SA,MAX(0,SA-M117))</f>
        <v>491504755.1</v>
      </c>
      <c r="S118" s="5">
        <v>0.0</v>
      </c>
      <c r="T118" s="5">
        <v>0.0</v>
      </c>
      <c r="U118" s="5">
        <v>0.0</v>
      </c>
      <c r="V118" s="48">
        <v>1.0</v>
      </c>
    </row>
    <row r="119" ht="15.75" customHeight="1">
      <c r="A119" s="5">
        <v>117.0</v>
      </c>
      <c r="B119" s="5">
        <v>10.0</v>
      </c>
      <c r="C119" s="5">
        <f t="shared" si="1"/>
        <v>9</v>
      </c>
      <c r="D119" s="5">
        <f>'Thông tin khách hàng'!$B$4+B119-1</f>
        <v>10</v>
      </c>
      <c r="E119" s="46">
        <f t="shared" si="5"/>
        <v>609863620.8</v>
      </c>
      <c r="F119" s="5">
        <f>TP*VLOOKUP('Thông tin khách hàng'!$E$10,$X$2:$Z$5,3,FALSE)*OFFSET($S119,0,VLOOKUP('Thông tin khách hàng'!$E$10,$X$2:$Z$5,2,FALSE))</f>
        <v>0</v>
      </c>
      <c r="G119" s="5">
        <f>EP*VLOOKUP('Thông tin khách hàng'!$E$10,$X$2:$Z$5,3,FALSE)*OFFSET($S119,0,VLOOKUP('Thông tin khách hàng'!$E$10,$X$2:$Z$5,2,FALSE))</f>
        <v>0</v>
      </c>
      <c r="H119" s="5">
        <f>F119*HLOOKUP(B119,Assumption!$A$10:$G$12,2,TRUE)+G119*HLOOKUP(B119,Assumption!$A$10:$G$12,3,TRUE)</f>
        <v>0</v>
      </c>
      <c r="I119" s="5">
        <f t="shared" si="2"/>
        <v>0</v>
      </c>
      <c r="J119" s="47">
        <f>VLOOKUP(D119,Assumption!$O$3:$Q$103,IF('Thông tin khách hàng'!$B$3="Nam",2,3),FALSE)/12*P119</f>
        <v>111700.2174</v>
      </c>
      <c r="K119" s="5">
        <v>20000.0</v>
      </c>
      <c r="L119" s="46">
        <f>ROUND(((HLOOKUP(B119,Assumption!$A$6:$L$7,2,TRUE)+1)^(1/12)-1)*(E119+I119-J119-K119),0)</f>
        <v>1503763</v>
      </c>
      <c r="M119" s="46">
        <f t="shared" si="3"/>
        <v>611235683.6</v>
      </c>
      <c r="N119" s="47">
        <f>HLOOKUP(ROUND(AVERAGE(M107:M118)/10^6,0),Assumption!$B$2:$E$3,2,TRUE)*MAX((AVERAGE(M107:M118)-250*10^6),0)</f>
        <v>1274476.735</v>
      </c>
      <c r="O119" s="46">
        <f t="shared" si="4"/>
        <v>612510160.3</v>
      </c>
      <c r="P119" s="46">
        <f>IF(A119=1,SA,MAX(0,SA-M118))</f>
        <v>490136379.2</v>
      </c>
      <c r="S119" s="5">
        <v>0.0</v>
      </c>
      <c r="T119" s="5">
        <v>0.0</v>
      </c>
      <c r="U119" s="5">
        <v>0.0</v>
      </c>
      <c r="V119" s="48">
        <v>1.0</v>
      </c>
    </row>
    <row r="120" ht="15.75" customHeight="1">
      <c r="A120" s="5">
        <v>118.0</v>
      </c>
      <c r="B120" s="5">
        <v>10.0</v>
      </c>
      <c r="C120" s="5">
        <f t="shared" si="1"/>
        <v>10</v>
      </c>
      <c r="D120" s="5">
        <f>'Thông tin khách hàng'!$B$4+B120-1</f>
        <v>10</v>
      </c>
      <c r="E120" s="46">
        <f t="shared" si="5"/>
        <v>611235683.6</v>
      </c>
      <c r="F120" s="5">
        <f>TP*VLOOKUP('Thông tin khách hàng'!$E$10,$X$2:$Z$5,3,FALSE)*OFFSET($S120,0,VLOOKUP('Thông tin khách hàng'!$E$10,$X$2:$Z$5,2,FALSE))</f>
        <v>0</v>
      </c>
      <c r="G120" s="5">
        <f>EP*VLOOKUP('Thông tin khách hàng'!$E$10,$X$2:$Z$5,3,FALSE)*OFFSET($S120,0,VLOOKUP('Thông tin khách hàng'!$E$10,$X$2:$Z$5,2,FALSE))</f>
        <v>0</v>
      </c>
      <c r="H120" s="5">
        <f>F120*HLOOKUP(B120,Assumption!$A$10:$G$12,2,TRUE)+G120*HLOOKUP(B120,Assumption!$A$10:$G$12,3,TRUE)</f>
        <v>0</v>
      </c>
      <c r="I120" s="5">
        <f t="shared" si="2"/>
        <v>0</v>
      </c>
      <c r="J120" s="47">
        <f>VLOOKUP(D120,Assumption!$O$3:$Q$103,IF('Thông tin khách hàng'!$B$3="Nam",2,3),FALSE)/12*P120</f>
        <v>111387.5295</v>
      </c>
      <c r="K120" s="5">
        <v>20000.0</v>
      </c>
      <c r="L120" s="46">
        <f>ROUND(((HLOOKUP(B120,Assumption!$A$6:$L$7,2,TRUE)+1)^(1/12)-1)*(E120+I120-J120-K120),0)</f>
        <v>1507148</v>
      </c>
      <c r="M120" s="46">
        <f t="shared" si="3"/>
        <v>612611444.1</v>
      </c>
      <c r="N120" s="47">
        <f>HLOOKUP(ROUND(AVERAGE(M108:M119)/10^6,0),Assumption!$B$2:$E$3,2,TRUE)*MAX((AVERAGE(M108:M119)-250*10^6),0)</f>
        <v>1299068.509</v>
      </c>
      <c r="O120" s="46">
        <f t="shared" si="4"/>
        <v>613910512.6</v>
      </c>
      <c r="P120" s="46">
        <f>IF(A120=1,SA,MAX(0,SA-M119))</f>
        <v>488764316.4</v>
      </c>
      <c r="S120" s="5">
        <v>0.0</v>
      </c>
      <c r="T120" s="5">
        <v>0.0</v>
      </c>
      <c r="U120" s="5">
        <v>1.0</v>
      </c>
      <c r="V120" s="48">
        <v>1.0</v>
      </c>
    </row>
    <row r="121" ht="15.75" customHeight="1">
      <c r="A121" s="5">
        <v>119.0</v>
      </c>
      <c r="B121" s="5">
        <v>10.0</v>
      </c>
      <c r="C121" s="5">
        <f t="shared" si="1"/>
        <v>11</v>
      </c>
      <c r="D121" s="5">
        <f>'Thông tin khách hàng'!$B$4+B121-1</f>
        <v>10</v>
      </c>
      <c r="E121" s="46">
        <f t="shared" si="5"/>
        <v>612611444.1</v>
      </c>
      <c r="F121" s="5">
        <f>TP*VLOOKUP('Thông tin khách hàng'!$E$10,$X$2:$Z$5,3,FALSE)*OFFSET($S121,0,VLOOKUP('Thông tin khách hàng'!$E$10,$X$2:$Z$5,2,FALSE))</f>
        <v>0</v>
      </c>
      <c r="G121" s="5">
        <f>EP*VLOOKUP('Thông tin khách hàng'!$E$10,$X$2:$Z$5,3,FALSE)*OFFSET($S121,0,VLOOKUP('Thông tin khách hàng'!$E$10,$X$2:$Z$5,2,FALSE))</f>
        <v>0</v>
      </c>
      <c r="H121" s="5">
        <f>F121*HLOOKUP(B121,Assumption!$A$10:$G$12,2,TRUE)+G121*HLOOKUP(B121,Assumption!$A$10:$G$12,3,TRUE)</f>
        <v>0</v>
      </c>
      <c r="I121" s="5">
        <f t="shared" si="2"/>
        <v>0</v>
      </c>
      <c r="J121" s="47">
        <f>VLOOKUP(D121,Assumption!$O$3:$Q$103,IF('Thông tin khách hàng'!$B$3="Nam",2,3),FALSE)/12*P121</f>
        <v>111073.9989</v>
      </c>
      <c r="K121" s="5">
        <v>20000.0</v>
      </c>
      <c r="L121" s="46">
        <f>ROUND(((HLOOKUP(B121,Assumption!$A$6:$L$7,2,TRUE)+1)^(1/12)-1)*(E121+I121-J121-K121),0)</f>
        <v>1510542</v>
      </c>
      <c r="M121" s="46">
        <f t="shared" si="3"/>
        <v>613990912.1</v>
      </c>
      <c r="N121" s="47">
        <f>HLOOKUP(ROUND(AVERAGE(M109:M120)/10^6,0),Assumption!$B$2:$E$3,2,TRUE)*MAX((AVERAGE(M109:M120)-250*10^6),0)</f>
        <v>1323726.552</v>
      </c>
      <c r="O121" s="46">
        <f t="shared" si="4"/>
        <v>615314638.6</v>
      </c>
      <c r="P121" s="46">
        <f>IF(A121=1,SA,MAX(0,SA-M120))</f>
        <v>487388555.9</v>
      </c>
      <c r="S121" s="5">
        <v>0.0</v>
      </c>
      <c r="T121" s="5">
        <v>0.0</v>
      </c>
      <c r="U121" s="5">
        <v>0.0</v>
      </c>
      <c r="V121" s="48">
        <v>1.0</v>
      </c>
    </row>
    <row r="122" ht="15.75" customHeight="1">
      <c r="A122" s="5">
        <v>120.0</v>
      </c>
      <c r="B122" s="5">
        <v>10.0</v>
      </c>
      <c r="C122" s="5">
        <f t="shared" si="1"/>
        <v>12</v>
      </c>
      <c r="D122" s="5">
        <f>'Thông tin khách hàng'!$B$4+B122-1</f>
        <v>10</v>
      </c>
      <c r="E122" s="46">
        <f t="shared" si="5"/>
        <v>613990912.1</v>
      </c>
      <c r="F122" s="5">
        <f>TP*VLOOKUP('Thông tin khách hàng'!$E$10,$X$2:$Z$5,3,FALSE)*OFFSET($S122,0,VLOOKUP('Thông tin khách hàng'!$E$10,$X$2:$Z$5,2,FALSE))</f>
        <v>0</v>
      </c>
      <c r="G122" s="5">
        <f>EP*VLOOKUP('Thông tin khách hàng'!$E$10,$X$2:$Z$5,3,FALSE)*OFFSET($S122,0,VLOOKUP('Thông tin khách hàng'!$E$10,$X$2:$Z$5,2,FALSE))</f>
        <v>0</v>
      </c>
      <c r="H122" s="5">
        <f>F122*HLOOKUP(B122,Assumption!$A$10:$G$12,2,TRUE)+G122*HLOOKUP(B122,Assumption!$A$10:$G$12,3,TRUE)</f>
        <v>0</v>
      </c>
      <c r="I122" s="5">
        <f t="shared" si="2"/>
        <v>0</v>
      </c>
      <c r="J122" s="47">
        <f>VLOOKUP(D122,Assumption!$O$3:$Q$103,IF('Thông tin khách hàng'!$B$3="Nam",2,3),FALSE)/12*P122</f>
        <v>110759.6234</v>
      </c>
      <c r="K122" s="5">
        <v>20000.0</v>
      </c>
      <c r="L122" s="46">
        <f>ROUND(((HLOOKUP(B122,Assumption!$A$6:$L$7,2,TRUE)+1)^(1/12)-1)*(E122+I122-J122-K122),0)</f>
        <v>1513945</v>
      </c>
      <c r="M122" s="46">
        <f t="shared" si="3"/>
        <v>615374097.5</v>
      </c>
      <c r="N122" s="47">
        <f>HLOOKUP(ROUND(AVERAGE(M110:M121)/10^6,0),Assumption!$B$2:$E$3,2,TRUE)*MAX((AVERAGE(M110:M121)-250*10^6),0)</f>
        <v>1348451.042</v>
      </c>
      <c r="O122" s="46">
        <f t="shared" si="4"/>
        <v>616722548.5</v>
      </c>
      <c r="P122" s="46">
        <f>IF(A122=1,SA,MAX(0,SA-M121))</f>
        <v>486009087.9</v>
      </c>
      <c r="S122" s="5">
        <v>0.0</v>
      </c>
      <c r="T122" s="5">
        <v>0.0</v>
      </c>
      <c r="U122" s="5">
        <v>0.0</v>
      </c>
      <c r="V122" s="48">
        <v>1.0</v>
      </c>
    </row>
    <row r="123" ht="15.75" customHeight="1">
      <c r="A123" s="5">
        <v>121.0</v>
      </c>
      <c r="B123" s="5">
        <v>11.0</v>
      </c>
      <c r="C123" s="5">
        <f t="shared" si="1"/>
        <v>1</v>
      </c>
      <c r="D123" s="5">
        <f>'Thông tin khách hàng'!$B$4+B123-1</f>
        <v>11</v>
      </c>
      <c r="E123" s="46">
        <f t="shared" si="5"/>
        <v>615374097.5</v>
      </c>
      <c r="F123" s="5">
        <f>TP*VLOOKUP('Thông tin khách hàng'!$E$10,$X$2:$Z$5,3,FALSE)*OFFSET($S123,0,VLOOKUP('Thông tin khách hàng'!$E$10,$X$2:$Z$5,2,FALSE))</f>
        <v>15000000</v>
      </c>
      <c r="G123" s="5">
        <f>EP*VLOOKUP('Thông tin khách hàng'!$E$10,$X$2:$Z$5,3,FALSE)*OFFSET($S123,0,VLOOKUP('Thông tin khách hàng'!$E$10,$X$2:$Z$5,2,FALSE))</f>
        <v>15000000</v>
      </c>
      <c r="H123" s="5">
        <f>F123*HLOOKUP(B123,Assumption!$A$10:$G$12,2,TRUE)+G123*HLOOKUP(B123,Assumption!$A$10:$G$12,3,TRUE)</f>
        <v>750000</v>
      </c>
      <c r="I123" s="5">
        <f t="shared" si="2"/>
        <v>29250000</v>
      </c>
      <c r="J123" s="47">
        <f>VLOOKUP(D123,Assumption!$O$3:$Q$103,IF('Thông tin khách hàng'!$B$3="Nam",2,3),FALSE)/12*P123</f>
        <v>110444.4007</v>
      </c>
      <c r="K123" s="5">
        <v>20000.0</v>
      </c>
      <c r="L123" s="46">
        <f>ROUND(((HLOOKUP(B123,Assumption!$A$6:$L$7,2,TRUE)+1)^(1/12)-1)*(E123+I123-J123-K123),0)</f>
        <v>1064434</v>
      </c>
      <c r="M123" s="46">
        <f t="shared" si="3"/>
        <v>645558087.1</v>
      </c>
      <c r="N123" s="47">
        <f>HLOOKUP(ROUND(AVERAGE(M111:M122)/10^6,0),Assumption!$B$2:$E$3,2,TRUE)*MAX((AVERAGE(M111:M122)-250*10^6),0)</f>
        <v>1373242.157</v>
      </c>
      <c r="O123" s="46">
        <f t="shared" si="4"/>
        <v>646931329.2</v>
      </c>
      <c r="P123" s="46">
        <f>IF(A123=1,SA,MAX(0,SA-M122))</f>
        <v>484625902.5</v>
      </c>
      <c r="S123" s="5">
        <v>1.0</v>
      </c>
      <c r="T123" s="5">
        <v>1.0</v>
      </c>
      <c r="U123" s="5">
        <v>1.0</v>
      </c>
      <c r="V123" s="48">
        <v>1.0</v>
      </c>
    </row>
    <row r="124" ht="15.75" customHeight="1">
      <c r="A124" s="5">
        <v>122.0</v>
      </c>
      <c r="B124" s="5">
        <v>11.0</v>
      </c>
      <c r="C124" s="5">
        <f t="shared" si="1"/>
        <v>2</v>
      </c>
      <c r="D124" s="5">
        <f>'Thông tin khách hàng'!$B$4+B124-1</f>
        <v>11</v>
      </c>
      <c r="E124" s="46">
        <f t="shared" si="5"/>
        <v>645558087.1</v>
      </c>
      <c r="F124" s="5">
        <f>TP*VLOOKUP('Thông tin khách hàng'!$E$10,$X$2:$Z$5,3,FALSE)*OFFSET($S124,0,VLOOKUP('Thông tin khách hàng'!$E$10,$X$2:$Z$5,2,FALSE))</f>
        <v>0</v>
      </c>
      <c r="G124" s="5">
        <f>EP*VLOOKUP('Thông tin khách hàng'!$E$10,$X$2:$Z$5,3,FALSE)*OFFSET($S124,0,VLOOKUP('Thông tin khách hàng'!$E$10,$X$2:$Z$5,2,FALSE))</f>
        <v>0</v>
      </c>
      <c r="H124" s="5">
        <f>F124*HLOOKUP(B124,Assumption!$A$10:$G$12,2,TRUE)+G124*HLOOKUP(B124,Assumption!$A$10:$G$12,3,TRUE)</f>
        <v>0</v>
      </c>
      <c r="I124" s="5">
        <f t="shared" si="2"/>
        <v>0</v>
      </c>
      <c r="J124" s="47">
        <f>VLOOKUP(D124,Assumption!$O$3:$Q$103,IF('Thông tin khách hàng'!$B$3="Nam",2,3),FALSE)/12*P124</f>
        <v>103565.5842</v>
      </c>
      <c r="K124" s="5">
        <v>20000.0</v>
      </c>
      <c r="L124" s="46">
        <f>ROUND(((HLOOKUP(B124,Assumption!$A$6:$L$7,2,TRUE)+1)^(1/12)-1)*(E124+I124-J124-K124),0)</f>
        <v>1065988</v>
      </c>
      <c r="M124" s="46">
        <f t="shared" si="3"/>
        <v>646500509.5</v>
      </c>
      <c r="N124" s="47">
        <f>HLOOKUP(ROUND(AVERAGE(M112:M123)/10^6,0),Assumption!$B$2:$E$3,2,TRUE)*MAX((AVERAGE(M112:M123)-250*10^6),0)</f>
        <v>1397925.057</v>
      </c>
      <c r="O124" s="46">
        <f t="shared" si="4"/>
        <v>647898434.5</v>
      </c>
      <c r="P124" s="46">
        <f>IF(A124=1,SA,MAX(0,SA-M123))</f>
        <v>454441912.9</v>
      </c>
      <c r="S124" s="5">
        <v>0.0</v>
      </c>
      <c r="T124" s="5">
        <v>0.0</v>
      </c>
      <c r="U124" s="5">
        <v>0.0</v>
      </c>
      <c r="V124" s="48">
        <v>1.0</v>
      </c>
    </row>
    <row r="125" ht="15.75" customHeight="1">
      <c r="A125" s="5">
        <v>123.0</v>
      </c>
      <c r="B125" s="5">
        <v>11.0</v>
      </c>
      <c r="C125" s="5">
        <f t="shared" si="1"/>
        <v>3</v>
      </c>
      <c r="D125" s="5">
        <f>'Thông tin khách hàng'!$B$4+B125-1</f>
        <v>11</v>
      </c>
      <c r="E125" s="46">
        <f t="shared" si="5"/>
        <v>646500509.5</v>
      </c>
      <c r="F125" s="5">
        <f>TP*VLOOKUP('Thông tin khách hàng'!$E$10,$X$2:$Z$5,3,FALSE)*OFFSET($S125,0,VLOOKUP('Thông tin khách hàng'!$E$10,$X$2:$Z$5,2,FALSE))</f>
        <v>0</v>
      </c>
      <c r="G125" s="5">
        <f>EP*VLOOKUP('Thông tin khách hàng'!$E$10,$X$2:$Z$5,3,FALSE)*OFFSET($S125,0,VLOOKUP('Thông tin khách hàng'!$E$10,$X$2:$Z$5,2,FALSE))</f>
        <v>0</v>
      </c>
      <c r="H125" s="5">
        <f>F125*HLOOKUP(B125,Assumption!$A$10:$G$12,2,TRUE)+G125*HLOOKUP(B125,Assumption!$A$10:$G$12,3,TRUE)</f>
        <v>0</v>
      </c>
      <c r="I125" s="5">
        <f t="shared" si="2"/>
        <v>0</v>
      </c>
      <c r="J125" s="47">
        <f>VLOOKUP(D125,Assumption!$O$3:$Q$103,IF('Thông tin khách hàng'!$B$3="Nam",2,3),FALSE)/12*P125</f>
        <v>103350.8097</v>
      </c>
      <c r="K125" s="5">
        <v>20000.0</v>
      </c>
      <c r="L125" s="46">
        <f>ROUND(((HLOOKUP(B125,Assumption!$A$6:$L$7,2,TRUE)+1)^(1/12)-1)*(E125+I125-J125-K125),0)</f>
        <v>1067544</v>
      </c>
      <c r="M125" s="46">
        <f t="shared" si="3"/>
        <v>647444702.7</v>
      </c>
      <c r="N125" s="47">
        <f>HLOOKUP(ROUND(AVERAGE(M113:M124)/10^6,0),Assumption!$B$2:$E$3,2,TRUE)*MAX((AVERAGE(M113:M124)-250*10^6),0)</f>
        <v>1422499.195</v>
      </c>
      <c r="O125" s="46">
        <f t="shared" si="4"/>
        <v>648867201.9</v>
      </c>
      <c r="P125" s="46">
        <f>IF(A125=1,SA,MAX(0,SA-M124))</f>
        <v>453499490.5</v>
      </c>
      <c r="S125" s="5">
        <v>0.0</v>
      </c>
      <c r="T125" s="5">
        <v>0.0</v>
      </c>
      <c r="U125" s="5">
        <v>0.0</v>
      </c>
      <c r="V125" s="48">
        <v>1.0</v>
      </c>
    </row>
    <row r="126" ht="15.75" customHeight="1">
      <c r="A126" s="5">
        <v>124.0</v>
      </c>
      <c r="B126" s="5">
        <v>11.0</v>
      </c>
      <c r="C126" s="5">
        <f t="shared" si="1"/>
        <v>4</v>
      </c>
      <c r="D126" s="5">
        <f>'Thông tin khách hàng'!$B$4+B126-1</f>
        <v>11</v>
      </c>
      <c r="E126" s="46">
        <f t="shared" si="5"/>
        <v>647444702.7</v>
      </c>
      <c r="F126" s="5">
        <f>TP*VLOOKUP('Thông tin khách hàng'!$E$10,$X$2:$Z$5,3,FALSE)*OFFSET($S126,0,VLOOKUP('Thông tin khách hàng'!$E$10,$X$2:$Z$5,2,FALSE))</f>
        <v>0</v>
      </c>
      <c r="G126" s="5">
        <f>EP*VLOOKUP('Thông tin khách hàng'!$E$10,$X$2:$Z$5,3,FALSE)*OFFSET($S126,0,VLOOKUP('Thông tin khách hàng'!$E$10,$X$2:$Z$5,2,FALSE))</f>
        <v>0</v>
      </c>
      <c r="H126" s="5">
        <f>F126*HLOOKUP(B126,Assumption!$A$10:$G$12,2,TRUE)+G126*HLOOKUP(B126,Assumption!$A$10:$G$12,3,TRUE)</f>
        <v>0</v>
      </c>
      <c r="I126" s="5">
        <f t="shared" si="2"/>
        <v>0</v>
      </c>
      <c r="J126" s="47">
        <f>VLOOKUP(D126,Assumption!$O$3:$Q$103,IF('Thông tin khách hàng'!$B$3="Nam",2,3),FALSE)/12*P126</f>
        <v>103135.6317</v>
      </c>
      <c r="K126" s="5">
        <v>20000.0</v>
      </c>
      <c r="L126" s="46">
        <f>ROUND(((HLOOKUP(B126,Assumption!$A$6:$L$7,2,TRUE)+1)^(1/12)-1)*(E126+I126-J126-K126),0)</f>
        <v>1069104</v>
      </c>
      <c r="M126" s="46">
        <f t="shared" si="3"/>
        <v>648390671</v>
      </c>
      <c r="N126" s="47">
        <f>HLOOKUP(ROUND(AVERAGE(M114:M125)/10^6,0),Assumption!$B$2:$E$3,2,TRUE)*MAX((AVERAGE(M114:M125)-250*10^6),0)</f>
        <v>1446964.022</v>
      </c>
      <c r="O126" s="46">
        <f t="shared" si="4"/>
        <v>649837635.1</v>
      </c>
      <c r="P126" s="46">
        <f>IF(A126=1,SA,MAX(0,SA-M125))</f>
        <v>452555297.3</v>
      </c>
      <c r="S126" s="5">
        <v>0.0</v>
      </c>
      <c r="T126" s="5">
        <v>0.0</v>
      </c>
      <c r="U126" s="5">
        <v>1.0</v>
      </c>
      <c r="V126" s="48">
        <v>1.0</v>
      </c>
    </row>
    <row r="127" ht="15.75" customHeight="1">
      <c r="A127" s="5">
        <v>125.0</v>
      </c>
      <c r="B127" s="5">
        <v>11.0</v>
      </c>
      <c r="C127" s="5">
        <f t="shared" si="1"/>
        <v>5</v>
      </c>
      <c r="D127" s="5">
        <f>'Thông tin khách hàng'!$B$4+B127-1</f>
        <v>11</v>
      </c>
      <c r="E127" s="46">
        <f t="shared" si="5"/>
        <v>648390671</v>
      </c>
      <c r="F127" s="5">
        <f>TP*VLOOKUP('Thông tin khách hàng'!$E$10,$X$2:$Z$5,3,FALSE)*OFFSET($S127,0,VLOOKUP('Thông tin khách hàng'!$E$10,$X$2:$Z$5,2,FALSE))</f>
        <v>0</v>
      </c>
      <c r="G127" s="5">
        <f>EP*VLOOKUP('Thông tin khách hàng'!$E$10,$X$2:$Z$5,3,FALSE)*OFFSET($S127,0,VLOOKUP('Thông tin khách hàng'!$E$10,$X$2:$Z$5,2,FALSE))</f>
        <v>0</v>
      </c>
      <c r="H127" s="5">
        <f>F127*HLOOKUP(B127,Assumption!$A$10:$G$12,2,TRUE)+G127*HLOOKUP(B127,Assumption!$A$10:$G$12,3,TRUE)</f>
        <v>0</v>
      </c>
      <c r="I127" s="5">
        <f t="shared" si="2"/>
        <v>0</v>
      </c>
      <c r="J127" s="47">
        <f>VLOOKUP(D127,Assumption!$O$3:$Q$103,IF('Thông tin khách hàng'!$B$3="Nam",2,3),FALSE)/12*P127</f>
        <v>102920.0491</v>
      </c>
      <c r="K127" s="5">
        <v>20000.0</v>
      </c>
      <c r="L127" s="46">
        <f>ROUND(((HLOOKUP(B127,Assumption!$A$6:$L$7,2,TRUE)+1)^(1/12)-1)*(E127+I127-J127-K127),0)</f>
        <v>1070667</v>
      </c>
      <c r="M127" s="46">
        <f t="shared" si="3"/>
        <v>649338418</v>
      </c>
      <c r="N127" s="47">
        <f>HLOOKUP(ROUND(AVERAGE(M115:M126)/10^6,0),Assumption!$B$2:$E$3,2,TRUE)*MAX((AVERAGE(M115:M126)-250*10^6),0)</f>
        <v>1471318.986</v>
      </c>
      <c r="O127" s="46">
        <f t="shared" si="4"/>
        <v>650809737</v>
      </c>
      <c r="P127" s="46">
        <f>IF(A127=1,SA,MAX(0,SA-M126))</f>
        <v>451609329</v>
      </c>
      <c r="S127" s="5">
        <v>0.0</v>
      </c>
      <c r="T127" s="5">
        <v>0.0</v>
      </c>
      <c r="U127" s="5">
        <v>0.0</v>
      </c>
      <c r="V127" s="48">
        <v>1.0</v>
      </c>
    </row>
    <row r="128" ht="15.75" customHeight="1">
      <c r="A128" s="5">
        <v>126.0</v>
      </c>
      <c r="B128" s="5">
        <v>11.0</v>
      </c>
      <c r="C128" s="5">
        <f t="shared" si="1"/>
        <v>6</v>
      </c>
      <c r="D128" s="5">
        <f>'Thông tin khách hàng'!$B$4+B128-1</f>
        <v>11</v>
      </c>
      <c r="E128" s="46">
        <f t="shared" si="5"/>
        <v>649338418</v>
      </c>
      <c r="F128" s="5">
        <f>TP*VLOOKUP('Thông tin khách hàng'!$E$10,$X$2:$Z$5,3,FALSE)*OFFSET($S128,0,VLOOKUP('Thông tin khách hàng'!$E$10,$X$2:$Z$5,2,FALSE))</f>
        <v>0</v>
      </c>
      <c r="G128" s="5">
        <f>EP*VLOOKUP('Thông tin khách hàng'!$E$10,$X$2:$Z$5,3,FALSE)*OFFSET($S128,0,VLOOKUP('Thông tin khách hàng'!$E$10,$X$2:$Z$5,2,FALSE))</f>
        <v>0</v>
      </c>
      <c r="H128" s="5">
        <f>F128*HLOOKUP(B128,Assumption!$A$10:$G$12,2,TRUE)+G128*HLOOKUP(B128,Assumption!$A$10:$G$12,3,TRUE)</f>
        <v>0</v>
      </c>
      <c r="I128" s="5">
        <f t="shared" si="2"/>
        <v>0</v>
      </c>
      <c r="J128" s="47">
        <f>VLOOKUP(D128,Assumption!$O$3:$Q$103,IF('Thông tin khách hàng'!$B$3="Nam",2,3),FALSE)/12*P128</f>
        <v>102704.0612</v>
      </c>
      <c r="K128" s="5">
        <v>20000.0</v>
      </c>
      <c r="L128" s="46">
        <f>ROUND(((HLOOKUP(B128,Assumption!$A$6:$L$7,2,TRUE)+1)^(1/12)-1)*(E128+I128-J128-K128),0)</f>
        <v>1072233</v>
      </c>
      <c r="M128" s="46">
        <f t="shared" si="3"/>
        <v>650287946.9</v>
      </c>
      <c r="N128" s="47">
        <f>HLOOKUP(ROUND(AVERAGE(M116:M127)/10^6,0),Assumption!$B$2:$E$3,2,TRUE)*MAX((AVERAGE(M116:M127)-250*10^6),0)</f>
        <v>1495563.534</v>
      </c>
      <c r="O128" s="46">
        <f t="shared" si="4"/>
        <v>651783510.5</v>
      </c>
      <c r="P128" s="46">
        <f>IF(A128=1,SA,MAX(0,SA-M127))</f>
        <v>450661582</v>
      </c>
      <c r="S128" s="5">
        <v>0.0</v>
      </c>
      <c r="T128" s="5">
        <v>0.0</v>
      </c>
      <c r="U128" s="5">
        <v>0.0</v>
      </c>
      <c r="V128" s="48">
        <v>1.0</v>
      </c>
    </row>
    <row r="129" ht="15.75" customHeight="1">
      <c r="A129" s="5">
        <v>127.0</v>
      </c>
      <c r="B129" s="5">
        <v>11.0</v>
      </c>
      <c r="C129" s="5">
        <f t="shared" si="1"/>
        <v>7</v>
      </c>
      <c r="D129" s="5">
        <f>'Thông tin khách hàng'!$B$4+B129-1</f>
        <v>11</v>
      </c>
      <c r="E129" s="46">
        <f t="shared" si="5"/>
        <v>650287946.9</v>
      </c>
      <c r="F129" s="5">
        <f>TP*VLOOKUP('Thông tin khách hàng'!$E$10,$X$2:$Z$5,3,FALSE)*OFFSET($S129,0,VLOOKUP('Thông tin khách hàng'!$E$10,$X$2:$Z$5,2,FALSE))</f>
        <v>15000000</v>
      </c>
      <c r="G129" s="5">
        <f>EP*VLOOKUP('Thông tin khách hàng'!$E$10,$X$2:$Z$5,3,FALSE)*OFFSET($S129,0,VLOOKUP('Thông tin khách hàng'!$E$10,$X$2:$Z$5,2,FALSE))</f>
        <v>15000000</v>
      </c>
      <c r="H129" s="5">
        <f>F129*HLOOKUP(B129,Assumption!$A$10:$G$12,2,TRUE)+G129*HLOOKUP(B129,Assumption!$A$10:$G$12,3,TRUE)</f>
        <v>750000</v>
      </c>
      <c r="I129" s="5">
        <f t="shared" si="2"/>
        <v>29250000</v>
      </c>
      <c r="J129" s="47">
        <f>VLOOKUP(D129,Assumption!$O$3:$Q$103,IF('Thông tin khách hàng'!$B$3="Nam",2,3),FALSE)/12*P129</f>
        <v>102487.6671</v>
      </c>
      <c r="K129" s="5">
        <v>20000.0</v>
      </c>
      <c r="L129" s="46">
        <f>ROUND(((HLOOKUP(B129,Assumption!$A$6:$L$7,2,TRUE)+1)^(1/12)-1)*(E129+I129-J129-K129),0)</f>
        <v>1122110</v>
      </c>
      <c r="M129" s="46">
        <f t="shared" si="3"/>
        <v>680537569.3</v>
      </c>
      <c r="N129" s="47">
        <f>HLOOKUP(ROUND(AVERAGE(M117:M128)/10^6,0),Assumption!$B$2:$E$3,2,TRUE)*MAX((AVERAGE(M117:M128)-250*10^6),0)</f>
        <v>1519697.113</v>
      </c>
      <c r="O129" s="46">
        <f t="shared" si="4"/>
        <v>682057266.4</v>
      </c>
      <c r="P129" s="46">
        <f>IF(A129=1,SA,MAX(0,SA-M128))</f>
        <v>449712053.1</v>
      </c>
      <c r="S129" s="5">
        <v>0.0</v>
      </c>
      <c r="T129" s="5">
        <v>1.0</v>
      </c>
      <c r="U129" s="5">
        <v>1.0</v>
      </c>
      <c r="V129" s="48">
        <v>1.0</v>
      </c>
    </row>
    <row r="130" ht="15.75" customHeight="1">
      <c r="A130" s="5">
        <v>128.0</v>
      </c>
      <c r="B130" s="5">
        <v>11.0</v>
      </c>
      <c r="C130" s="5">
        <f t="shared" si="1"/>
        <v>8</v>
      </c>
      <c r="D130" s="5">
        <f>'Thông tin khách hàng'!$B$4+B130-1</f>
        <v>11</v>
      </c>
      <c r="E130" s="46">
        <f t="shared" si="5"/>
        <v>680537569.3</v>
      </c>
      <c r="F130" s="5">
        <f>TP*VLOOKUP('Thông tin khách hàng'!$E$10,$X$2:$Z$5,3,FALSE)*OFFSET($S130,0,VLOOKUP('Thông tin khách hàng'!$E$10,$X$2:$Z$5,2,FALSE))</f>
        <v>0</v>
      </c>
      <c r="G130" s="5">
        <f>EP*VLOOKUP('Thông tin khách hàng'!$E$10,$X$2:$Z$5,3,FALSE)*OFFSET($S130,0,VLOOKUP('Thông tin khách hàng'!$E$10,$X$2:$Z$5,2,FALSE))</f>
        <v>0</v>
      </c>
      <c r="H130" s="5">
        <f>F130*HLOOKUP(B130,Assumption!$A$10:$G$12,2,TRUE)+G130*HLOOKUP(B130,Assumption!$A$10:$G$12,3,TRUE)</f>
        <v>0</v>
      </c>
      <c r="I130" s="5">
        <f t="shared" si="2"/>
        <v>0</v>
      </c>
      <c r="J130" s="47">
        <f>VLOOKUP(D130,Assumption!$O$3:$Q$103,IF('Thông tin khách hàng'!$B$3="Nam",2,3),FALSE)/12*P130</f>
        <v>95593.8932</v>
      </c>
      <c r="K130" s="5">
        <v>20000.0</v>
      </c>
      <c r="L130" s="46">
        <f>ROUND(((HLOOKUP(B130,Assumption!$A$6:$L$7,2,TRUE)+1)^(1/12)-1)*(E130+I130-J130-K130),0)</f>
        <v>1123772</v>
      </c>
      <c r="M130" s="46">
        <f t="shared" si="3"/>
        <v>681545747.4</v>
      </c>
      <c r="N130" s="47">
        <f>HLOOKUP(ROUND(AVERAGE(M118:M129)/10^6,0),Assumption!$B$2:$E$3,2,TRUE)*MAX((AVERAGE(M118:M129)-250*10^6),0)</f>
        <v>1543711.221</v>
      </c>
      <c r="O130" s="46">
        <f t="shared" si="4"/>
        <v>683089458.6</v>
      </c>
      <c r="P130" s="46">
        <f>IF(A130=1,SA,MAX(0,SA-M129))</f>
        <v>419462430.7</v>
      </c>
      <c r="S130" s="5">
        <v>0.0</v>
      </c>
      <c r="T130" s="5">
        <v>0.0</v>
      </c>
      <c r="U130" s="5">
        <v>0.0</v>
      </c>
      <c r="V130" s="48">
        <v>1.0</v>
      </c>
    </row>
    <row r="131" ht="15.75" customHeight="1">
      <c r="A131" s="5">
        <v>129.0</v>
      </c>
      <c r="B131" s="5">
        <v>11.0</v>
      </c>
      <c r="C131" s="5">
        <f t="shared" si="1"/>
        <v>9</v>
      </c>
      <c r="D131" s="5">
        <f>'Thông tin khách hàng'!$B$4+B131-1</f>
        <v>11</v>
      </c>
      <c r="E131" s="46">
        <f t="shared" si="5"/>
        <v>681545747.4</v>
      </c>
      <c r="F131" s="5">
        <f>TP*VLOOKUP('Thông tin khách hàng'!$E$10,$X$2:$Z$5,3,FALSE)*OFFSET($S131,0,VLOOKUP('Thông tin khách hàng'!$E$10,$X$2:$Z$5,2,FALSE))</f>
        <v>0</v>
      </c>
      <c r="G131" s="5">
        <f>EP*VLOOKUP('Thông tin khách hàng'!$E$10,$X$2:$Z$5,3,FALSE)*OFFSET($S131,0,VLOOKUP('Thông tin khách hàng'!$E$10,$X$2:$Z$5,2,FALSE))</f>
        <v>0</v>
      </c>
      <c r="H131" s="5">
        <f>F131*HLOOKUP(B131,Assumption!$A$10:$G$12,2,TRUE)+G131*HLOOKUP(B131,Assumption!$A$10:$G$12,3,TRUE)</f>
        <v>0</v>
      </c>
      <c r="I131" s="5">
        <f t="shared" si="2"/>
        <v>0</v>
      </c>
      <c r="J131" s="47">
        <f>VLOOKUP(D131,Assumption!$O$3:$Q$103,IF('Thông tin khách hàng'!$B$3="Nam",2,3),FALSE)/12*P131</f>
        <v>95364.13324</v>
      </c>
      <c r="K131" s="5">
        <v>20000.0</v>
      </c>
      <c r="L131" s="46">
        <f>ROUND(((HLOOKUP(B131,Assumption!$A$6:$L$7,2,TRUE)+1)^(1/12)-1)*(E131+I131-J131-K131),0)</f>
        <v>1125438</v>
      </c>
      <c r="M131" s="46">
        <f t="shared" si="3"/>
        <v>682555821.2</v>
      </c>
      <c r="N131" s="47">
        <f>HLOOKUP(ROUND(AVERAGE(M119:M130)/10^6,0),Assumption!$B$2:$E$3,2,TRUE)*MAX((AVERAGE(M119:M130)-250*10^6),0)</f>
        <v>1567605.263</v>
      </c>
      <c r="O131" s="46">
        <f t="shared" si="4"/>
        <v>684123426.5</v>
      </c>
      <c r="P131" s="46">
        <f>IF(A131=1,SA,MAX(0,SA-M130))</f>
        <v>418454252.6</v>
      </c>
      <c r="S131" s="5">
        <v>0.0</v>
      </c>
      <c r="T131" s="5">
        <v>0.0</v>
      </c>
      <c r="U131" s="5">
        <v>0.0</v>
      </c>
      <c r="V131" s="48">
        <v>1.0</v>
      </c>
    </row>
    <row r="132" ht="15.75" customHeight="1">
      <c r="A132" s="5">
        <v>130.0</v>
      </c>
      <c r="B132" s="5">
        <v>11.0</v>
      </c>
      <c r="C132" s="5">
        <f t="shared" si="1"/>
        <v>10</v>
      </c>
      <c r="D132" s="5">
        <f>'Thông tin khách hàng'!$B$4+B132-1</f>
        <v>11</v>
      </c>
      <c r="E132" s="46">
        <f t="shared" si="5"/>
        <v>682555821.2</v>
      </c>
      <c r="F132" s="5">
        <f>TP*VLOOKUP('Thông tin khách hàng'!$E$10,$X$2:$Z$5,3,FALSE)*OFFSET($S132,0,VLOOKUP('Thông tin khách hàng'!$E$10,$X$2:$Z$5,2,FALSE))</f>
        <v>0</v>
      </c>
      <c r="G132" s="5">
        <f>EP*VLOOKUP('Thông tin khách hàng'!$E$10,$X$2:$Z$5,3,FALSE)*OFFSET($S132,0,VLOOKUP('Thông tin khách hàng'!$E$10,$X$2:$Z$5,2,FALSE))</f>
        <v>0</v>
      </c>
      <c r="H132" s="5">
        <f>F132*HLOOKUP(B132,Assumption!$A$10:$G$12,2,TRUE)+G132*HLOOKUP(B132,Assumption!$A$10:$G$12,3,TRUE)</f>
        <v>0</v>
      </c>
      <c r="I132" s="5">
        <f t="shared" si="2"/>
        <v>0</v>
      </c>
      <c r="J132" s="47">
        <f>VLOOKUP(D132,Assumption!$O$3:$Q$103,IF('Thông tin khách hàng'!$B$3="Nam",2,3),FALSE)/12*P132</f>
        <v>95133.94125</v>
      </c>
      <c r="K132" s="5">
        <v>20000.0</v>
      </c>
      <c r="L132" s="46">
        <f>ROUND(((HLOOKUP(B132,Assumption!$A$6:$L$7,2,TRUE)+1)^(1/12)-1)*(E132+I132-J132-K132),0)</f>
        <v>1127106</v>
      </c>
      <c r="M132" s="46">
        <f t="shared" si="3"/>
        <v>683567793.3</v>
      </c>
      <c r="N132" s="47">
        <f>HLOOKUP(ROUND(AVERAGE(M120:M131)/10^6,0),Assumption!$B$2:$E$3,2,TRUE)*MAX((AVERAGE(M120:M131)-250*10^6),0)</f>
        <v>1591378.642</v>
      </c>
      <c r="O132" s="46">
        <f t="shared" si="4"/>
        <v>685159171.9</v>
      </c>
      <c r="P132" s="46">
        <f>IF(A132=1,SA,MAX(0,SA-M131))</f>
        <v>417444178.8</v>
      </c>
      <c r="S132" s="5">
        <v>0.0</v>
      </c>
      <c r="T132" s="5">
        <v>0.0</v>
      </c>
      <c r="U132" s="5">
        <v>1.0</v>
      </c>
      <c r="V132" s="48">
        <v>1.0</v>
      </c>
    </row>
    <row r="133" ht="15.75" customHeight="1">
      <c r="A133" s="5">
        <v>131.0</v>
      </c>
      <c r="B133" s="5">
        <v>11.0</v>
      </c>
      <c r="C133" s="5">
        <f t="shared" si="1"/>
        <v>11</v>
      </c>
      <c r="D133" s="5">
        <f>'Thông tin khách hàng'!$B$4+B133-1</f>
        <v>11</v>
      </c>
      <c r="E133" s="46">
        <f t="shared" si="5"/>
        <v>683567793.3</v>
      </c>
      <c r="F133" s="5">
        <f>TP*VLOOKUP('Thông tin khách hàng'!$E$10,$X$2:$Z$5,3,FALSE)*OFFSET($S133,0,VLOOKUP('Thông tin khách hàng'!$E$10,$X$2:$Z$5,2,FALSE))</f>
        <v>0</v>
      </c>
      <c r="G133" s="5">
        <f>EP*VLOOKUP('Thông tin khách hàng'!$E$10,$X$2:$Z$5,3,FALSE)*OFFSET($S133,0,VLOOKUP('Thông tin khách hàng'!$E$10,$X$2:$Z$5,2,FALSE))</f>
        <v>0</v>
      </c>
      <c r="H133" s="5">
        <f>F133*HLOOKUP(B133,Assumption!$A$10:$G$12,2,TRUE)+G133*HLOOKUP(B133,Assumption!$A$10:$G$12,3,TRUE)</f>
        <v>0</v>
      </c>
      <c r="I133" s="5">
        <f t="shared" si="2"/>
        <v>0</v>
      </c>
      <c r="J133" s="47">
        <f>VLOOKUP(D133,Assumption!$O$3:$Q$103,IF('Thông tin khách hàng'!$B$3="Nam",2,3),FALSE)/12*P133</f>
        <v>94903.31667</v>
      </c>
      <c r="K133" s="5">
        <v>20000.0</v>
      </c>
      <c r="L133" s="46">
        <f>ROUND(((HLOOKUP(B133,Assumption!$A$6:$L$7,2,TRUE)+1)^(1/12)-1)*(E133+I133-J133-K133),0)</f>
        <v>1128778</v>
      </c>
      <c r="M133" s="46">
        <f t="shared" si="3"/>
        <v>684581668</v>
      </c>
      <c r="N133" s="47">
        <f>HLOOKUP(ROUND(AVERAGE(M121:M132)/10^6,0),Assumption!$B$2:$E$3,2,TRUE)*MAX((AVERAGE(M121:M132)-250*10^6),0)</f>
        <v>1615030.759</v>
      </c>
      <c r="O133" s="46">
        <f t="shared" si="4"/>
        <v>686196698.7</v>
      </c>
      <c r="P133" s="46">
        <f>IF(A133=1,SA,MAX(0,SA-M132))</f>
        <v>416432206.7</v>
      </c>
      <c r="S133" s="5">
        <v>0.0</v>
      </c>
      <c r="T133" s="5">
        <v>0.0</v>
      </c>
      <c r="U133" s="5">
        <v>0.0</v>
      </c>
      <c r="V133" s="48">
        <v>1.0</v>
      </c>
    </row>
    <row r="134" ht="15.75" customHeight="1">
      <c r="A134" s="5">
        <v>132.0</v>
      </c>
      <c r="B134" s="5">
        <v>11.0</v>
      </c>
      <c r="C134" s="5">
        <f t="shared" si="1"/>
        <v>12</v>
      </c>
      <c r="D134" s="5">
        <f>'Thông tin khách hàng'!$B$4+B134-1</f>
        <v>11</v>
      </c>
      <c r="E134" s="46">
        <f t="shared" si="5"/>
        <v>684581668</v>
      </c>
      <c r="F134" s="5">
        <f>TP*VLOOKUP('Thông tin khách hàng'!$E$10,$X$2:$Z$5,3,FALSE)*OFFSET($S134,0,VLOOKUP('Thông tin khách hàng'!$E$10,$X$2:$Z$5,2,FALSE))</f>
        <v>0</v>
      </c>
      <c r="G134" s="5">
        <f>EP*VLOOKUP('Thông tin khách hàng'!$E$10,$X$2:$Z$5,3,FALSE)*OFFSET($S134,0,VLOOKUP('Thông tin khách hàng'!$E$10,$X$2:$Z$5,2,FALSE))</f>
        <v>0</v>
      </c>
      <c r="H134" s="5">
        <f>F134*HLOOKUP(B134,Assumption!$A$10:$G$12,2,TRUE)+G134*HLOOKUP(B134,Assumption!$A$10:$G$12,3,TRUE)</f>
        <v>0</v>
      </c>
      <c r="I134" s="5">
        <f t="shared" si="2"/>
        <v>0</v>
      </c>
      <c r="J134" s="47">
        <f>VLOOKUP(D134,Assumption!$O$3:$Q$103,IF('Thông tin khách hàng'!$B$3="Nam",2,3),FALSE)/12*P134</f>
        <v>94672.25848</v>
      </c>
      <c r="K134" s="5">
        <v>20000.0</v>
      </c>
      <c r="L134" s="46">
        <f>ROUND(((HLOOKUP(B134,Assumption!$A$6:$L$7,2,TRUE)+1)^(1/12)-1)*(E134+I134-J134-K134),0)</f>
        <v>1130453</v>
      </c>
      <c r="M134" s="46">
        <f t="shared" si="3"/>
        <v>685597448.7</v>
      </c>
      <c r="N134" s="47">
        <f>HLOOKUP(ROUND(AVERAGE(M122:M133)/10^6,0),Assumption!$B$2:$E$3,2,TRUE)*MAX((AVERAGE(M122:M133)-250*10^6),0)</f>
        <v>1638561.011</v>
      </c>
      <c r="O134" s="46">
        <f t="shared" si="4"/>
        <v>687236009.7</v>
      </c>
      <c r="P134" s="46">
        <f>IF(A134=1,SA,MAX(0,SA-M133))</f>
        <v>415418332</v>
      </c>
      <c r="S134" s="5">
        <v>0.0</v>
      </c>
      <c r="T134" s="5">
        <v>0.0</v>
      </c>
      <c r="U134" s="5">
        <v>0.0</v>
      </c>
      <c r="V134" s="48">
        <v>1.0</v>
      </c>
    </row>
    <row r="135" ht="15.75" customHeight="1">
      <c r="A135" s="5">
        <v>133.0</v>
      </c>
      <c r="B135" s="5">
        <v>12.0</v>
      </c>
      <c r="C135" s="5">
        <f t="shared" si="1"/>
        <v>1</v>
      </c>
      <c r="D135" s="5">
        <f>'Thông tin khách hàng'!$B$4+B135-1</f>
        <v>12</v>
      </c>
      <c r="E135" s="46">
        <f t="shared" si="5"/>
        <v>685597448.7</v>
      </c>
      <c r="F135" s="5">
        <f>TP*VLOOKUP('Thông tin khách hàng'!$E$10,$X$2:$Z$5,3,FALSE)*OFFSET($S135,0,VLOOKUP('Thông tin khách hàng'!$E$10,$X$2:$Z$5,2,FALSE))</f>
        <v>15000000</v>
      </c>
      <c r="G135" s="5">
        <f>EP*VLOOKUP('Thông tin khách hàng'!$E$10,$X$2:$Z$5,3,FALSE)*OFFSET($S135,0,VLOOKUP('Thông tin khách hàng'!$E$10,$X$2:$Z$5,2,FALSE))</f>
        <v>15000000</v>
      </c>
      <c r="H135" s="5">
        <f>F135*HLOOKUP(B135,Assumption!$A$10:$G$12,2,TRUE)+G135*HLOOKUP(B135,Assumption!$A$10:$G$12,3,TRUE)</f>
        <v>750000</v>
      </c>
      <c r="I135" s="5">
        <f t="shared" si="2"/>
        <v>29250000</v>
      </c>
      <c r="J135" s="47">
        <f>VLOOKUP(D135,Assumption!$O$3:$Q$103,IF('Thông tin khách hàng'!$B$3="Nam",2,3),FALSE)/12*P135</f>
        <v>94440.76591</v>
      </c>
      <c r="K135" s="5">
        <v>20000.0</v>
      </c>
      <c r="L135" s="46">
        <f>ROUND(((HLOOKUP(B135,Assumption!$A$6:$L$7,2,TRUE)+1)^(1/12)-1)*(E135+I135-J135-K135),0)</f>
        <v>1180440</v>
      </c>
      <c r="M135" s="46">
        <f t="shared" si="3"/>
        <v>715913447.9</v>
      </c>
      <c r="N135" s="47">
        <f>HLOOKUP(ROUND(AVERAGE(M123:M134)/10^6,0),Assumption!$B$2:$E$3,2,TRUE)*MAX((AVERAGE(M123:M134)-250*10^6),0)</f>
        <v>1661968.794</v>
      </c>
      <c r="O135" s="46">
        <f t="shared" si="4"/>
        <v>717575416.7</v>
      </c>
      <c r="P135" s="46">
        <f>IF(A135=1,SA,MAX(0,SA-M134))</f>
        <v>414402551.3</v>
      </c>
      <c r="S135" s="5">
        <v>1.0</v>
      </c>
      <c r="T135" s="5">
        <v>1.0</v>
      </c>
      <c r="U135" s="5">
        <v>1.0</v>
      </c>
      <c r="V135" s="48">
        <v>1.0</v>
      </c>
    </row>
    <row r="136" ht="15.75" customHeight="1">
      <c r="A136" s="5">
        <v>134.0</v>
      </c>
      <c r="B136" s="5">
        <v>12.0</v>
      </c>
      <c r="C136" s="5">
        <f t="shared" si="1"/>
        <v>2</v>
      </c>
      <c r="D136" s="5">
        <f>'Thông tin khách hàng'!$B$4+B136-1</f>
        <v>12</v>
      </c>
      <c r="E136" s="46">
        <f t="shared" si="5"/>
        <v>715913447.9</v>
      </c>
      <c r="F136" s="5">
        <f>TP*VLOOKUP('Thông tin khách hàng'!$E$10,$X$2:$Z$5,3,FALSE)*OFFSET($S136,0,VLOOKUP('Thông tin khách hàng'!$E$10,$X$2:$Z$5,2,FALSE))</f>
        <v>0</v>
      </c>
      <c r="G136" s="5">
        <f>EP*VLOOKUP('Thông tin khách hàng'!$E$10,$X$2:$Z$5,3,FALSE)*OFFSET($S136,0,VLOOKUP('Thông tin khách hàng'!$E$10,$X$2:$Z$5,2,FALSE))</f>
        <v>0</v>
      </c>
      <c r="H136" s="5">
        <f>F136*HLOOKUP(B136,Assumption!$A$10:$G$12,2,TRUE)+G136*HLOOKUP(B136,Assumption!$A$10:$G$12,3,TRUE)</f>
        <v>0</v>
      </c>
      <c r="I136" s="5">
        <f t="shared" si="2"/>
        <v>0</v>
      </c>
      <c r="J136" s="47">
        <f>VLOOKUP(D136,Assumption!$O$3:$Q$103,IF('Thông tin khách hàng'!$B$3="Nam",2,3),FALSE)/12*P136</f>
        <v>87531.86494</v>
      </c>
      <c r="K136" s="5">
        <v>20000.0</v>
      </c>
      <c r="L136" s="46">
        <f>ROUND(((HLOOKUP(B136,Assumption!$A$6:$L$7,2,TRUE)+1)^(1/12)-1)*(E136+I136-J136-K136),0)</f>
        <v>1182212</v>
      </c>
      <c r="M136" s="46">
        <f t="shared" si="3"/>
        <v>716988128.1</v>
      </c>
      <c r="N136" s="47">
        <f>HLOOKUP(ROUND(AVERAGE(M124:M135)/10^6,0),Assumption!$B$2:$E$3,2,TRUE)*MAX((AVERAGE(M124:M135)-250*10^6),0)</f>
        <v>1685420.581</v>
      </c>
      <c r="O136" s="46">
        <f t="shared" si="4"/>
        <v>718673548.7</v>
      </c>
      <c r="P136" s="46">
        <f>IF(A136=1,SA,MAX(0,SA-M135))</f>
        <v>384086552.1</v>
      </c>
      <c r="S136" s="5">
        <v>0.0</v>
      </c>
      <c r="T136" s="5">
        <v>0.0</v>
      </c>
      <c r="U136" s="5">
        <v>0.0</v>
      </c>
      <c r="V136" s="48">
        <v>1.0</v>
      </c>
    </row>
    <row r="137" ht="15.75" customHeight="1">
      <c r="A137" s="5">
        <v>135.0</v>
      </c>
      <c r="B137" s="5">
        <v>12.0</v>
      </c>
      <c r="C137" s="5">
        <f t="shared" si="1"/>
        <v>3</v>
      </c>
      <c r="D137" s="5">
        <f>'Thông tin khách hàng'!$B$4+B137-1</f>
        <v>12</v>
      </c>
      <c r="E137" s="46">
        <f t="shared" si="5"/>
        <v>716988128.1</v>
      </c>
      <c r="F137" s="5">
        <f>TP*VLOOKUP('Thông tin khách hàng'!$E$10,$X$2:$Z$5,3,FALSE)*OFFSET($S137,0,VLOOKUP('Thông tin khách hàng'!$E$10,$X$2:$Z$5,2,FALSE))</f>
        <v>0</v>
      </c>
      <c r="G137" s="5">
        <f>EP*VLOOKUP('Thông tin khách hàng'!$E$10,$X$2:$Z$5,3,FALSE)*OFFSET($S137,0,VLOOKUP('Thông tin khách hàng'!$E$10,$X$2:$Z$5,2,FALSE))</f>
        <v>0</v>
      </c>
      <c r="H137" s="5">
        <f>F137*HLOOKUP(B137,Assumption!$A$10:$G$12,2,TRUE)+G137*HLOOKUP(B137,Assumption!$A$10:$G$12,3,TRUE)</f>
        <v>0</v>
      </c>
      <c r="I137" s="5">
        <f t="shared" si="2"/>
        <v>0</v>
      </c>
      <c r="J137" s="47">
        <f>VLOOKUP(D137,Assumption!$O$3:$Q$103,IF('Thông tin khách hàng'!$B$3="Nam",2,3),FALSE)/12*P137</f>
        <v>87286.94943</v>
      </c>
      <c r="K137" s="5">
        <v>20000.0</v>
      </c>
      <c r="L137" s="46">
        <f>ROUND(((HLOOKUP(B137,Assumption!$A$6:$L$7,2,TRUE)+1)^(1/12)-1)*(E137+I137-J137-K137),0)</f>
        <v>1183987</v>
      </c>
      <c r="M137" s="46">
        <f t="shared" si="3"/>
        <v>718064828.1</v>
      </c>
      <c r="N137" s="47">
        <f>HLOOKUP(ROUND(AVERAGE(M125:M136)/10^6,0),Assumption!$B$2:$E$3,2,TRUE)*MAX((AVERAGE(M125:M136)-250*10^6),0)</f>
        <v>1708916.454</v>
      </c>
      <c r="O137" s="46">
        <f t="shared" si="4"/>
        <v>719773744.6</v>
      </c>
      <c r="P137" s="46">
        <f>IF(A137=1,SA,MAX(0,SA-M136))</f>
        <v>383011871.9</v>
      </c>
      <c r="S137" s="5">
        <v>0.0</v>
      </c>
      <c r="T137" s="5">
        <v>0.0</v>
      </c>
      <c r="U137" s="5">
        <v>0.0</v>
      </c>
      <c r="V137" s="48">
        <v>1.0</v>
      </c>
    </row>
    <row r="138" ht="15.75" customHeight="1">
      <c r="A138" s="5">
        <v>136.0</v>
      </c>
      <c r="B138" s="5">
        <v>12.0</v>
      </c>
      <c r="C138" s="5">
        <f t="shared" si="1"/>
        <v>4</v>
      </c>
      <c r="D138" s="5">
        <f>'Thông tin khách hàng'!$B$4+B138-1</f>
        <v>12</v>
      </c>
      <c r="E138" s="46">
        <f t="shared" si="5"/>
        <v>718064828.1</v>
      </c>
      <c r="F138" s="5">
        <f>TP*VLOOKUP('Thông tin khách hàng'!$E$10,$X$2:$Z$5,3,FALSE)*OFFSET($S138,0,VLOOKUP('Thông tin khách hàng'!$E$10,$X$2:$Z$5,2,FALSE))</f>
        <v>0</v>
      </c>
      <c r="G138" s="5">
        <f>EP*VLOOKUP('Thông tin khách hàng'!$E$10,$X$2:$Z$5,3,FALSE)*OFFSET($S138,0,VLOOKUP('Thông tin khách hàng'!$E$10,$X$2:$Z$5,2,FALSE))</f>
        <v>0</v>
      </c>
      <c r="H138" s="5">
        <f>F138*HLOOKUP(B138,Assumption!$A$10:$G$12,2,TRUE)+G138*HLOOKUP(B138,Assumption!$A$10:$G$12,3,TRUE)</f>
        <v>0</v>
      </c>
      <c r="I138" s="5">
        <f t="shared" si="2"/>
        <v>0</v>
      </c>
      <c r="J138" s="47">
        <f>VLOOKUP(D138,Assumption!$O$3:$Q$103,IF('Thông tin khách hàng'!$B$3="Nam",2,3),FALSE)/12*P138</f>
        <v>87041.57358</v>
      </c>
      <c r="K138" s="5">
        <v>20000.0</v>
      </c>
      <c r="L138" s="46">
        <f>ROUND(((HLOOKUP(B138,Assumption!$A$6:$L$7,2,TRUE)+1)^(1/12)-1)*(E138+I138-J138-K138),0)</f>
        <v>1185766</v>
      </c>
      <c r="M138" s="46">
        <f t="shared" si="3"/>
        <v>719143552.6</v>
      </c>
      <c r="N138" s="47">
        <f>HLOOKUP(ROUND(AVERAGE(M126:M137)/10^6,0),Assumption!$B$2:$E$3,2,TRUE)*MAX((AVERAGE(M126:M137)-250*10^6),0)</f>
        <v>1732456.496</v>
      </c>
      <c r="O138" s="46">
        <f t="shared" si="4"/>
        <v>720876009.1</v>
      </c>
      <c r="P138" s="46">
        <f>IF(A138=1,SA,MAX(0,SA-M137))</f>
        <v>381935171.9</v>
      </c>
      <c r="S138" s="5">
        <v>0.0</v>
      </c>
      <c r="T138" s="5">
        <v>0.0</v>
      </c>
      <c r="U138" s="5">
        <v>1.0</v>
      </c>
      <c r="V138" s="48">
        <v>1.0</v>
      </c>
    </row>
    <row r="139" ht="15.75" customHeight="1">
      <c r="A139" s="5">
        <v>137.0</v>
      </c>
      <c r="B139" s="5">
        <v>12.0</v>
      </c>
      <c r="C139" s="5">
        <f t="shared" si="1"/>
        <v>5</v>
      </c>
      <c r="D139" s="5">
        <f>'Thông tin khách hàng'!$B$4+B139-1</f>
        <v>12</v>
      </c>
      <c r="E139" s="46">
        <f t="shared" si="5"/>
        <v>719143552.6</v>
      </c>
      <c r="F139" s="5">
        <f>TP*VLOOKUP('Thông tin khách hàng'!$E$10,$X$2:$Z$5,3,FALSE)*OFFSET($S139,0,VLOOKUP('Thông tin khách hàng'!$E$10,$X$2:$Z$5,2,FALSE))</f>
        <v>0</v>
      </c>
      <c r="G139" s="5">
        <f>EP*VLOOKUP('Thông tin khách hàng'!$E$10,$X$2:$Z$5,3,FALSE)*OFFSET($S139,0,VLOOKUP('Thông tin khách hàng'!$E$10,$X$2:$Z$5,2,FALSE))</f>
        <v>0</v>
      </c>
      <c r="H139" s="5">
        <f>F139*HLOOKUP(B139,Assumption!$A$10:$G$12,2,TRUE)+G139*HLOOKUP(B139,Assumption!$A$10:$G$12,3,TRUE)</f>
        <v>0</v>
      </c>
      <c r="I139" s="5">
        <f t="shared" si="2"/>
        <v>0</v>
      </c>
      <c r="J139" s="47">
        <f>VLOOKUP(D139,Assumption!$O$3:$Q$103,IF('Thông tin khách hàng'!$B$3="Nam",2,3),FALSE)/12*P139</f>
        <v>86795.73638</v>
      </c>
      <c r="K139" s="5">
        <v>20000.0</v>
      </c>
      <c r="L139" s="46">
        <f>ROUND(((HLOOKUP(B139,Assumption!$A$6:$L$7,2,TRUE)+1)^(1/12)-1)*(E139+I139-J139-K139),0)</f>
        <v>1187548</v>
      </c>
      <c r="M139" s="46">
        <f t="shared" si="3"/>
        <v>720224304.8</v>
      </c>
      <c r="N139" s="47">
        <f>HLOOKUP(ROUND(AVERAGE(M127:M138)/10^6,0),Assumption!$B$2:$E$3,2,TRUE)*MAX((AVERAGE(M127:M138)-250*10^6),0)</f>
        <v>1756040.79</v>
      </c>
      <c r="O139" s="46">
        <f t="shared" si="4"/>
        <v>721980345.6</v>
      </c>
      <c r="P139" s="46">
        <f>IF(A139=1,SA,MAX(0,SA-M138))</f>
        <v>380856447.4</v>
      </c>
      <c r="S139" s="5">
        <v>0.0</v>
      </c>
      <c r="T139" s="5">
        <v>0.0</v>
      </c>
      <c r="U139" s="5">
        <v>0.0</v>
      </c>
      <c r="V139" s="48">
        <v>1.0</v>
      </c>
    </row>
    <row r="140" ht="15.75" customHeight="1">
      <c r="A140" s="5">
        <v>138.0</v>
      </c>
      <c r="B140" s="5">
        <v>12.0</v>
      </c>
      <c r="C140" s="5">
        <f t="shared" si="1"/>
        <v>6</v>
      </c>
      <c r="D140" s="5">
        <f>'Thông tin khách hàng'!$B$4+B140-1</f>
        <v>12</v>
      </c>
      <c r="E140" s="46">
        <f t="shared" si="5"/>
        <v>720224304.8</v>
      </c>
      <c r="F140" s="5">
        <f>TP*VLOOKUP('Thông tin khách hàng'!$E$10,$X$2:$Z$5,3,FALSE)*OFFSET($S140,0,VLOOKUP('Thông tin khách hàng'!$E$10,$X$2:$Z$5,2,FALSE))</f>
        <v>0</v>
      </c>
      <c r="G140" s="5">
        <f>EP*VLOOKUP('Thông tin khách hàng'!$E$10,$X$2:$Z$5,3,FALSE)*OFFSET($S140,0,VLOOKUP('Thông tin khách hàng'!$E$10,$X$2:$Z$5,2,FALSE))</f>
        <v>0</v>
      </c>
      <c r="H140" s="5">
        <f>F140*HLOOKUP(B140,Assumption!$A$10:$G$12,2,TRUE)+G140*HLOOKUP(B140,Assumption!$A$10:$G$12,3,TRUE)</f>
        <v>0</v>
      </c>
      <c r="I140" s="5">
        <f t="shared" si="2"/>
        <v>0</v>
      </c>
      <c r="J140" s="47">
        <f>VLOOKUP(D140,Assumption!$O$3:$Q$103,IF('Thông tin khách hàng'!$B$3="Nam",2,3),FALSE)/12*P140</f>
        <v>86549.43705</v>
      </c>
      <c r="K140" s="5">
        <v>20000.0</v>
      </c>
      <c r="L140" s="46">
        <f>ROUND(((HLOOKUP(B140,Assumption!$A$6:$L$7,2,TRUE)+1)^(1/12)-1)*(E140+I140-J140-K140),0)</f>
        <v>1189333</v>
      </c>
      <c r="M140" s="46">
        <f t="shared" si="3"/>
        <v>721307088.4</v>
      </c>
      <c r="N140" s="47">
        <f>HLOOKUP(ROUND(AVERAGE(M128:M139)/10^6,0),Assumption!$B$2:$E$3,2,TRUE)*MAX((AVERAGE(M128:M139)-250*10^6),0)</f>
        <v>1779669.419</v>
      </c>
      <c r="O140" s="46">
        <f t="shared" si="4"/>
        <v>723086757.8</v>
      </c>
      <c r="P140" s="46">
        <f>IF(A140=1,SA,MAX(0,SA-M139))</f>
        <v>379775695.2</v>
      </c>
      <c r="S140" s="5">
        <v>0.0</v>
      </c>
      <c r="T140" s="5">
        <v>0.0</v>
      </c>
      <c r="U140" s="5">
        <v>0.0</v>
      </c>
      <c r="V140" s="48">
        <v>1.0</v>
      </c>
    </row>
    <row r="141" ht="15.75" customHeight="1">
      <c r="A141" s="5">
        <v>139.0</v>
      </c>
      <c r="B141" s="5">
        <v>12.0</v>
      </c>
      <c r="C141" s="5">
        <f t="shared" si="1"/>
        <v>7</v>
      </c>
      <c r="D141" s="5">
        <f>'Thông tin khách hàng'!$B$4+B141-1</f>
        <v>12</v>
      </c>
      <c r="E141" s="46">
        <f t="shared" si="5"/>
        <v>721307088.4</v>
      </c>
      <c r="F141" s="5">
        <f>TP*VLOOKUP('Thông tin khách hàng'!$E$10,$X$2:$Z$5,3,FALSE)*OFFSET($S141,0,VLOOKUP('Thông tin khách hàng'!$E$10,$X$2:$Z$5,2,FALSE))</f>
        <v>15000000</v>
      </c>
      <c r="G141" s="5">
        <f>EP*VLOOKUP('Thông tin khách hàng'!$E$10,$X$2:$Z$5,3,FALSE)*OFFSET($S141,0,VLOOKUP('Thông tin khách hàng'!$E$10,$X$2:$Z$5,2,FALSE))</f>
        <v>15000000</v>
      </c>
      <c r="H141" s="5">
        <f>F141*HLOOKUP(B141,Assumption!$A$10:$G$12,2,TRUE)+G141*HLOOKUP(B141,Assumption!$A$10:$G$12,3,TRUE)</f>
        <v>750000</v>
      </c>
      <c r="I141" s="5">
        <f t="shared" si="2"/>
        <v>29250000</v>
      </c>
      <c r="J141" s="47">
        <f>VLOOKUP(D141,Assumption!$O$3:$Q$103,IF('Thông tin khách hàng'!$B$3="Nam",2,3),FALSE)/12*P141</f>
        <v>86302.67479</v>
      </c>
      <c r="K141" s="5">
        <v>20000.0</v>
      </c>
      <c r="L141" s="46">
        <f>ROUND(((HLOOKUP(B141,Assumption!$A$6:$L$7,2,TRUE)+1)^(1/12)-1)*(E141+I141-J141-K141),0)</f>
        <v>1239430</v>
      </c>
      <c r="M141" s="46">
        <f t="shared" si="3"/>
        <v>751690215.7</v>
      </c>
      <c r="N141" s="47">
        <f>HLOOKUP(ROUND(AVERAGE(M129:M140)/10^6,0),Assumption!$B$2:$E$3,2,TRUE)*MAX((AVERAGE(M129:M140)-250*10^6),0)</f>
        <v>1803342.466</v>
      </c>
      <c r="O141" s="46">
        <f t="shared" si="4"/>
        <v>753493558.2</v>
      </c>
      <c r="P141" s="46">
        <f>IF(A141=1,SA,MAX(0,SA-M140))</f>
        <v>378692911.6</v>
      </c>
      <c r="S141" s="5">
        <v>0.0</v>
      </c>
      <c r="T141" s="5">
        <v>1.0</v>
      </c>
      <c r="U141" s="5">
        <v>1.0</v>
      </c>
      <c r="V141" s="48">
        <v>1.0</v>
      </c>
    </row>
    <row r="142" ht="15.75" customHeight="1">
      <c r="A142" s="5">
        <v>140.0</v>
      </c>
      <c r="B142" s="5">
        <v>12.0</v>
      </c>
      <c r="C142" s="5">
        <f t="shared" si="1"/>
        <v>8</v>
      </c>
      <c r="D142" s="5">
        <f>'Thông tin khách hàng'!$B$4+B142-1</f>
        <v>12</v>
      </c>
      <c r="E142" s="46">
        <f t="shared" si="5"/>
        <v>751690215.7</v>
      </c>
      <c r="F142" s="5">
        <f>TP*VLOOKUP('Thông tin khách hàng'!$E$10,$X$2:$Z$5,3,FALSE)*OFFSET($S142,0,VLOOKUP('Thông tin khách hàng'!$E$10,$X$2:$Z$5,2,FALSE))</f>
        <v>0</v>
      </c>
      <c r="G142" s="5">
        <f>EP*VLOOKUP('Thông tin khách hàng'!$E$10,$X$2:$Z$5,3,FALSE)*OFFSET($S142,0,VLOOKUP('Thông tin khách hàng'!$E$10,$X$2:$Z$5,2,FALSE))</f>
        <v>0</v>
      </c>
      <c r="H142" s="5">
        <f>F142*HLOOKUP(B142,Assumption!$A$10:$G$12,2,TRUE)+G142*HLOOKUP(B142,Assumption!$A$10:$G$12,3,TRUE)</f>
        <v>0</v>
      </c>
      <c r="I142" s="5">
        <f t="shared" si="2"/>
        <v>0</v>
      </c>
      <c r="J142" s="47">
        <f>VLOOKUP(D142,Assumption!$O$3:$Q$103,IF('Thông tin khách hàng'!$B$3="Nam",2,3),FALSE)/12*P142</f>
        <v>79378.47559</v>
      </c>
      <c r="K142" s="5">
        <v>20000.0</v>
      </c>
      <c r="L142" s="46">
        <f>ROUND(((HLOOKUP(B142,Assumption!$A$6:$L$7,2,TRUE)+1)^(1/12)-1)*(E142+I142-J142-K142),0)</f>
        <v>1241313</v>
      </c>
      <c r="M142" s="46">
        <f t="shared" si="3"/>
        <v>752832150.2</v>
      </c>
      <c r="N142" s="47">
        <f>HLOOKUP(ROUND(AVERAGE(M130:M141)/10^6,0),Assumption!$B$2:$E$3,2,TRUE)*MAX((AVERAGE(M130:M141)-250*10^6),0)</f>
        <v>1827060.015</v>
      </c>
      <c r="O142" s="46">
        <f t="shared" si="4"/>
        <v>754659210.2</v>
      </c>
      <c r="P142" s="46">
        <f>IF(A142=1,SA,MAX(0,SA-M141))</f>
        <v>348309784.3</v>
      </c>
      <c r="S142" s="5">
        <v>0.0</v>
      </c>
      <c r="T142" s="5">
        <v>0.0</v>
      </c>
      <c r="U142" s="5">
        <v>0.0</v>
      </c>
      <c r="V142" s="48">
        <v>1.0</v>
      </c>
    </row>
    <row r="143" ht="15.75" customHeight="1">
      <c r="A143" s="5">
        <v>141.0</v>
      </c>
      <c r="B143" s="5">
        <v>12.0</v>
      </c>
      <c r="C143" s="5">
        <f t="shared" si="1"/>
        <v>9</v>
      </c>
      <c r="D143" s="5">
        <f>'Thông tin khách hàng'!$B$4+B143-1</f>
        <v>12</v>
      </c>
      <c r="E143" s="46">
        <f t="shared" si="5"/>
        <v>752832150.2</v>
      </c>
      <c r="F143" s="5">
        <f>TP*VLOOKUP('Thông tin khách hàng'!$E$10,$X$2:$Z$5,3,FALSE)*OFFSET($S143,0,VLOOKUP('Thông tin khách hàng'!$E$10,$X$2:$Z$5,2,FALSE))</f>
        <v>0</v>
      </c>
      <c r="G143" s="5">
        <f>EP*VLOOKUP('Thông tin khách hàng'!$E$10,$X$2:$Z$5,3,FALSE)*OFFSET($S143,0,VLOOKUP('Thông tin khách hàng'!$E$10,$X$2:$Z$5,2,FALSE))</f>
        <v>0</v>
      </c>
      <c r="H143" s="5">
        <f>F143*HLOOKUP(B143,Assumption!$A$10:$G$12,2,TRUE)+G143*HLOOKUP(B143,Assumption!$A$10:$G$12,3,TRUE)</f>
        <v>0</v>
      </c>
      <c r="I143" s="5">
        <f t="shared" si="2"/>
        <v>0</v>
      </c>
      <c r="J143" s="47">
        <f>VLOOKUP(D143,Assumption!$O$3:$Q$103,IF('Thông tin khách hàng'!$B$3="Nam",2,3),FALSE)/12*P143</f>
        <v>79118.23306</v>
      </c>
      <c r="K143" s="5">
        <v>20000.0</v>
      </c>
      <c r="L143" s="46">
        <f>ROUND(((HLOOKUP(B143,Assumption!$A$6:$L$7,2,TRUE)+1)^(1/12)-1)*(E143+I143-J143-K143),0)</f>
        <v>1243200</v>
      </c>
      <c r="M143" s="46">
        <f t="shared" si="3"/>
        <v>753976232</v>
      </c>
      <c r="N143" s="47">
        <f>HLOOKUP(ROUND(AVERAGE(M131:M142)/10^6,0),Assumption!$B$2:$E$3,2,TRUE)*MAX((AVERAGE(M131:M142)-250*10^6),0)</f>
        <v>1850822.149</v>
      </c>
      <c r="O143" s="46">
        <f t="shared" si="4"/>
        <v>755827054.1</v>
      </c>
      <c r="P143" s="46">
        <f>IF(A143=1,SA,MAX(0,SA-M142))</f>
        <v>347167849.8</v>
      </c>
      <c r="S143" s="5">
        <v>0.0</v>
      </c>
      <c r="T143" s="5">
        <v>0.0</v>
      </c>
      <c r="U143" s="5">
        <v>0.0</v>
      </c>
      <c r="V143" s="48">
        <v>1.0</v>
      </c>
    </row>
    <row r="144" ht="15.75" customHeight="1">
      <c r="A144" s="5">
        <v>142.0</v>
      </c>
      <c r="B144" s="5">
        <v>12.0</v>
      </c>
      <c r="C144" s="5">
        <f t="shared" si="1"/>
        <v>10</v>
      </c>
      <c r="D144" s="5">
        <f>'Thông tin khách hàng'!$B$4+B144-1</f>
        <v>12</v>
      </c>
      <c r="E144" s="46">
        <f t="shared" si="5"/>
        <v>753976232</v>
      </c>
      <c r="F144" s="5">
        <f>TP*VLOOKUP('Thông tin khách hàng'!$E$10,$X$2:$Z$5,3,FALSE)*OFFSET($S144,0,VLOOKUP('Thông tin khách hàng'!$E$10,$X$2:$Z$5,2,FALSE))</f>
        <v>0</v>
      </c>
      <c r="G144" s="5">
        <f>EP*VLOOKUP('Thông tin khách hàng'!$E$10,$X$2:$Z$5,3,FALSE)*OFFSET($S144,0,VLOOKUP('Thông tin khách hàng'!$E$10,$X$2:$Z$5,2,FALSE))</f>
        <v>0</v>
      </c>
      <c r="H144" s="5">
        <f>F144*HLOOKUP(B144,Assumption!$A$10:$G$12,2,TRUE)+G144*HLOOKUP(B144,Assumption!$A$10:$G$12,3,TRUE)</f>
        <v>0</v>
      </c>
      <c r="I144" s="5">
        <f t="shared" si="2"/>
        <v>0</v>
      </c>
      <c r="J144" s="47">
        <f>VLOOKUP(D144,Assumption!$O$3:$Q$103,IF('Thông tin khách hàng'!$B$3="Nam",2,3),FALSE)/12*P144</f>
        <v>78857.50117</v>
      </c>
      <c r="K144" s="5">
        <v>20000.0</v>
      </c>
      <c r="L144" s="46">
        <f>ROUND(((HLOOKUP(B144,Assumption!$A$6:$L$7,2,TRUE)+1)^(1/12)-1)*(E144+I144-J144-K144),0)</f>
        <v>1245090</v>
      </c>
      <c r="M144" s="46">
        <f t="shared" si="3"/>
        <v>755122464.5</v>
      </c>
      <c r="N144" s="47">
        <f>HLOOKUP(ROUND(AVERAGE(M132:M143)/10^6,0),Assumption!$B$2:$E$3,2,TRUE)*MAX((AVERAGE(M132:M143)-250*10^6),0)</f>
        <v>1874628.953</v>
      </c>
      <c r="O144" s="46">
        <f t="shared" si="4"/>
        <v>756997093.5</v>
      </c>
      <c r="P144" s="46">
        <f>IF(A144=1,SA,MAX(0,SA-M143))</f>
        <v>346023768</v>
      </c>
      <c r="S144" s="5">
        <v>0.0</v>
      </c>
      <c r="T144" s="5">
        <v>0.0</v>
      </c>
      <c r="U144" s="5">
        <v>1.0</v>
      </c>
      <c r="V144" s="48">
        <v>1.0</v>
      </c>
    </row>
    <row r="145" ht="15.75" customHeight="1">
      <c r="A145" s="5">
        <v>143.0</v>
      </c>
      <c r="B145" s="5">
        <v>12.0</v>
      </c>
      <c r="C145" s="5">
        <f t="shared" si="1"/>
        <v>11</v>
      </c>
      <c r="D145" s="5">
        <f>'Thông tin khách hàng'!$B$4+B145-1</f>
        <v>12</v>
      </c>
      <c r="E145" s="46">
        <f t="shared" si="5"/>
        <v>755122464.5</v>
      </c>
      <c r="F145" s="5">
        <f>TP*VLOOKUP('Thông tin khách hàng'!$E$10,$X$2:$Z$5,3,FALSE)*OFFSET($S145,0,VLOOKUP('Thông tin khách hàng'!$E$10,$X$2:$Z$5,2,FALSE))</f>
        <v>0</v>
      </c>
      <c r="G145" s="5">
        <f>EP*VLOOKUP('Thông tin khách hàng'!$E$10,$X$2:$Z$5,3,FALSE)*OFFSET($S145,0,VLOOKUP('Thông tin khách hàng'!$E$10,$X$2:$Z$5,2,FALSE))</f>
        <v>0</v>
      </c>
      <c r="H145" s="5">
        <f>F145*HLOOKUP(B145,Assumption!$A$10:$G$12,2,TRUE)+G145*HLOOKUP(B145,Assumption!$A$10:$G$12,3,TRUE)</f>
        <v>0</v>
      </c>
      <c r="I145" s="5">
        <f t="shared" si="2"/>
        <v>0</v>
      </c>
      <c r="J145" s="47">
        <f>VLOOKUP(D145,Assumption!$O$3:$Q$103,IF('Thông tin khách hàng'!$B$3="Nam",2,3),FALSE)/12*P145</f>
        <v>78596.27914</v>
      </c>
      <c r="K145" s="5">
        <v>20000.0</v>
      </c>
      <c r="L145" s="46">
        <f>ROUND(((HLOOKUP(B145,Assumption!$A$6:$L$7,2,TRUE)+1)^(1/12)-1)*(E145+I145-J145-K145),0)</f>
        <v>1246983</v>
      </c>
      <c r="M145" s="46">
        <f t="shared" si="3"/>
        <v>756270851.2</v>
      </c>
      <c r="N145" s="47">
        <f>HLOOKUP(ROUND(AVERAGE(M133:M144)/10^6,0),Assumption!$B$2:$E$3,2,TRUE)*MAX((AVERAGE(M133:M144)-250*10^6),0)</f>
        <v>1898480.51</v>
      </c>
      <c r="O145" s="46">
        <f t="shared" si="4"/>
        <v>758169331.7</v>
      </c>
      <c r="P145" s="46">
        <f>IF(A145=1,SA,MAX(0,SA-M144))</f>
        <v>344877535.5</v>
      </c>
      <c r="S145" s="5">
        <v>0.0</v>
      </c>
      <c r="T145" s="5">
        <v>0.0</v>
      </c>
      <c r="U145" s="5">
        <v>0.0</v>
      </c>
      <c r="V145" s="48">
        <v>1.0</v>
      </c>
    </row>
    <row r="146" ht="15.75" customHeight="1">
      <c r="A146" s="5">
        <v>144.0</v>
      </c>
      <c r="B146" s="5">
        <v>12.0</v>
      </c>
      <c r="C146" s="5">
        <f t="shared" si="1"/>
        <v>12</v>
      </c>
      <c r="D146" s="5">
        <f>'Thông tin khách hàng'!$B$4+B146-1</f>
        <v>12</v>
      </c>
      <c r="E146" s="46">
        <f t="shared" si="5"/>
        <v>756270851.2</v>
      </c>
      <c r="F146" s="5">
        <f>TP*VLOOKUP('Thông tin khách hàng'!$E$10,$X$2:$Z$5,3,FALSE)*OFFSET($S146,0,VLOOKUP('Thông tin khách hàng'!$E$10,$X$2:$Z$5,2,FALSE))</f>
        <v>0</v>
      </c>
      <c r="G146" s="5">
        <f>EP*VLOOKUP('Thông tin khách hàng'!$E$10,$X$2:$Z$5,3,FALSE)*OFFSET($S146,0,VLOOKUP('Thông tin khách hàng'!$E$10,$X$2:$Z$5,2,FALSE))</f>
        <v>0</v>
      </c>
      <c r="H146" s="5">
        <f>F146*HLOOKUP(B146,Assumption!$A$10:$G$12,2,TRUE)+G146*HLOOKUP(B146,Assumption!$A$10:$G$12,3,TRUE)</f>
        <v>0</v>
      </c>
      <c r="I146" s="5">
        <f t="shared" si="2"/>
        <v>0</v>
      </c>
      <c r="J146" s="47">
        <f>VLOOKUP(D146,Assumption!$O$3:$Q$103,IF('Thông tin khách hàng'!$B$3="Nam",2,3),FALSE)/12*P146</f>
        <v>78334.56617</v>
      </c>
      <c r="K146" s="5">
        <v>20000.0</v>
      </c>
      <c r="L146" s="46">
        <f>ROUND(((HLOOKUP(B146,Assumption!$A$6:$L$7,2,TRUE)+1)^(1/12)-1)*(E146+I146-J146-K146),0)</f>
        <v>1248880</v>
      </c>
      <c r="M146" s="46">
        <f t="shared" si="3"/>
        <v>757421396.7</v>
      </c>
      <c r="N146" s="47">
        <f>HLOOKUP(ROUND(AVERAGE(M134:M145)/10^6,0),Assumption!$B$2:$E$3,2,TRUE)*MAX((AVERAGE(M134:M145)-250*10^6),0)</f>
        <v>1922376.904</v>
      </c>
      <c r="O146" s="46">
        <f t="shared" si="4"/>
        <v>759343773.6</v>
      </c>
      <c r="P146" s="46">
        <f>IF(A146=1,SA,MAX(0,SA-M145))</f>
        <v>343729148.8</v>
      </c>
      <c r="S146" s="5">
        <v>0.0</v>
      </c>
      <c r="T146" s="5">
        <v>0.0</v>
      </c>
      <c r="U146" s="5">
        <v>0.0</v>
      </c>
      <c r="V146" s="48">
        <v>1.0</v>
      </c>
    </row>
    <row r="147" ht="15.75" customHeight="1">
      <c r="A147" s="5">
        <v>145.0</v>
      </c>
      <c r="B147" s="5">
        <v>13.0</v>
      </c>
      <c r="C147" s="5">
        <f t="shared" si="1"/>
        <v>1</v>
      </c>
      <c r="D147" s="5">
        <f>'Thông tin khách hàng'!$B$4+B147-1</f>
        <v>13</v>
      </c>
      <c r="E147" s="46">
        <f t="shared" si="5"/>
        <v>757421396.7</v>
      </c>
      <c r="F147" s="5">
        <f>TP*VLOOKUP('Thông tin khách hàng'!$E$10,$X$2:$Z$5,3,FALSE)*OFFSET($S147,0,VLOOKUP('Thông tin khách hàng'!$E$10,$X$2:$Z$5,2,FALSE))</f>
        <v>15000000</v>
      </c>
      <c r="G147" s="5">
        <f>EP*VLOOKUP('Thông tin khách hàng'!$E$10,$X$2:$Z$5,3,FALSE)*OFFSET($S147,0,VLOOKUP('Thông tin khách hàng'!$E$10,$X$2:$Z$5,2,FALSE))</f>
        <v>15000000</v>
      </c>
      <c r="H147" s="5">
        <f>F147*HLOOKUP(B147,Assumption!$A$10:$G$12,2,TRUE)+G147*HLOOKUP(B147,Assumption!$A$10:$G$12,3,TRUE)</f>
        <v>750000</v>
      </c>
      <c r="I147" s="5">
        <f t="shared" si="2"/>
        <v>29250000</v>
      </c>
      <c r="J147" s="47">
        <f>VLOOKUP(D147,Assumption!$O$3:$Q$103,IF('Thông tin khách hàng'!$B$3="Nam",2,3),FALSE)/12*P147</f>
        <v>78072.36124</v>
      </c>
      <c r="K147" s="5">
        <v>20000.0</v>
      </c>
      <c r="L147" s="46">
        <f>ROUND(((HLOOKUP(B147,Assumption!$A$6:$L$7,2,TRUE)+1)^(1/12)-1)*(E147+I147-J147-K147),0)</f>
        <v>1299090</v>
      </c>
      <c r="M147" s="46">
        <f t="shared" si="3"/>
        <v>787872414.3</v>
      </c>
      <c r="N147" s="47">
        <f>HLOOKUP(ROUND(AVERAGE(M135:M146)/10^6,0),Assumption!$B$2:$E$3,2,TRUE)*MAX((AVERAGE(M135:M146)-250*10^6),0)</f>
        <v>1946318.22</v>
      </c>
      <c r="O147" s="46">
        <f t="shared" si="4"/>
        <v>789818732.5</v>
      </c>
      <c r="P147" s="46">
        <f>IF(A147=1,SA,MAX(0,SA-M146))</f>
        <v>342578603.3</v>
      </c>
      <c r="S147" s="5">
        <v>1.0</v>
      </c>
      <c r="T147" s="5">
        <v>1.0</v>
      </c>
      <c r="U147" s="5">
        <v>1.0</v>
      </c>
      <c r="V147" s="48">
        <v>1.0</v>
      </c>
    </row>
    <row r="148" ht="15.75" customHeight="1">
      <c r="A148" s="5">
        <v>146.0</v>
      </c>
      <c r="B148" s="5">
        <v>13.0</v>
      </c>
      <c r="C148" s="5">
        <f t="shared" si="1"/>
        <v>2</v>
      </c>
      <c r="D148" s="5">
        <f>'Thông tin khách hàng'!$B$4+B148-1</f>
        <v>13</v>
      </c>
      <c r="E148" s="46">
        <f t="shared" si="5"/>
        <v>787872414.3</v>
      </c>
      <c r="F148" s="5">
        <f>TP*VLOOKUP('Thông tin khách hàng'!$E$10,$X$2:$Z$5,3,FALSE)*OFFSET($S148,0,VLOOKUP('Thông tin khách hàng'!$E$10,$X$2:$Z$5,2,FALSE))</f>
        <v>0</v>
      </c>
      <c r="G148" s="5">
        <f>EP*VLOOKUP('Thông tin khách hàng'!$E$10,$X$2:$Z$5,3,FALSE)*OFFSET($S148,0,VLOOKUP('Thông tin khách hàng'!$E$10,$X$2:$Z$5,2,FALSE))</f>
        <v>0</v>
      </c>
      <c r="H148" s="5">
        <f>F148*HLOOKUP(B148,Assumption!$A$10:$G$12,2,TRUE)+G148*HLOOKUP(B148,Assumption!$A$10:$G$12,3,TRUE)</f>
        <v>0</v>
      </c>
      <c r="I148" s="5">
        <f t="shared" si="2"/>
        <v>0</v>
      </c>
      <c r="J148" s="47">
        <f>VLOOKUP(D148,Assumption!$O$3:$Q$103,IF('Thông tin khách hàng'!$B$3="Nam",2,3),FALSE)/12*P148</f>
        <v>71132.6901</v>
      </c>
      <c r="K148" s="5">
        <v>20000.0</v>
      </c>
      <c r="L148" s="46">
        <f>ROUND(((HLOOKUP(B148,Assumption!$A$6:$L$7,2,TRUE)+1)^(1/12)-1)*(E148+I148-J148-K148),0)</f>
        <v>1301085</v>
      </c>
      <c r="M148" s="46">
        <f t="shared" si="3"/>
        <v>789082366.6</v>
      </c>
      <c r="N148" s="47">
        <f>HLOOKUP(ROUND(AVERAGE(M136:M147)/10^6,0),Assumption!$B$2:$E$3,2,TRUE)*MAX((AVERAGE(M136:M147)-250*10^6),0)</f>
        <v>1970304.542</v>
      </c>
      <c r="O148" s="46">
        <f t="shared" si="4"/>
        <v>791052671.1</v>
      </c>
      <c r="P148" s="46">
        <f>IF(A148=1,SA,MAX(0,SA-M147))</f>
        <v>312127585.7</v>
      </c>
      <c r="S148" s="5">
        <v>0.0</v>
      </c>
      <c r="T148" s="5">
        <v>0.0</v>
      </c>
      <c r="U148" s="5">
        <v>0.0</v>
      </c>
      <c r="V148" s="48">
        <v>1.0</v>
      </c>
    </row>
    <row r="149" ht="15.75" customHeight="1">
      <c r="A149" s="5">
        <v>147.0</v>
      </c>
      <c r="B149" s="5">
        <v>13.0</v>
      </c>
      <c r="C149" s="5">
        <f t="shared" si="1"/>
        <v>3</v>
      </c>
      <c r="D149" s="5">
        <f>'Thông tin khách hàng'!$B$4+B149-1</f>
        <v>13</v>
      </c>
      <c r="E149" s="46">
        <f t="shared" si="5"/>
        <v>789082366.6</v>
      </c>
      <c r="F149" s="5">
        <f>TP*VLOOKUP('Thông tin khách hàng'!$E$10,$X$2:$Z$5,3,FALSE)*OFFSET($S149,0,VLOOKUP('Thông tin khách hàng'!$E$10,$X$2:$Z$5,2,FALSE))</f>
        <v>0</v>
      </c>
      <c r="G149" s="5">
        <f>EP*VLOOKUP('Thông tin khách hàng'!$E$10,$X$2:$Z$5,3,FALSE)*OFFSET($S149,0,VLOOKUP('Thông tin khách hàng'!$E$10,$X$2:$Z$5,2,FALSE))</f>
        <v>0</v>
      </c>
      <c r="H149" s="5">
        <f>F149*HLOOKUP(B149,Assumption!$A$10:$G$12,2,TRUE)+G149*HLOOKUP(B149,Assumption!$A$10:$G$12,3,TRUE)</f>
        <v>0</v>
      </c>
      <c r="I149" s="5">
        <f t="shared" si="2"/>
        <v>0</v>
      </c>
      <c r="J149" s="47">
        <f>VLOOKUP(D149,Assumption!$O$3:$Q$103,IF('Thông tin khách hàng'!$B$3="Nam",2,3),FALSE)/12*P149</f>
        <v>70856.94657</v>
      </c>
      <c r="K149" s="5">
        <v>20000.0</v>
      </c>
      <c r="L149" s="46">
        <f>ROUND(((HLOOKUP(B149,Assumption!$A$6:$L$7,2,TRUE)+1)^(1/12)-1)*(E149+I149-J149-K149),0)</f>
        <v>1303084</v>
      </c>
      <c r="M149" s="46">
        <f t="shared" si="3"/>
        <v>790294593.7</v>
      </c>
      <c r="N149" s="47">
        <f>HLOOKUP(ROUND(AVERAGE(M137:M148)/10^6,0),Assumption!$B$2:$E$3,2,TRUE)*MAX((AVERAGE(M137:M148)-250*10^6),0)</f>
        <v>1994335.955</v>
      </c>
      <c r="O149" s="46">
        <f t="shared" si="4"/>
        <v>792288929.6</v>
      </c>
      <c r="P149" s="46">
        <f>IF(A149=1,SA,MAX(0,SA-M148))</f>
        <v>310917633.4</v>
      </c>
      <c r="S149" s="5">
        <v>0.0</v>
      </c>
      <c r="T149" s="5">
        <v>0.0</v>
      </c>
      <c r="U149" s="5">
        <v>0.0</v>
      </c>
      <c r="V149" s="48">
        <v>1.0</v>
      </c>
    </row>
    <row r="150" ht="15.75" customHeight="1">
      <c r="A150" s="5">
        <v>148.0</v>
      </c>
      <c r="B150" s="5">
        <v>13.0</v>
      </c>
      <c r="C150" s="5">
        <f t="shared" si="1"/>
        <v>4</v>
      </c>
      <c r="D150" s="5">
        <f>'Thông tin khách hàng'!$B$4+B150-1</f>
        <v>13</v>
      </c>
      <c r="E150" s="46">
        <f t="shared" si="5"/>
        <v>790294593.7</v>
      </c>
      <c r="F150" s="5">
        <f>TP*VLOOKUP('Thông tin khách hàng'!$E$10,$X$2:$Z$5,3,FALSE)*OFFSET($S150,0,VLOOKUP('Thông tin khách hàng'!$E$10,$X$2:$Z$5,2,FALSE))</f>
        <v>0</v>
      </c>
      <c r="G150" s="5">
        <f>EP*VLOOKUP('Thông tin khách hàng'!$E$10,$X$2:$Z$5,3,FALSE)*OFFSET($S150,0,VLOOKUP('Thông tin khách hàng'!$E$10,$X$2:$Z$5,2,FALSE))</f>
        <v>0</v>
      </c>
      <c r="H150" s="5">
        <f>F150*HLOOKUP(B150,Assumption!$A$10:$G$12,2,TRUE)+G150*HLOOKUP(B150,Assumption!$A$10:$G$12,3,TRUE)</f>
        <v>0</v>
      </c>
      <c r="I150" s="5">
        <f t="shared" si="2"/>
        <v>0</v>
      </c>
      <c r="J150" s="47">
        <f>VLOOKUP(D150,Assumption!$O$3:$Q$103,IF('Thông tin khách hàng'!$B$3="Nam",2,3),FALSE)/12*P150</f>
        <v>70580.68463</v>
      </c>
      <c r="K150" s="5">
        <v>20000.0</v>
      </c>
      <c r="L150" s="46">
        <f>ROUND(((HLOOKUP(B150,Assumption!$A$6:$L$7,2,TRUE)+1)^(1/12)-1)*(E150+I150-J150-K150),0)</f>
        <v>1305086</v>
      </c>
      <c r="M150" s="46">
        <f t="shared" si="3"/>
        <v>791509099</v>
      </c>
      <c r="N150" s="47">
        <f>HLOOKUP(ROUND(AVERAGE(M138:M149)/10^6,0),Assumption!$B$2:$E$3,2,TRUE)*MAX((AVERAGE(M138:M149)-250*10^6),0)</f>
        <v>2018412.544</v>
      </c>
      <c r="O150" s="46">
        <f t="shared" si="4"/>
        <v>793527511.5</v>
      </c>
      <c r="P150" s="46">
        <f>IF(A150=1,SA,MAX(0,SA-M149))</f>
        <v>309705406.3</v>
      </c>
      <c r="S150" s="5">
        <v>0.0</v>
      </c>
      <c r="T150" s="5">
        <v>0.0</v>
      </c>
      <c r="U150" s="5">
        <v>1.0</v>
      </c>
      <c r="V150" s="48">
        <v>1.0</v>
      </c>
    </row>
    <row r="151" ht="15.75" customHeight="1">
      <c r="A151" s="5">
        <v>149.0</v>
      </c>
      <c r="B151" s="5">
        <v>13.0</v>
      </c>
      <c r="C151" s="5">
        <f t="shared" si="1"/>
        <v>5</v>
      </c>
      <c r="D151" s="5">
        <f>'Thông tin khách hàng'!$B$4+B151-1</f>
        <v>13</v>
      </c>
      <c r="E151" s="46">
        <f t="shared" si="5"/>
        <v>791509099</v>
      </c>
      <c r="F151" s="5">
        <f>TP*VLOOKUP('Thông tin khách hàng'!$E$10,$X$2:$Z$5,3,FALSE)*OFFSET($S151,0,VLOOKUP('Thông tin khách hàng'!$E$10,$X$2:$Z$5,2,FALSE))</f>
        <v>0</v>
      </c>
      <c r="G151" s="5">
        <f>EP*VLOOKUP('Thông tin khách hàng'!$E$10,$X$2:$Z$5,3,FALSE)*OFFSET($S151,0,VLOOKUP('Thông tin khách hàng'!$E$10,$X$2:$Z$5,2,FALSE))</f>
        <v>0</v>
      </c>
      <c r="H151" s="5">
        <f>F151*HLOOKUP(B151,Assumption!$A$10:$G$12,2,TRUE)+G151*HLOOKUP(B151,Assumption!$A$10:$G$12,3,TRUE)</f>
        <v>0</v>
      </c>
      <c r="I151" s="5">
        <f t="shared" si="2"/>
        <v>0</v>
      </c>
      <c r="J151" s="47">
        <f>VLOOKUP(D151,Assumption!$O$3:$Q$103,IF('Thông tin khách hàng'!$B$3="Nam",2,3),FALSE)/12*P151</f>
        <v>70303.90348</v>
      </c>
      <c r="K151" s="5">
        <v>20000.0</v>
      </c>
      <c r="L151" s="46">
        <f>ROUND(((HLOOKUP(B151,Assumption!$A$6:$L$7,2,TRUE)+1)^(1/12)-1)*(E151+I151-J151-K151),0)</f>
        <v>1307092</v>
      </c>
      <c r="M151" s="46">
        <f t="shared" si="3"/>
        <v>792725887.1</v>
      </c>
      <c r="N151" s="47">
        <f>HLOOKUP(ROUND(AVERAGE(M139:M150)/10^6,0),Assumption!$B$2:$E$3,2,TRUE)*MAX((AVERAGE(M139:M150)-250*10^6),0)</f>
        <v>2042534.392</v>
      </c>
      <c r="O151" s="46">
        <f t="shared" si="4"/>
        <v>794768421.5</v>
      </c>
      <c r="P151" s="46">
        <f>IF(A151=1,SA,MAX(0,SA-M150))</f>
        <v>308490901</v>
      </c>
      <c r="S151" s="5">
        <v>0.0</v>
      </c>
      <c r="T151" s="5">
        <v>0.0</v>
      </c>
      <c r="U151" s="5">
        <v>0.0</v>
      </c>
      <c r="V151" s="48">
        <v>1.0</v>
      </c>
    </row>
    <row r="152" ht="15.75" customHeight="1">
      <c r="A152" s="5">
        <v>150.0</v>
      </c>
      <c r="B152" s="5">
        <v>13.0</v>
      </c>
      <c r="C152" s="5">
        <f t="shared" si="1"/>
        <v>6</v>
      </c>
      <c r="D152" s="5">
        <f>'Thông tin khách hàng'!$B$4+B152-1</f>
        <v>13</v>
      </c>
      <c r="E152" s="46">
        <f t="shared" si="5"/>
        <v>792725887.1</v>
      </c>
      <c r="F152" s="5">
        <f>TP*VLOOKUP('Thông tin khách hàng'!$E$10,$X$2:$Z$5,3,FALSE)*OFFSET($S152,0,VLOOKUP('Thông tin khách hàng'!$E$10,$X$2:$Z$5,2,FALSE))</f>
        <v>0</v>
      </c>
      <c r="G152" s="5">
        <f>EP*VLOOKUP('Thông tin khách hàng'!$E$10,$X$2:$Z$5,3,FALSE)*OFFSET($S152,0,VLOOKUP('Thông tin khách hàng'!$E$10,$X$2:$Z$5,2,FALSE))</f>
        <v>0</v>
      </c>
      <c r="H152" s="5">
        <f>F152*HLOOKUP(B152,Assumption!$A$10:$G$12,2,TRUE)+G152*HLOOKUP(B152,Assumption!$A$10:$G$12,3,TRUE)</f>
        <v>0</v>
      </c>
      <c r="I152" s="5">
        <f t="shared" si="2"/>
        <v>0</v>
      </c>
      <c r="J152" s="47">
        <f>VLOOKUP(D152,Assumption!$O$3:$Q$103,IF('Thông tin khách hàng'!$B$3="Nam",2,3),FALSE)/12*P152</f>
        <v>70026.6021</v>
      </c>
      <c r="K152" s="5">
        <v>20000.0</v>
      </c>
      <c r="L152" s="46">
        <f>ROUND(((HLOOKUP(B152,Assumption!$A$6:$L$7,2,TRUE)+1)^(1/12)-1)*(E152+I152-J152-K152),0)</f>
        <v>1309103</v>
      </c>
      <c r="M152" s="46">
        <f t="shared" si="3"/>
        <v>793944963.5</v>
      </c>
      <c r="N152" s="47">
        <f>HLOOKUP(ROUND(AVERAGE(M140:M151)/10^6,0),Assumption!$B$2:$E$3,2,TRUE)*MAX((AVERAGE(M140:M151)-250*10^6),0)</f>
        <v>2066701.586</v>
      </c>
      <c r="O152" s="46">
        <f t="shared" si="4"/>
        <v>796011665.1</v>
      </c>
      <c r="P152" s="46">
        <f>IF(A152=1,SA,MAX(0,SA-M151))</f>
        <v>307274112.9</v>
      </c>
      <c r="S152" s="5">
        <v>0.0</v>
      </c>
      <c r="T152" s="5">
        <v>0.0</v>
      </c>
      <c r="U152" s="5">
        <v>0.0</v>
      </c>
      <c r="V152" s="48">
        <v>1.0</v>
      </c>
    </row>
    <row r="153" ht="15.75" customHeight="1">
      <c r="A153" s="5">
        <v>151.0</v>
      </c>
      <c r="B153" s="5">
        <v>13.0</v>
      </c>
      <c r="C153" s="5">
        <f t="shared" si="1"/>
        <v>7</v>
      </c>
      <c r="D153" s="5">
        <f>'Thông tin khách hàng'!$B$4+B153-1</f>
        <v>13</v>
      </c>
      <c r="E153" s="46">
        <f t="shared" si="5"/>
        <v>793944963.5</v>
      </c>
      <c r="F153" s="5">
        <f>TP*VLOOKUP('Thông tin khách hàng'!$E$10,$X$2:$Z$5,3,FALSE)*OFFSET($S153,0,VLOOKUP('Thông tin khách hàng'!$E$10,$X$2:$Z$5,2,FALSE))</f>
        <v>15000000</v>
      </c>
      <c r="G153" s="5">
        <f>EP*VLOOKUP('Thông tin khách hàng'!$E$10,$X$2:$Z$5,3,FALSE)*OFFSET($S153,0,VLOOKUP('Thông tin khách hàng'!$E$10,$X$2:$Z$5,2,FALSE))</f>
        <v>15000000</v>
      </c>
      <c r="H153" s="5">
        <f>F153*HLOOKUP(B153,Assumption!$A$10:$G$12,2,TRUE)+G153*HLOOKUP(B153,Assumption!$A$10:$G$12,3,TRUE)</f>
        <v>750000</v>
      </c>
      <c r="I153" s="5">
        <f t="shared" si="2"/>
        <v>29250000</v>
      </c>
      <c r="J153" s="47">
        <f>VLOOKUP(D153,Assumption!$O$3:$Q$103,IF('Thông tin khách hàng'!$B$3="Nam",2,3),FALSE)/12*P153</f>
        <v>69748.77923</v>
      </c>
      <c r="K153" s="5">
        <v>20000.0</v>
      </c>
      <c r="L153" s="46">
        <f>ROUND(((HLOOKUP(B153,Assumption!$A$6:$L$7,2,TRUE)+1)^(1/12)-1)*(E153+I153-J153-K153),0)</f>
        <v>1359425</v>
      </c>
      <c r="M153" s="46">
        <f t="shared" si="3"/>
        <v>824464639.7</v>
      </c>
      <c r="N153" s="47">
        <f>HLOOKUP(ROUND(AVERAGE(M141:M152)/10^6,0),Assumption!$B$2:$E$3,2,TRUE)*MAX((AVERAGE(M141:M152)-250*10^6),0)</f>
        <v>2090914.211</v>
      </c>
      <c r="O153" s="46">
        <f t="shared" si="4"/>
        <v>826555553.9</v>
      </c>
      <c r="P153" s="46">
        <f>IF(A153=1,SA,MAX(0,SA-M152))</f>
        <v>306055036.5</v>
      </c>
      <c r="S153" s="5">
        <v>0.0</v>
      </c>
      <c r="T153" s="5">
        <v>1.0</v>
      </c>
      <c r="U153" s="5">
        <v>1.0</v>
      </c>
      <c r="V153" s="48">
        <v>1.0</v>
      </c>
    </row>
    <row r="154" ht="15.75" customHeight="1">
      <c r="A154" s="5">
        <v>152.0</v>
      </c>
      <c r="B154" s="5">
        <v>13.0</v>
      </c>
      <c r="C154" s="5">
        <f t="shared" si="1"/>
        <v>8</v>
      </c>
      <c r="D154" s="5">
        <f>'Thông tin khách hàng'!$B$4+B154-1</f>
        <v>13</v>
      </c>
      <c r="E154" s="46">
        <f t="shared" si="5"/>
        <v>824464639.7</v>
      </c>
      <c r="F154" s="5">
        <f>TP*VLOOKUP('Thông tin khách hàng'!$E$10,$X$2:$Z$5,3,FALSE)*OFFSET($S154,0,VLOOKUP('Thông tin khách hàng'!$E$10,$X$2:$Z$5,2,FALSE))</f>
        <v>0</v>
      </c>
      <c r="G154" s="5">
        <f>EP*VLOOKUP('Thông tin khách hàng'!$E$10,$X$2:$Z$5,3,FALSE)*OFFSET($S154,0,VLOOKUP('Thông tin khách hàng'!$E$10,$X$2:$Z$5,2,FALSE))</f>
        <v>0</v>
      </c>
      <c r="H154" s="5">
        <f>F154*HLOOKUP(B154,Assumption!$A$10:$G$12,2,TRUE)+G154*HLOOKUP(B154,Assumption!$A$10:$G$12,3,TRUE)</f>
        <v>0</v>
      </c>
      <c r="I154" s="5">
        <f t="shared" si="2"/>
        <v>0</v>
      </c>
      <c r="J154" s="47">
        <f>VLOOKUP(D154,Assumption!$O$3:$Q$103,IF('Thông tin khách hàng'!$B$3="Nam",2,3),FALSE)/12*P154</f>
        <v>62793.46105</v>
      </c>
      <c r="K154" s="5">
        <v>20000.0</v>
      </c>
      <c r="L154" s="46">
        <f>ROUND(((HLOOKUP(B154,Assumption!$A$6:$L$7,2,TRUE)+1)^(1/12)-1)*(E154+I154-J154-K154),0)</f>
        <v>1361534</v>
      </c>
      <c r="M154" s="46">
        <f t="shared" si="3"/>
        <v>825743380.2</v>
      </c>
      <c r="N154" s="47">
        <f>HLOOKUP(ROUND(AVERAGE(M142:M153)/10^6,0),Assumption!$B$2:$E$3,2,TRUE)*MAX((AVERAGE(M142:M153)-250*10^6),0)</f>
        <v>2115172.353</v>
      </c>
      <c r="O154" s="46">
        <f t="shared" si="4"/>
        <v>827858552.6</v>
      </c>
      <c r="P154" s="46">
        <f>IF(A154=1,SA,MAX(0,SA-M153))</f>
        <v>275535360.3</v>
      </c>
      <c r="S154" s="5">
        <v>0.0</v>
      </c>
      <c r="T154" s="5">
        <v>0.0</v>
      </c>
      <c r="U154" s="5">
        <v>0.0</v>
      </c>
      <c r="V154" s="48">
        <v>1.0</v>
      </c>
    </row>
    <row r="155" ht="15.75" customHeight="1">
      <c r="A155" s="5">
        <v>153.0</v>
      </c>
      <c r="B155" s="5">
        <v>13.0</v>
      </c>
      <c r="C155" s="5">
        <f t="shared" si="1"/>
        <v>9</v>
      </c>
      <c r="D155" s="5">
        <f>'Thông tin khách hàng'!$B$4+B155-1</f>
        <v>13</v>
      </c>
      <c r="E155" s="46">
        <f t="shared" si="5"/>
        <v>825743380.2</v>
      </c>
      <c r="F155" s="5">
        <f>TP*VLOOKUP('Thông tin khách hàng'!$E$10,$X$2:$Z$5,3,FALSE)*OFFSET($S155,0,VLOOKUP('Thông tin khách hàng'!$E$10,$X$2:$Z$5,2,FALSE))</f>
        <v>0</v>
      </c>
      <c r="G155" s="5">
        <f>EP*VLOOKUP('Thông tin khách hàng'!$E$10,$X$2:$Z$5,3,FALSE)*OFFSET($S155,0,VLOOKUP('Thông tin khách hàng'!$E$10,$X$2:$Z$5,2,FALSE))</f>
        <v>0</v>
      </c>
      <c r="H155" s="5">
        <f>F155*HLOOKUP(B155,Assumption!$A$10:$G$12,2,TRUE)+G155*HLOOKUP(B155,Assumption!$A$10:$G$12,3,TRUE)</f>
        <v>0</v>
      </c>
      <c r="I155" s="5">
        <f t="shared" si="2"/>
        <v>0</v>
      </c>
      <c r="J155" s="47">
        <f>VLOOKUP(D155,Assumption!$O$3:$Q$103,IF('Thông tin khách hàng'!$B$3="Nam",2,3),FALSE)/12*P155</f>
        <v>62502.04094</v>
      </c>
      <c r="K155" s="5">
        <v>20000.0</v>
      </c>
      <c r="L155" s="46">
        <f>ROUND(((HLOOKUP(B155,Assumption!$A$6:$L$7,2,TRUE)+1)^(1/12)-1)*(E155+I155-J155-K155),0)</f>
        <v>1363646</v>
      </c>
      <c r="M155" s="46">
        <f t="shared" si="3"/>
        <v>827024524.2</v>
      </c>
      <c r="N155" s="47">
        <f>HLOOKUP(ROUND(AVERAGE(M143:M154)/10^6,0),Assumption!$B$2:$E$3,2,TRUE)*MAX((AVERAGE(M143:M154)-250*10^6),0)</f>
        <v>2139476.096</v>
      </c>
      <c r="O155" s="46">
        <f t="shared" si="4"/>
        <v>829164000.3</v>
      </c>
      <c r="P155" s="46">
        <f>IF(A155=1,SA,MAX(0,SA-M154))</f>
        <v>274256619.8</v>
      </c>
      <c r="S155" s="5">
        <v>0.0</v>
      </c>
      <c r="T155" s="5">
        <v>0.0</v>
      </c>
      <c r="U155" s="5">
        <v>0.0</v>
      </c>
      <c r="V155" s="48">
        <v>1.0</v>
      </c>
    </row>
    <row r="156" ht="15.75" customHeight="1">
      <c r="A156" s="5">
        <v>154.0</v>
      </c>
      <c r="B156" s="5">
        <v>13.0</v>
      </c>
      <c r="C156" s="5">
        <f t="shared" si="1"/>
        <v>10</v>
      </c>
      <c r="D156" s="5">
        <f>'Thông tin khách hàng'!$B$4+B156-1</f>
        <v>13</v>
      </c>
      <c r="E156" s="46">
        <f t="shared" si="5"/>
        <v>827024524.2</v>
      </c>
      <c r="F156" s="5">
        <f>TP*VLOOKUP('Thông tin khách hàng'!$E$10,$X$2:$Z$5,3,FALSE)*OFFSET($S156,0,VLOOKUP('Thông tin khách hàng'!$E$10,$X$2:$Z$5,2,FALSE))</f>
        <v>0</v>
      </c>
      <c r="G156" s="5">
        <f>EP*VLOOKUP('Thông tin khách hàng'!$E$10,$X$2:$Z$5,3,FALSE)*OFFSET($S156,0,VLOOKUP('Thông tin khách hàng'!$E$10,$X$2:$Z$5,2,FALSE))</f>
        <v>0</v>
      </c>
      <c r="H156" s="5">
        <f>F156*HLOOKUP(B156,Assumption!$A$10:$G$12,2,TRUE)+G156*HLOOKUP(B156,Assumption!$A$10:$G$12,3,TRUE)</f>
        <v>0</v>
      </c>
      <c r="I156" s="5">
        <f t="shared" si="2"/>
        <v>0</v>
      </c>
      <c r="J156" s="47">
        <f>VLOOKUP(D156,Assumption!$O$3:$Q$103,IF('Thông tin khách hàng'!$B$3="Nam",2,3),FALSE)/12*P156</f>
        <v>62210.07311</v>
      </c>
      <c r="K156" s="5">
        <v>20000.0</v>
      </c>
      <c r="L156" s="46">
        <f>ROUND(((HLOOKUP(B156,Assumption!$A$6:$L$7,2,TRUE)+1)^(1/12)-1)*(E156+I156-J156-K156),0)</f>
        <v>1365762</v>
      </c>
      <c r="M156" s="46">
        <f t="shared" si="3"/>
        <v>828308076.1</v>
      </c>
      <c r="N156" s="47">
        <f>HLOOKUP(ROUND(AVERAGE(M144:M155)/10^6,0),Assumption!$B$2:$E$3,2,TRUE)*MAX((AVERAGE(M144:M155)-250*10^6),0)</f>
        <v>2163825.527</v>
      </c>
      <c r="O156" s="46">
        <f t="shared" si="4"/>
        <v>830471901.6</v>
      </c>
      <c r="P156" s="46">
        <f>IF(A156=1,SA,MAX(0,SA-M155))</f>
        <v>272975475.8</v>
      </c>
      <c r="S156" s="5">
        <v>0.0</v>
      </c>
      <c r="T156" s="5">
        <v>0.0</v>
      </c>
      <c r="U156" s="5">
        <v>1.0</v>
      </c>
      <c r="V156" s="48">
        <v>1.0</v>
      </c>
    </row>
    <row r="157" ht="15.75" customHeight="1">
      <c r="A157" s="5">
        <v>155.0</v>
      </c>
      <c r="B157" s="5">
        <v>13.0</v>
      </c>
      <c r="C157" s="5">
        <f t="shared" si="1"/>
        <v>11</v>
      </c>
      <c r="D157" s="5">
        <f>'Thông tin khách hàng'!$B$4+B157-1</f>
        <v>13</v>
      </c>
      <c r="E157" s="46">
        <f t="shared" si="5"/>
        <v>828308076.1</v>
      </c>
      <c r="F157" s="5">
        <f>TP*VLOOKUP('Thông tin khách hàng'!$E$10,$X$2:$Z$5,3,FALSE)*OFFSET($S157,0,VLOOKUP('Thông tin khách hàng'!$E$10,$X$2:$Z$5,2,FALSE))</f>
        <v>0</v>
      </c>
      <c r="G157" s="5">
        <f>EP*VLOOKUP('Thông tin khách hàng'!$E$10,$X$2:$Z$5,3,FALSE)*OFFSET($S157,0,VLOOKUP('Thông tin khách hàng'!$E$10,$X$2:$Z$5,2,FALSE))</f>
        <v>0</v>
      </c>
      <c r="H157" s="5">
        <f>F157*HLOOKUP(B157,Assumption!$A$10:$G$12,2,TRUE)+G157*HLOOKUP(B157,Assumption!$A$10:$G$12,3,TRUE)</f>
        <v>0</v>
      </c>
      <c r="I157" s="5">
        <f t="shared" si="2"/>
        <v>0</v>
      </c>
      <c r="J157" s="47">
        <f>VLOOKUP(D157,Assumption!$O$3:$Q$103,IF('Thông tin khách hàng'!$B$3="Nam",2,3),FALSE)/12*P157</f>
        <v>61917.5565</v>
      </c>
      <c r="K157" s="5">
        <v>20000.0</v>
      </c>
      <c r="L157" s="46">
        <f>ROUND(((HLOOKUP(B157,Assumption!$A$6:$L$7,2,TRUE)+1)^(1/12)-1)*(E157+I157-J157-K157),0)</f>
        <v>1367883</v>
      </c>
      <c r="M157" s="46">
        <f t="shared" si="3"/>
        <v>829594041.6</v>
      </c>
      <c r="N157" s="47">
        <f>HLOOKUP(ROUND(AVERAGE(M145:M156)/10^6,0),Assumption!$B$2:$E$3,2,TRUE)*MAX((AVERAGE(M145:M156)-250*10^6),0)</f>
        <v>2188220.731</v>
      </c>
      <c r="O157" s="46">
        <f t="shared" si="4"/>
        <v>831782262.3</v>
      </c>
      <c r="P157" s="46">
        <f>IF(A157=1,SA,MAX(0,SA-M156))</f>
        <v>271691923.9</v>
      </c>
      <c r="S157" s="5">
        <v>0.0</v>
      </c>
      <c r="T157" s="5">
        <v>0.0</v>
      </c>
      <c r="U157" s="5">
        <v>0.0</v>
      </c>
      <c r="V157" s="48">
        <v>1.0</v>
      </c>
    </row>
    <row r="158" ht="15.75" customHeight="1">
      <c r="A158" s="5">
        <v>156.0</v>
      </c>
      <c r="B158" s="5">
        <v>13.0</v>
      </c>
      <c r="C158" s="5">
        <f t="shared" si="1"/>
        <v>12</v>
      </c>
      <c r="D158" s="5">
        <f>'Thông tin khách hàng'!$B$4+B158-1</f>
        <v>13</v>
      </c>
      <c r="E158" s="46">
        <f t="shared" si="5"/>
        <v>829594041.6</v>
      </c>
      <c r="F158" s="5">
        <f>TP*VLOOKUP('Thông tin khách hàng'!$E$10,$X$2:$Z$5,3,FALSE)*OFFSET($S158,0,VLOOKUP('Thông tin khách hàng'!$E$10,$X$2:$Z$5,2,FALSE))</f>
        <v>0</v>
      </c>
      <c r="G158" s="5">
        <f>EP*VLOOKUP('Thông tin khách hàng'!$E$10,$X$2:$Z$5,3,FALSE)*OFFSET($S158,0,VLOOKUP('Thông tin khách hàng'!$E$10,$X$2:$Z$5,2,FALSE))</f>
        <v>0</v>
      </c>
      <c r="H158" s="5">
        <f>F158*HLOOKUP(B158,Assumption!$A$10:$G$12,2,TRUE)+G158*HLOOKUP(B158,Assumption!$A$10:$G$12,3,TRUE)</f>
        <v>0</v>
      </c>
      <c r="I158" s="5">
        <f t="shared" si="2"/>
        <v>0</v>
      </c>
      <c r="J158" s="47">
        <f>VLOOKUP(D158,Assumption!$O$3:$Q$103,IF('Thông tin khách hàng'!$B$3="Nam",2,3),FALSE)/12*P158</f>
        <v>61624.48987</v>
      </c>
      <c r="K158" s="5">
        <v>20000.0</v>
      </c>
      <c r="L158" s="46">
        <f>ROUND(((HLOOKUP(B158,Assumption!$A$6:$L$7,2,TRUE)+1)^(1/12)-1)*(E158+I158-J158-K158),0)</f>
        <v>1370007</v>
      </c>
      <c r="M158" s="46">
        <f t="shared" si="3"/>
        <v>830882424.1</v>
      </c>
      <c r="N158" s="47">
        <f>HLOOKUP(ROUND(AVERAGE(M146:M157)/10^6,0),Assumption!$B$2:$E$3,2,TRUE)*MAX((AVERAGE(M146:M157)-250*10^6),0)</f>
        <v>2212661.794</v>
      </c>
      <c r="O158" s="46">
        <f t="shared" si="4"/>
        <v>833095085.9</v>
      </c>
      <c r="P158" s="46">
        <f>IF(A158=1,SA,MAX(0,SA-M157))</f>
        <v>270405958.4</v>
      </c>
      <c r="S158" s="5">
        <v>0.0</v>
      </c>
      <c r="T158" s="5">
        <v>0.0</v>
      </c>
      <c r="U158" s="5">
        <v>0.0</v>
      </c>
      <c r="V158" s="48">
        <v>1.0</v>
      </c>
    </row>
    <row r="159" ht="15.75" customHeight="1">
      <c r="A159" s="5">
        <v>157.0</v>
      </c>
      <c r="B159" s="5">
        <v>14.0</v>
      </c>
      <c r="C159" s="5">
        <f t="shared" si="1"/>
        <v>1</v>
      </c>
      <c r="D159" s="5">
        <f>'Thông tin khách hàng'!$B$4+B159-1</f>
        <v>14</v>
      </c>
      <c r="E159" s="46">
        <f t="shared" si="5"/>
        <v>830882424.1</v>
      </c>
      <c r="F159" s="5">
        <f>TP*VLOOKUP('Thông tin khách hàng'!$E$10,$X$2:$Z$5,3,FALSE)*OFFSET($S159,0,VLOOKUP('Thông tin khách hàng'!$E$10,$X$2:$Z$5,2,FALSE))</f>
        <v>15000000</v>
      </c>
      <c r="G159" s="5">
        <f>EP*VLOOKUP('Thông tin khách hàng'!$E$10,$X$2:$Z$5,3,FALSE)*OFFSET($S159,0,VLOOKUP('Thông tin khách hàng'!$E$10,$X$2:$Z$5,2,FALSE))</f>
        <v>15000000</v>
      </c>
      <c r="H159" s="5">
        <f>F159*HLOOKUP(B159,Assumption!$A$10:$G$12,2,TRUE)+G159*HLOOKUP(B159,Assumption!$A$10:$G$12,3,TRUE)</f>
        <v>750000</v>
      </c>
      <c r="I159" s="5">
        <f t="shared" si="2"/>
        <v>29250000</v>
      </c>
      <c r="J159" s="47">
        <f>VLOOKUP(D159,Assumption!$O$3:$Q$103,IF('Thông tin khách hàng'!$B$3="Nam",2,3),FALSE)/12*P159</f>
        <v>61330.87239</v>
      </c>
      <c r="K159" s="5">
        <v>20000.0</v>
      </c>
      <c r="L159" s="46">
        <f>ROUND(((HLOOKUP(B159,Assumption!$A$6:$L$7,2,TRUE)+1)^(1/12)-1)*(E159+I159-J159-K159),0)</f>
        <v>1420444</v>
      </c>
      <c r="M159" s="46">
        <f t="shared" si="3"/>
        <v>861471537.2</v>
      </c>
      <c r="N159" s="47">
        <f>HLOOKUP(ROUND(AVERAGE(M147:M158)/10^6,0),Assumption!$B$2:$E$3,2,TRUE)*MAX((AVERAGE(M147:M158)-250*10^6),0)</f>
        <v>2237148.803</v>
      </c>
      <c r="O159" s="46">
        <f t="shared" si="4"/>
        <v>863708686</v>
      </c>
      <c r="P159" s="46">
        <f>IF(A159=1,SA,MAX(0,SA-M158))</f>
        <v>269117575.9</v>
      </c>
      <c r="S159" s="5">
        <v>1.0</v>
      </c>
      <c r="T159" s="5">
        <v>1.0</v>
      </c>
      <c r="U159" s="5">
        <v>1.0</v>
      </c>
      <c r="V159" s="48">
        <v>1.0</v>
      </c>
    </row>
    <row r="160" ht="15.75" customHeight="1">
      <c r="A160" s="5">
        <v>158.0</v>
      </c>
      <c r="B160" s="5">
        <v>14.0</v>
      </c>
      <c r="C160" s="5">
        <f t="shared" si="1"/>
        <v>2</v>
      </c>
      <c r="D160" s="5">
        <f>'Thông tin khách hàng'!$B$4+B160-1</f>
        <v>14</v>
      </c>
      <c r="E160" s="46">
        <f t="shared" si="5"/>
        <v>861471537.2</v>
      </c>
      <c r="F160" s="5">
        <f>TP*VLOOKUP('Thông tin khách hàng'!$E$10,$X$2:$Z$5,3,FALSE)*OFFSET($S160,0,VLOOKUP('Thông tin khách hàng'!$E$10,$X$2:$Z$5,2,FALSE))</f>
        <v>0</v>
      </c>
      <c r="G160" s="5">
        <f>EP*VLOOKUP('Thông tin khách hàng'!$E$10,$X$2:$Z$5,3,FALSE)*OFFSET($S160,0,VLOOKUP('Thông tin khách hàng'!$E$10,$X$2:$Z$5,2,FALSE))</f>
        <v>0</v>
      </c>
      <c r="H160" s="5">
        <f>F160*HLOOKUP(B160,Assumption!$A$10:$G$12,2,TRUE)+G160*HLOOKUP(B160,Assumption!$A$10:$G$12,3,TRUE)</f>
        <v>0</v>
      </c>
      <c r="I160" s="5">
        <f t="shared" si="2"/>
        <v>0</v>
      </c>
      <c r="J160" s="47">
        <f>VLOOKUP(D160,Assumption!$O$3:$Q$103,IF('Thông tin khách hàng'!$B$3="Nam",2,3),FALSE)/12*P160</f>
        <v>54359.72981</v>
      </c>
      <c r="K160" s="5">
        <v>20000.0</v>
      </c>
      <c r="L160" s="46">
        <f>ROUND(((HLOOKUP(B160,Assumption!$A$6:$L$7,2,TRUE)+1)^(1/12)-1)*(E160+I160-J160-K160),0)</f>
        <v>1422667</v>
      </c>
      <c r="M160" s="46">
        <f t="shared" si="3"/>
        <v>862819844.5</v>
      </c>
      <c r="N160" s="47">
        <f>HLOOKUP(ROUND(AVERAGE(M148:M159)/10^6,0),Assumption!$B$2:$E$3,2,TRUE)*MAX((AVERAGE(M148:M159)-250*10^6),0)</f>
        <v>2261681.844</v>
      </c>
      <c r="O160" s="46">
        <f t="shared" si="4"/>
        <v>865081526.3</v>
      </c>
      <c r="P160" s="46">
        <f>IF(A160=1,SA,MAX(0,SA-M159))</f>
        <v>238528462.8</v>
      </c>
      <c r="S160" s="5">
        <v>0.0</v>
      </c>
      <c r="T160" s="5">
        <v>0.0</v>
      </c>
      <c r="U160" s="5">
        <v>0.0</v>
      </c>
      <c r="V160" s="48">
        <v>1.0</v>
      </c>
    </row>
    <row r="161" ht="15.75" customHeight="1">
      <c r="A161" s="5">
        <v>159.0</v>
      </c>
      <c r="B161" s="5">
        <v>14.0</v>
      </c>
      <c r="C161" s="5">
        <f t="shared" si="1"/>
        <v>3</v>
      </c>
      <c r="D161" s="5">
        <f>'Thông tin khách hàng'!$B$4+B161-1</f>
        <v>14</v>
      </c>
      <c r="E161" s="46">
        <f t="shared" si="5"/>
        <v>862819844.5</v>
      </c>
      <c r="F161" s="5">
        <f>TP*VLOOKUP('Thông tin khách hàng'!$E$10,$X$2:$Z$5,3,FALSE)*OFFSET($S161,0,VLOOKUP('Thông tin khách hàng'!$E$10,$X$2:$Z$5,2,FALSE))</f>
        <v>0</v>
      </c>
      <c r="G161" s="5">
        <f>EP*VLOOKUP('Thông tin khách hàng'!$E$10,$X$2:$Z$5,3,FALSE)*OFFSET($S161,0,VLOOKUP('Thông tin khách hàng'!$E$10,$X$2:$Z$5,2,FALSE))</f>
        <v>0</v>
      </c>
      <c r="H161" s="5">
        <f>F161*HLOOKUP(B161,Assumption!$A$10:$G$12,2,TRUE)+G161*HLOOKUP(B161,Assumption!$A$10:$G$12,3,TRUE)</f>
        <v>0</v>
      </c>
      <c r="I161" s="5">
        <f t="shared" si="2"/>
        <v>0</v>
      </c>
      <c r="J161" s="47">
        <f>VLOOKUP(D161,Assumption!$O$3:$Q$103,IF('Thông tin khách hàng'!$B$3="Nam",2,3),FALSE)/12*P161</f>
        <v>54052.45571</v>
      </c>
      <c r="K161" s="5">
        <v>20000.0</v>
      </c>
      <c r="L161" s="46">
        <f>ROUND(((HLOOKUP(B161,Assumption!$A$6:$L$7,2,TRUE)+1)^(1/12)-1)*(E161+I161-J161-K161),0)</f>
        <v>1424895</v>
      </c>
      <c r="M161" s="46">
        <f t="shared" si="3"/>
        <v>864170687</v>
      </c>
      <c r="N161" s="47">
        <f>HLOOKUP(ROUND(AVERAGE(M149:M160)/10^6,0),Assumption!$B$2:$E$3,2,TRUE)*MAX((AVERAGE(M149:M160)-250*10^6),0)</f>
        <v>2286261.004</v>
      </c>
      <c r="O161" s="46">
        <f t="shared" si="4"/>
        <v>866456948</v>
      </c>
      <c r="P161" s="46">
        <f>IF(A161=1,SA,MAX(0,SA-M160))</f>
        <v>237180155.5</v>
      </c>
      <c r="S161" s="5">
        <v>0.0</v>
      </c>
      <c r="T161" s="5">
        <v>0.0</v>
      </c>
      <c r="U161" s="5">
        <v>0.0</v>
      </c>
      <c r="V161" s="48">
        <v>1.0</v>
      </c>
    </row>
    <row r="162" ht="15.75" customHeight="1">
      <c r="A162" s="5">
        <v>160.0</v>
      </c>
      <c r="B162" s="5">
        <v>14.0</v>
      </c>
      <c r="C162" s="5">
        <f t="shared" si="1"/>
        <v>4</v>
      </c>
      <c r="D162" s="5">
        <f>'Thông tin khách hàng'!$B$4+B162-1</f>
        <v>14</v>
      </c>
      <c r="E162" s="46">
        <f t="shared" si="5"/>
        <v>864170687</v>
      </c>
      <c r="F162" s="5">
        <f>TP*VLOOKUP('Thông tin khách hàng'!$E$10,$X$2:$Z$5,3,FALSE)*OFFSET($S162,0,VLOOKUP('Thông tin khách hàng'!$E$10,$X$2:$Z$5,2,FALSE))</f>
        <v>0</v>
      </c>
      <c r="G162" s="5">
        <f>EP*VLOOKUP('Thông tin khách hàng'!$E$10,$X$2:$Z$5,3,FALSE)*OFFSET($S162,0,VLOOKUP('Thông tin khách hàng'!$E$10,$X$2:$Z$5,2,FALSE))</f>
        <v>0</v>
      </c>
      <c r="H162" s="5">
        <f>F162*HLOOKUP(B162,Assumption!$A$10:$G$12,2,TRUE)+G162*HLOOKUP(B162,Assumption!$A$10:$G$12,3,TRUE)</f>
        <v>0</v>
      </c>
      <c r="I162" s="5">
        <f t="shared" si="2"/>
        <v>0</v>
      </c>
      <c r="J162" s="47">
        <f>VLOOKUP(D162,Assumption!$O$3:$Q$103,IF('Thông tin khách hàng'!$B$3="Nam",2,3),FALSE)/12*P162</f>
        <v>53744.60383</v>
      </c>
      <c r="K162" s="5">
        <v>20000.0</v>
      </c>
      <c r="L162" s="46">
        <f>ROUND(((HLOOKUP(B162,Assumption!$A$6:$L$7,2,TRUE)+1)^(1/12)-1)*(E162+I162-J162-K162),0)</f>
        <v>1427126</v>
      </c>
      <c r="M162" s="46">
        <f t="shared" si="3"/>
        <v>865524068.4</v>
      </c>
      <c r="N162" s="47">
        <f>HLOOKUP(ROUND(AVERAGE(M150:M161)/10^6,0),Assumption!$B$2:$E$3,2,TRUE)*MAX((AVERAGE(M150:M161)-250*10^6),0)</f>
        <v>2310886.368</v>
      </c>
      <c r="O162" s="46">
        <f t="shared" si="4"/>
        <v>867834954.8</v>
      </c>
      <c r="P162" s="46">
        <f>IF(A162=1,SA,MAX(0,SA-M161))</f>
        <v>235829313</v>
      </c>
      <c r="S162" s="5">
        <v>0.0</v>
      </c>
      <c r="T162" s="5">
        <v>0.0</v>
      </c>
      <c r="U162" s="5">
        <v>1.0</v>
      </c>
      <c r="V162" s="48">
        <v>1.0</v>
      </c>
    </row>
    <row r="163" ht="15.75" customHeight="1">
      <c r="A163" s="5">
        <v>161.0</v>
      </c>
      <c r="B163" s="5">
        <v>14.0</v>
      </c>
      <c r="C163" s="5">
        <f t="shared" si="1"/>
        <v>5</v>
      </c>
      <c r="D163" s="5">
        <f>'Thông tin khách hàng'!$B$4+B163-1</f>
        <v>14</v>
      </c>
      <c r="E163" s="46">
        <f t="shared" si="5"/>
        <v>865524068.4</v>
      </c>
      <c r="F163" s="5">
        <f>TP*VLOOKUP('Thông tin khách hàng'!$E$10,$X$2:$Z$5,3,FALSE)*OFFSET($S163,0,VLOOKUP('Thông tin khách hàng'!$E$10,$X$2:$Z$5,2,FALSE))</f>
        <v>0</v>
      </c>
      <c r="G163" s="5">
        <f>EP*VLOOKUP('Thông tin khách hàng'!$E$10,$X$2:$Z$5,3,FALSE)*OFFSET($S163,0,VLOOKUP('Thông tin khách hàng'!$E$10,$X$2:$Z$5,2,FALSE))</f>
        <v>0</v>
      </c>
      <c r="H163" s="5">
        <f>F163*HLOOKUP(B163,Assumption!$A$10:$G$12,2,TRUE)+G163*HLOOKUP(B163,Assumption!$A$10:$G$12,3,TRUE)</f>
        <v>0</v>
      </c>
      <c r="I163" s="5">
        <f t="shared" si="2"/>
        <v>0</v>
      </c>
      <c r="J163" s="47">
        <f>VLOOKUP(D163,Assumption!$O$3:$Q$103,IF('Thông tin khách hàng'!$B$3="Nam",2,3),FALSE)/12*P163</f>
        <v>53436.17335</v>
      </c>
      <c r="K163" s="5">
        <v>20000.0</v>
      </c>
      <c r="L163" s="46">
        <f>ROUND(((HLOOKUP(B163,Assumption!$A$6:$L$7,2,TRUE)+1)^(1/12)-1)*(E163+I163-J163-K163),0)</f>
        <v>1429362</v>
      </c>
      <c r="M163" s="46">
        <f t="shared" si="3"/>
        <v>866879994.2</v>
      </c>
      <c r="N163" s="47">
        <f>HLOOKUP(ROUND(AVERAGE(M151:M162)/10^6,0),Assumption!$B$2:$E$3,2,TRUE)*MAX((AVERAGE(M151:M162)-250*10^6),0)</f>
        <v>2335558.024</v>
      </c>
      <c r="O163" s="46">
        <f t="shared" si="4"/>
        <v>869215552.3</v>
      </c>
      <c r="P163" s="46">
        <f>IF(A163=1,SA,MAX(0,SA-M162))</f>
        <v>234475931.6</v>
      </c>
      <c r="S163" s="5">
        <v>0.0</v>
      </c>
      <c r="T163" s="5">
        <v>0.0</v>
      </c>
      <c r="U163" s="5">
        <v>0.0</v>
      </c>
      <c r="V163" s="48">
        <v>1.0</v>
      </c>
    </row>
    <row r="164" ht="15.75" customHeight="1">
      <c r="A164" s="5">
        <v>162.0</v>
      </c>
      <c r="B164" s="5">
        <v>14.0</v>
      </c>
      <c r="C164" s="5">
        <f t="shared" si="1"/>
        <v>6</v>
      </c>
      <c r="D164" s="5">
        <f>'Thông tin khách hàng'!$B$4+B164-1</f>
        <v>14</v>
      </c>
      <c r="E164" s="46">
        <f t="shared" si="5"/>
        <v>866879994.2</v>
      </c>
      <c r="F164" s="5">
        <f>TP*VLOOKUP('Thông tin khách hàng'!$E$10,$X$2:$Z$5,3,FALSE)*OFFSET($S164,0,VLOOKUP('Thông tin khách hàng'!$E$10,$X$2:$Z$5,2,FALSE))</f>
        <v>0</v>
      </c>
      <c r="G164" s="5">
        <f>EP*VLOOKUP('Thông tin khách hàng'!$E$10,$X$2:$Z$5,3,FALSE)*OFFSET($S164,0,VLOOKUP('Thông tin khách hàng'!$E$10,$X$2:$Z$5,2,FALSE))</f>
        <v>0</v>
      </c>
      <c r="H164" s="5">
        <f>F164*HLOOKUP(B164,Assumption!$A$10:$G$12,2,TRUE)+G164*HLOOKUP(B164,Assumption!$A$10:$G$12,3,TRUE)</f>
        <v>0</v>
      </c>
      <c r="I164" s="5">
        <f t="shared" si="2"/>
        <v>0</v>
      </c>
      <c r="J164" s="47">
        <f>VLOOKUP(D164,Assumption!$O$3:$Q$103,IF('Thông tin khách hàng'!$B$3="Nam",2,3),FALSE)/12*P164</f>
        <v>53127.16301</v>
      </c>
      <c r="K164" s="5">
        <v>20000.0</v>
      </c>
      <c r="L164" s="46">
        <f>ROUND(((HLOOKUP(B164,Assumption!$A$6:$L$7,2,TRUE)+1)^(1/12)-1)*(E164+I164-J164-K164),0)</f>
        <v>1431602</v>
      </c>
      <c r="M164" s="46">
        <f t="shared" si="3"/>
        <v>868238469.1</v>
      </c>
      <c r="N164" s="47">
        <f>HLOOKUP(ROUND(AVERAGE(M152:M163)/10^6,0),Assumption!$B$2:$E$3,2,TRUE)*MAX((AVERAGE(M152:M163)-250*10^6),0)</f>
        <v>2360276.06</v>
      </c>
      <c r="O164" s="46">
        <f t="shared" si="4"/>
        <v>870598745.1</v>
      </c>
      <c r="P164" s="46">
        <f>IF(A164=1,SA,MAX(0,SA-M163))</f>
        <v>233120005.8</v>
      </c>
      <c r="S164" s="5">
        <v>0.0</v>
      </c>
      <c r="T164" s="5">
        <v>0.0</v>
      </c>
      <c r="U164" s="5">
        <v>0.0</v>
      </c>
      <c r="V164" s="48">
        <v>1.0</v>
      </c>
    </row>
    <row r="165" ht="15.75" customHeight="1">
      <c r="A165" s="5">
        <v>163.0</v>
      </c>
      <c r="B165" s="5">
        <v>14.0</v>
      </c>
      <c r="C165" s="5">
        <f t="shared" si="1"/>
        <v>7</v>
      </c>
      <c r="D165" s="5">
        <f>'Thông tin khách hàng'!$B$4+B165-1</f>
        <v>14</v>
      </c>
      <c r="E165" s="46">
        <f t="shared" si="5"/>
        <v>868238469.1</v>
      </c>
      <c r="F165" s="5">
        <f>TP*VLOOKUP('Thông tin khách hàng'!$E$10,$X$2:$Z$5,3,FALSE)*OFFSET($S165,0,VLOOKUP('Thông tin khách hàng'!$E$10,$X$2:$Z$5,2,FALSE))</f>
        <v>15000000</v>
      </c>
      <c r="G165" s="5">
        <f>EP*VLOOKUP('Thông tin khách hàng'!$E$10,$X$2:$Z$5,3,FALSE)*OFFSET($S165,0,VLOOKUP('Thông tin khách hàng'!$E$10,$X$2:$Z$5,2,FALSE))</f>
        <v>15000000</v>
      </c>
      <c r="H165" s="5">
        <f>F165*HLOOKUP(B165,Assumption!$A$10:$G$12,2,TRUE)+G165*HLOOKUP(B165,Assumption!$A$10:$G$12,3,TRUE)</f>
        <v>750000</v>
      </c>
      <c r="I165" s="5">
        <f t="shared" si="2"/>
        <v>29250000</v>
      </c>
      <c r="J165" s="47">
        <f>VLOOKUP(D165,Assumption!$O$3:$Q$103,IF('Thông tin khách hàng'!$B$3="Nam",2,3),FALSE)/12*P165</f>
        <v>52817.57176</v>
      </c>
      <c r="K165" s="5">
        <v>20000.0</v>
      </c>
      <c r="L165" s="46">
        <f>ROUND(((HLOOKUP(B165,Assumption!$A$6:$L$7,2,TRUE)+1)^(1/12)-1)*(E165+I165-J165-K165),0)</f>
        <v>1482155</v>
      </c>
      <c r="M165" s="46">
        <f t="shared" si="3"/>
        <v>898897806.5</v>
      </c>
      <c r="N165" s="47">
        <f>HLOOKUP(ROUND(AVERAGE(M153:M164)/10^6,0),Assumption!$B$2:$E$3,2,TRUE)*MAX((AVERAGE(M153:M164)-250*10^6),0)</f>
        <v>2385040.562</v>
      </c>
      <c r="O165" s="46">
        <f t="shared" si="4"/>
        <v>901282847.1</v>
      </c>
      <c r="P165" s="46">
        <f>IF(A165=1,SA,MAX(0,SA-M164))</f>
        <v>231761530.9</v>
      </c>
      <c r="S165" s="5">
        <v>0.0</v>
      </c>
      <c r="T165" s="5">
        <v>1.0</v>
      </c>
      <c r="U165" s="5">
        <v>1.0</v>
      </c>
      <c r="V165" s="48">
        <v>1.0</v>
      </c>
    </row>
    <row r="166" ht="15.75" customHeight="1">
      <c r="A166" s="5">
        <v>164.0</v>
      </c>
      <c r="B166" s="5">
        <v>14.0</v>
      </c>
      <c r="C166" s="5">
        <f t="shared" si="1"/>
        <v>8</v>
      </c>
      <c r="D166" s="5">
        <f>'Thông tin khách hàng'!$B$4+B166-1</f>
        <v>14</v>
      </c>
      <c r="E166" s="46">
        <f t="shared" si="5"/>
        <v>898897806.5</v>
      </c>
      <c r="F166" s="5">
        <f>TP*VLOOKUP('Thông tin khách hàng'!$E$10,$X$2:$Z$5,3,FALSE)*OFFSET($S166,0,VLOOKUP('Thông tin khách hàng'!$E$10,$X$2:$Z$5,2,FALSE))</f>
        <v>0</v>
      </c>
      <c r="G166" s="5">
        <f>EP*VLOOKUP('Thông tin khách hàng'!$E$10,$X$2:$Z$5,3,FALSE)*OFFSET($S166,0,VLOOKUP('Thông tin khách hàng'!$E$10,$X$2:$Z$5,2,FALSE))</f>
        <v>0</v>
      </c>
      <c r="H166" s="5">
        <f>F166*HLOOKUP(B166,Assumption!$A$10:$G$12,2,TRUE)+G166*HLOOKUP(B166,Assumption!$A$10:$G$12,3,TRUE)</f>
        <v>0</v>
      </c>
      <c r="I166" s="5">
        <f t="shared" si="2"/>
        <v>0</v>
      </c>
      <c r="J166" s="47">
        <f>VLOOKUP(D166,Assumption!$O$3:$Q$103,IF('Thông tin khách hàng'!$B$3="Nam",2,3),FALSE)/12*P166</f>
        <v>45830.42532</v>
      </c>
      <c r="K166" s="5">
        <v>20000.0</v>
      </c>
      <c r="L166" s="46">
        <f>ROUND(((HLOOKUP(B166,Assumption!$A$6:$L$7,2,TRUE)+1)^(1/12)-1)*(E166+I166-J166-K166),0)</f>
        <v>1484494</v>
      </c>
      <c r="M166" s="46">
        <f t="shared" si="3"/>
        <v>900316470.1</v>
      </c>
      <c r="N166" s="47">
        <f>HLOOKUP(ROUND(AVERAGE(M154:M165)/10^6,0),Assumption!$B$2:$E$3,2,TRUE)*MAX((AVERAGE(M154:M165)-250*10^6),0)</f>
        <v>2409851.618</v>
      </c>
      <c r="O166" s="46">
        <f t="shared" si="4"/>
        <v>902726321.7</v>
      </c>
      <c r="P166" s="46">
        <f>IF(A166=1,SA,MAX(0,SA-M165))</f>
        <v>201102193.5</v>
      </c>
      <c r="S166" s="5">
        <v>0.0</v>
      </c>
      <c r="T166" s="5">
        <v>0.0</v>
      </c>
      <c r="U166" s="5">
        <v>0.0</v>
      </c>
      <c r="V166" s="48">
        <v>1.0</v>
      </c>
    </row>
    <row r="167" ht="15.75" customHeight="1">
      <c r="A167" s="5">
        <v>165.0</v>
      </c>
      <c r="B167" s="5">
        <v>14.0</v>
      </c>
      <c r="C167" s="5">
        <f t="shared" si="1"/>
        <v>9</v>
      </c>
      <c r="D167" s="5">
        <f>'Thông tin khách hàng'!$B$4+B167-1</f>
        <v>14</v>
      </c>
      <c r="E167" s="46">
        <f t="shared" si="5"/>
        <v>900316470.1</v>
      </c>
      <c r="F167" s="5">
        <f>TP*VLOOKUP('Thông tin khách hàng'!$E$10,$X$2:$Z$5,3,FALSE)*OFFSET($S167,0,VLOOKUP('Thông tin khách hàng'!$E$10,$X$2:$Z$5,2,FALSE))</f>
        <v>0</v>
      </c>
      <c r="G167" s="5">
        <f>EP*VLOOKUP('Thông tin khách hàng'!$E$10,$X$2:$Z$5,3,FALSE)*OFFSET($S167,0,VLOOKUP('Thông tin khách hàng'!$E$10,$X$2:$Z$5,2,FALSE))</f>
        <v>0</v>
      </c>
      <c r="H167" s="5">
        <f>F167*HLOOKUP(B167,Assumption!$A$10:$G$12,2,TRUE)+G167*HLOOKUP(B167,Assumption!$A$10:$G$12,3,TRUE)</f>
        <v>0</v>
      </c>
      <c r="I167" s="5">
        <f t="shared" si="2"/>
        <v>0</v>
      </c>
      <c r="J167" s="47">
        <f>VLOOKUP(D167,Assumption!$O$3:$Q$103,IF('Thông tin khách hàng'!$B$3="Nam",2,3),FALSE)/12*P167</f>
        <v>45507.11729</v>
      </c>
      <c r="K167" s="5">
        <v>20000.0</v>
      </c>
      <c r="L167" s="46">
        <f>ROUND(((HLOOKUP(B167,Assumption!$A$6:$L$7,2,TRUE)+1)^(1/12)-1)*(E167+I167-J167-K167),0)</f>
        <v>1486838</v>
      </c>
      <c r="M167" s="46">
        <f t="shared" si="3"/>
        <v>901737801</v>
      </c>
      <c r="N167" s="47">
        <f>HLOOKUP(ROUND(AVERAGE(M155:M166)/10^6,0),Assumption!$B$2:$E$3,2,TRUE)*MAX((AVERAGE(M155:M166)-250*10^6),0)</f>
        <v>2434709.314</v>
      </c>
      <c r="O167" s="46">
        <f t="shared" si="4"/>
        <v>904172510.3</v>
      </c>
      <c r="P167" s="46">
        <f>IF(A167=1,SA,MAX(0,SA-M166))</f>
        <v>199683529.9</v>
      </c>
      <c r="S167" s="5">
        <v>0.0</v>
      </c>
      <c r="T167" s="5">
        <v>0.0</v>
      </c>
      <c r="U167" s="5">
        <v>0.0</v>
      </c>
      <c r="V167" s="48">
        <v>1.0</v>
      </c>
    </row>
    <row r="168" ht="15.75" customHeight="1">
      <c r="A168" s="5">
        <v>166.0</v>
      </c>
      <c r="B168" s="5">
        <v>14.0</v>
      </c>
      <c r="C168" s="5">
        <f t="shared" si="1"/>
        <v>10</v>
      </c>
      <c r="D168" s="5">
        <f>'Thông tin khách hàng'!$B$4+B168-1</f>
        <v>14</v>
      </c>
      <c r="E168" s="46">
        <f t="shared" si="5"/>
        <v>901737801</v>
      </c>
      <c r="F168" s="5">
        <f>TP*VLOOKUP('Thông tin khách hàng'!$E$10,$X$2:$Z$5,3,FALSE)*OFFSET($S168,0,VLOOKUP('Thông tin khách hàng'!$E$10,$X$2:$Z$5,2,FALSE))</f>
        <v>0</v>
      </c>
      <c r="G168" s="5">
        <f>EP*VLOOKUP('Thông tin khách hàng'!$E$10,$X$2:$Z$5,3,FALSE)*OFFSET($S168,0,VLOOKUP('Thông tin khách hàng'!$E$10,$X$2:$Z$5,2,FALSE))</f>
        <v>0</v>
      </c>
      <c r="H168" s="5">
        <f>F168*HLOOKUP(B168,Assumption!$A$10:$G$12,2,TRUE)+G168*HLOOKUP(B168,Assumption!$A$10:$G$12,3,TRUE)</f>
        <v>0</v>
      </c>
      <c r="I168" s="5">
        <f t="shared" si="2"/>
        <v>0</v>
      </c>
      <c r="J168" s="47">
        <f>VLOOKUP(D168,Assumption!$O$3:$Q$103,IF('Thông tin khách hàng'!$B$3="Nam",2,3),FALSE)/12*P168</f>
        <v>45183.20138</v>
      </c>
      <c r="K168" s="5">
        <v>20000.0</v>
      </c>
      <c r="L168" s="46">
        <f>ROUND(((HLOOKUP(B168,Assumption!$A$6:$L$7,2,TRUE)+1)^(1/12)-1)*(E168+I168-J168-K168),0)</f>
        <v>1489186</v>
      </c>
      <c r="M168" s="46">
        <f t="shared" si="3"/>
        <v>903161803.7</v>
      </c>
      <c r="N168" s="47">
        <f>HLOOKUP(ROUND(AVERAGE(M156:M167)/10^6,0),Assumption!$B$2:$E$3,2,TRUE)*MAX((AVERAGE(M156:M167)-250*10^6),0)</f>
        <v>2459613.74</v>
      </c>
      <c r="O168" s="46">
        <f t="shared" si="4"/>
        <v>905621417.5</v>
      </c>
      <c r="P168" s="46">
        <f>IF(A168=1,SA,MAX(0,SA-M167))</f>
        <v>198262199</v>
      </c>
      <c r="S168" s="5">
        <v>0.0</v>
      </c>
      <c r="T168" s="5">
        <v>0.0</v>
      </c>
      <c r="U168" s="5">
        <v>1.0</v>
      </c>
      <c r="V168" s="48">
        <v>1.0</v>
      </c>
    </row>
    <row r="169" ht="15.75" customHeight="1">
      <c r="A169" s="5">
        <v>167.0</v>
      </c>
      <c r="B169" s="5">
        <v>14.0</v>
      </c>
      <c r="C169" s="5">
        <f t="shared" si="1"/>
        <v>11</v>
      </c>
      <c r="D169" s="5">
        <f>'Thông tin khách hàng'!$B$4+B169-1</f>
        <v>14</v>
      </c>
      <c r="E169" s="46">
        <f t="shared" si="5"/>
        <v>903161803.7</v>
      </c>
      <c r="F169" s="5">
        <f>TP*VLOOKUP('Thông tin khách hàng'!$E$10,$X$2:$Z$5,3,FALSE)*OFFSET($S169,0,VLOOKUP('Thông tin khách hàng'!$E$10,$X$2:$Z$5,2,FALSE))</f>
        <v>0</v>
      </c>
      <c r="G169" s="5">
        <f>EP*VLOOKUP('Thông tin khách hàng'!$E$10,$X$2:$Z$5,3,FALSE)*OFFSET($S169,0,VLOOKUP('Thông tin khách hàng'!$E$10,$X$2:$Z$5,2,FALSE))</f>
        <v>0</v>
      </c>
      <c r="H169" s="5">
        <f>F169*HLOOKUP(B169,Assumption!$A$10:$G$12,2,TRUE)+G169*HLOOKUP(B169,Assumption!$A$10:$G$12,3,TRUE)</f>
        <v>0</v>
      </c>
      <c r="I169" s="5">
        <f t="shared" si="2"/>
        <v>0</v>
      </c>
      <c r="J169" s="47">
        <f>VLOOKUP(D169,Assumption!$O$3:$Q$103,IF('Thông tin khách hàng'!$B$3="Nam",2,3),FALSE)/12*P169</f>
        <v>44858.67656</v>
      </c>
      <c r="K169" s="5">
        <v>20000.0</v>
      </c>
      <c r="L169" s="46">
        <f>ROUND(((HLOOKUP(B169,Assumption!$A$6:$L$7,2,TRUE)+1)^(1/12)-1)*(E169+I169-J169-K169),0)</f>
        <v>1491538</v>
      </c>
      <c r="M169" s="46">
        <f t="shared" si="3"/>
        <v>904588483.1</v>
      </c>
      <c r="N169" s="47">
        <f>HLOOKUP(ROUND(AVERAGE(M157:M168)/10^6,0),Assumption!$B$2:$E$3,2,TRUE)*MAX((AVERAGE(M157:M168)-250*10^6),0)</f>
        <v>2484564.982</v>
      </c>
      <c r="O169" s="46">
        <f t="shared" si="4"/>
        <v>907073048.1</v>
      </c>
      <c r="P169" s="46">
        <f>IF(A169=1,SA,MAX(0,SA-M168))</f>
        <v>196838196.3</v>
      </c>
      <c r="S169" s="5">
        <v>0.0</v>
      </c>
      <c r="T169" s="5">
        <v>0.0</v>
      </c>
      <c r="U169" s="5">
        <v>0.0</v>
      </c>
      <c r="V169" s="48">
        <v>1.0</v>
      </c>
    </row>
    <row r="170" ht="15.75" customHeight="1">
      <c r="A170" s="5">
        <v>168.0</v>
      </c>
      <c r="B170" s="5">
        <v>14.0</v>
      </c>
      <c r="C170" s="5">
        <f t="shared" si="1"/>
        <v>12</v>
      </c>
      <c r="D170" s="5">
        <f>'Thông tin khách hàng'!$B$4+B170-1</f>
        <v>14</v>
      </c>
      <c r="E170" s="46">
        <f t="shared" si="5"/>
        <v>904588483.1</v>
      </c>
      <c r="F170" s="5">
        <f>TP*VLOOKUP('Thông tin khách hàng'!$E$10,$X$2:$Z$5,3,FALSE)*OFFSET($S170,0,VLOOKUP('Thông tin khách hàng'!$E$10,$X$2:$Z$5,2,FALSE))</f>
        <v>0</v>
      </c>
      <c r="G170" s="5">
        <f>EP*VLOOKUP('Thông tin khách hàng'!$E$10,$X$2:$Z$5,3,FALSE)*OFFSET($S170,0,VLOOKUP('Thông tin khách hàng'!$E$10,$X$2:$Z$5,2,FALSE))</f>
        <v>0</v>
      </c>
      <c r="H170" s="5">
        <f>F170*HLOOKUP(B170,Assumption!$A$10:$G$12,2,TRUE)+G170*HLOOKUP(B170,Assumption!$A$10:$G$12,3,TRUE)</f>
        <v>0</v>
      </c>
      <c r="I170" s="5">
        <f t="shared" si="2"/>
        <v>0</v>
      </c>
      <c r="J170" s="47">
        <f>VLOOKUP(D170,Assumption!$O$3:$Q$103,IF('Thông tin khách hàng'!$B$3="Nam",2,3),FALSE)/12*P170</f>
        <v>44533.54177</v>
      </c>
      <c r="K170" s="5">
        <v>20000.0</v>
      </c>
      <c r="L170" s="46">
        <f>ROUND(((HLOOKUP(B170,Assumption!$A$6:$L$7,2,TRUE)+1)^(1/12)-1)*(E170+I170-J170-K170),0)</f>
        <v>1493895</v>
      </c>
      <c r="M170" s="46">
        <f t="shared" si="3"/>
        <v>906017844.5</v>
      </c>
      <c r="N170" s="47">
        <f>HLOOKUP(ROUND(AVERAGE(M158:M169)/10^6,0),Assumption!$B$2:$E$3,2,TRUE)*MAX((AVERAGE(M158:M169)-250*10^6),0)</f>
        <v>2509563.13</v>
      </c>
      <c r="O170" s="46">
        <f t="shared" si="4"/>
        <v>908527407.7</v>
      </c>
      <c r="P170" s="46">
        <f>IF(A170=1,SA,MAX(0,SA-M169))</f>
        <v>195411516.9</v>
      </c>
      <c r="S170" s="5">
        <v>0.0</v>
      </c>
      <c r="T170" s="5">
        <v>0.0</v>
      </c>
      <c r="U170" s="5">
        <v>0.0</v>
      </c>
      <c r="V170" s="48">
        <v>1.0</v>
      </c>
    </row>
    <row r="171" ht="15.75" customHeight="1">
      <c r="A171" s="5">
        <v>169.0</v>
      </c>
      <c r="B171" s="5">
        <v>15.0</v>
      </c>
      <c r="C171" s="5">
        <f t="shared" si="1"/>
        <v>1</v>
      </c>
      <c r="D171" s="5">
        <f>'Thông tin khách hàng'!$B$4+B171-1</f>
        <v>15</v>
      </c>
      <c r="E171" s="46">
        <f t="shared" si="5"/>
        <v>906017844.5</v>
      </c>
      <c r="F171" s="5">
        <f>TP*VLOOKUP('Thông tin khách hàng'!$E$10,$X$2:$Z$5,3,FALSE)*OFFSET($S171,0,VLOOKUP('Thông tin khách hàng'!$E$10,$X$2:$Z$5,2,FALSE))</f>
        <v>15000000</v>
      </c>
      <c r="G171" s="5">
        <f>EP*VLOOKUP('Thông tin khách hàng'!$E$10,$X$2:$Z$5,3,FALSE)*OFFSET($S171,0,VLOOKUP('Thông tin khách hàng'!$E$10,$X$2:$Z$5,2,FALSE))</f>
        <v>15000000</v>
      </c>
      <c r="H171" s="5">
        <f>F171*HLOOKUP(B171,Assumption!$A$10:$G$12,2,TRUE)+G171*HLOOKUP(B171,Assumption!$A$10:$G$12,3,TRUE)</f>
        <v>750000</v>
      </c>
      <c r="I171" s="5">
        <f t="shared" si="2"/>
        <v>29250000</v>
      </c>
      <c r="J171" s="47">
        <f>VLOOKUP(D171,Assumption!$O$3:$Q$103,IF('Thông tin khách hàng'!$B$3="Nam",2,3),FALSE)/12*P171</f>
        <v>44207.79573</v>
      </c>
      <c r="K171" s="5">
        <v>20000.0</v>
      </c>
      <c r="L171" s="46">
        <f>ROUND(((HLOOKUP(B171,Assumption!$A$6:$L$7,2,TRUE)+1)^(1/12)-1)*(E171+I171-J171-K171),0)</f>
        <v>1544565</v>
      </c>
      <c r="M171" s="46">
        <f t="shared" si="3"/>
        <v>936748201.7</v>
      </c>
      <c r="N171" s="47">
        <f>HLOOKUP(ROUND(AVERAGE(M159:M170)/10^6,0),Assumption!$B$2:$E$3,2,TRUE)*MAX((AVERAGE(M159:M170)-250*10^6),0)</f>
        <v>2534608.27</v>
      </c>
      <c r="O171" s="46">
        <f t="shared" si="4"/>
        <v>939282810</v>
      </c>
      <c r="P171" s="46">
        <f>IF(A171=1,SA,MAX(0,SA-M170))</f>
        <v>193982155.5</v>
      </c>
      <c r="S171" s="5">
        <v>1.0</v>
      </c>
      <c r="T171" s="5">
        <v>1.0</v>
      </c>
      <c r="U171" s="5">
        <v>1.0</v>
      </c>
      <c r="V171" s="48">
        <v>1.0</v>
      </c>
    </row>
    <row r="172" ht="15.75" customHeight="1">
      <c r="A172" s="5">
        <v>170.0</v>
      </c>
      <c r="B172" s="5">
        <v>15.0</v>
      </c>
      <c r="C172" s="5">
        <f t="shared" si="1"/>
        <v>2</v>
      </c>
      <c r="D172" s="5">
        <f>'Thông tin khách hàng'!$B$4+B172-1</f>
        <v>15</v>
      </c>
      <c r="E172" s="46">
        <f t="shared" si="5"/>
        <v>936748201.7</v>
      </c>
      <c r="F172" s="5">
        <f>TP*VLOOKUP('Thông tin khách hàng'!$E$10,$X$2:$Z$5,3,FALSE)*OFFSET($S172,0,VLOOKUP('Thông tin khách hàng'!$E$10,$X$2:$Z$5,2,FALSE))</f>
        <v>0</v>
      </c>
      <c r="G172" s="5">
        <f>EP*VLOOKUP('Thông tin khách hàng'!$E$10,$X$2:$Z$5,3,FALSE)*OFFSET($S172,0,VLOOKUP('Thông tin khách hàng'!$E$10,$X$2:$Z$5,2,FALSE))</f>
        <v>0</v>
      </c>
      <c r="H172" s="5">
        <f>F172*HLOOKUP(B172,Assumption!$A$10:$G$12,2,TRUE)+G172*HLOOKUP(B172,Assumption!$A$10:$G$12,3,TRUE)</f>
        <v>0</v>
      </c>
      <c r="I172" s="5">
        <f t="shared" si="2"/>
        <v>0</v>
      </c>
      <c r="J172" s="47">
        <f>VLOOKUP(D172,Assumption!$O$3:$Q$103,IF('Thông tin khách hàng'!$B$3="Nam",2,3),FALSE)/12*P172</f>
        <v>37204.46415</v>
      </c>
      <c r="K172" s="5">
        <v>20000.0</v>
      </c>
      <c r="L172" s="46">
        <f>ROUND(((HLOOKUP(B172,Assumption!$A$6:$L$7,2,TRUE)+1)^(1/12)-1)*(E172+I172-J172-K172),0)</f>
        <v>1547021</v>
      </c>
      <c r="M172" s="46">
        <f t="shared" si="3"/>
        <v>938238018.3</v>
      </c>
      <c r="N172" s="47">
        <f>HLOOKUP(ROUND(AVERAGE(M160:M171)/10^6,0),Assumption!$B$2:$E$3,2,TRUE)*MAX((AVERAGE(M160:M171)-250*10^6),0)</f>
        <v>2559700.491</v>
      </c>
      <c r="O172" s="46">
        <f t="shared" si="4"/>
        <v>940797718.8</v>
      </c>
      <c r="P172" s="46">
        <f>IF(A172=1,SA,MAX(0,SA-M171))</f>
        <v>163251798.3</v>
      </c>
      <c r="S172" s="5">
        <v>0.0</v>
      </c>
      <c r="T172" s="5">
        <v>0.0</v>
      </c>
      <c r="U172" s="5">
        <v>0.0</v>
      </c>
      <c r="V172" s="48">
        <v>1.0</v>
      </c>
    </row>
    <row r="173" ht="15.75" customHeight="1">
      <c r="A173" s="5">
        <v>171.0</v>
      </c>
      <c r="B173" s="5">
        <v>15.0</v>
      </c>
      <c r="C173" s="5">
        <f t="shared" si="1"/>
        <v>3</v>
      </c>
      <c r="D173" s="5">
        <f>'Thông tin khách hàng'!$B$4+B173-1</f>
        <v>15</v>
      </c>
      <c r="E173" s="46">
        <f t="shared" si="5"/>
        <v>938238018.3</v>
      </c>
      <c r="F173" s="5">
        <f>TP*VLOOKUP('Thông tin khách hàng'!$E$10,$X$2:$Z$5,3,FALSE)*OFFSET($S173,0,VLOOKUP('Thông tin khách hàng'!$E$10,$X$2:$Z$5,2,FALSE))</f>
        <v>0</v>
      </c>
      <c r="G173" s="5">
        <f>EP*VLOOKUP('Thông tin khách hàng'!$E$10,$X$2:$Z$5,3,FALSE)*OFFSET($S173,0,VLOOKUP('Thông tin khách hàng'!$E$10,$X$2:$Z$5,2,FALSE))</f>
        <v>0</v>
      </c>
      <c r="H173" s="5">
        <f>F173*HLOOKUP(B173,Assumption!$A$10:$G$12,2,TRUE)+G173*HLOOKUP(B173,Assumption!$A$10:$G$12,3,TRUE)</f>
        <v>0</v>
      </c>
      <c r="I173" s="5">
        <f t="shared" si="2"/>
        <v>0</v>
      </c>
      <c r="J173" s="47">
        <f>VLOOKUP(D173,Assumption!$O$3:$Q$103,IF('Thông tin khách hàng'!$B$3="Nam",2,3),FALSE)/12*P173</f>
        <v>36864.94063</v>
      </c>
      <c r="K173" s="5">
        <v>20000.0</v>
      </c>
      <c r="L173" s="46">
        <f>ROUND(((HLOOKUP(B173,Assumption!$A$6:$L$7,2,TRUE)+1)^(1/12)-1)*(E173+I173-J173-K173),0)</f>
        <v>1549482</v>
      </c>
      <c r="M173" s="46">
        <f t="shared" si="3"/>
        <v>939730635.3</v>
      </c>
      <c r="N173" s="47">
        <f>HLOOKUP(ROUND(AVERAGE(M161:M172)/10^6,0),Assumption!$B$2:$E$3,2,TRUE)*MAX((AVERAGE(M161:M172)-250*10^6),0)</f>
        <v>2584839.883</v>
      </c>
      <c r="O173" s="46">
        <f t="shared" si="4"/>
        <v>942315475.2</v>
      </c>
      <c r="P173" s="46">
        <f>IF(A173=1,SA,MAX(0,SA-M172))</f>
        <v>161761981.7</v>
      </c>
      <c r="S173" s="5">
        <v>0.0</v>
      </c>
      <c r="T173" s="5">
        <v>0.0</v>
      </c>
      <c r="U173" s="5">
        <v>0.0</v>
      </c>
      <c r="V173" s="48">
        <v>1.0</v>
      </c>
    </row>
    <row r="174" ht="15.75" customHeight="1">
      <c r="A174" s="5">
        <v>172.0</v>
      </c>
      <c r="B174" s="5">
        <v>15.0</v>
      </c>
      <c r="C174" s="5">
        <f t="shared" si="1"/>
        <v>4</v>
      </c>
      <c r="D174" s="5">
        <f>'Thông tin khách hàng'!$B$4+B174-1</f>
        <v>15</v>
      </c>
      <c r="E174" s="46">
        <f t="shared" si="5"/>
        <v>939730635.3</v>
      </c>
      <c r="F174" s="5">
        <f>TP*VLOOKUP('Thông tin khách hàng'!$E$10,$X$2:$Z$5,3,FALSE)*OFFSET($S174,0,VLOOKUP('Thông tin khách hàng'!$E$10,$X$2:$Z$5,2,FALSE))</f>
        <v>0</v>
      </c>
      <c r="G174" s="5">
        <f>EP*VLOOKUP('Thông tin khách hàng'!$E$10,$X$2:$Z$5,3,FALSE)*OFFSET($S174,0,VLOOKUP('Thông tin khách hàng'!$E$10,$X$2:$Z$5,2,FALSE))</f>
        <v>0</v>
      </c>
      <c r="H174" s="5">
        <f>F174*HLOOKUP(B174,Assumption!$A$10:$G$12,2,TRUE)+G174*HLOOKUP(B174,Assumption!$A$10:$G$12,3,TRUE)</f>
        <v>0</v>
      </c>
      <c r="I174" s="5">
        <f t="shared" si="2"/>
        <v>0</v>
      </c>
      <c r="J174" s="47">
        <f>VLOOKUP(D174,Assumption!$O$3:$Q$103,IF('Thông tin khách hàng'!$B$3="Nam",2,3),FALSE)/12*P174</f>
        <v>36524.77888</v>
      </c>
      <c r="K174" s="5">
        <v>20000.0</v>
      </c>
      <c r="L174" s="46">
        <f>ROUND(((HLOOKUP(B174,Assumption!$A$6:$L$7,2,TRUE)+1)^(1/12)-1)*(E174+I174-J174-K174),0)</f>
        <v>1551948</v>
      </c>
      <c r="M174" s="46">
        <f t="shared" si="3"/>
        <v>941226058.6</v>
      </c>
      <c r="N174" s="47">
        <f>HLOOKUP(ROUND(AVERAGE(M162:M173)/10^6,0),Assumption!$B$2:$E$3,2,TRUE)*MAX((AVERAGE(M162:M173)-250*10^6),0)</f>
        <v>2610026.532</v>
      </c>
      <c r="O174" s="46">
        <f t="shared" si="4"/>
        <v>943836085.1</v>
      </c>
      <c r="P174" s="46">
        <f>IF(A174=1,SA,MAX(0,SA-M173))</f>
        <v>160269364.7</v>
      </c>
      <c r="S174" s="5">
        <v>0.0</v>
      </c>
      <c r="T174" s="5">
        <v>0.0</v>
      </c>
      <c r="U174" s="5">
        <v>1.0</v>
      </c>
      <c r="V174" s="48">
        <v>1.0</v>
      </c>
    </row>
    <row r="175" ht="15.75" customHeight="1">
      <c r="A175" s="5">
        <v>173.0</v>
      </c>
      <c r="B175" s="5">
        <v>15.0</v>
      </c>
      <c r="C175" s="5">
        <f t="shared" si="1"/>
        <v>5</v>
      </c>
      <c r="D175" s="5">
        <f>'Thông tin khách hàng'!$B$4+B175-1</f>
        <v>15</v>
      </c>
      <c r="E175" s="46">
        <f t="shared" si="5"/>
        <v>941226058.6</v>
      </c>
      <c r="F175" s="5">
        <f>TP*VLOOKUP('Thông tin khách hàng'!$E$10,$X$2:$Z$5,3,FALSE)*OFFSET($S175,0,VLOOKUP('Thông tin khách hàng'!$E$10,$X$2:$Z$5,2,FALSE))</f>
        <v>0</v>
      </c>
      <c r="G175" s="5">
        <f>EP*VLOOKUP('Thông tin khách hàng'!$E$10,$X$2:$Z$5,3,FALSE)*OFFSET($S175,0,VLOOKUP('Thông tin khách hàng'!$E$10,$X$2:$Z$5,2,FALSE))</f>
        <v>0</v>
      </c>
      <c r="H175" s="5">
        <f>F175*HLOOKUP(B175,Assumption!$A$10:$G$12,2,TRUE)+G175*HLOOKUP(B175,Assumption!$A$10:$G$12,3,TRUE)</f>
        <v>0</v>
      </c>
      <c r="I175" s="5">
        <f t="shared" si="2"/>
        <v>0</v>
      </c>
      <c r="J175" s="47">
        <f>VLOOKUP(D175,Assumption!$O$3:$Q$103,IF('Thông tin khách hàng'!$B$3="Nam",2,3),FALSE)/12*P175</f>
        <v>36183.97761</v>
      </c>
      <c r="K175" s="5">
        <v>20000.0</v>
      </c>
      <c r="L175" s="46">
        <f>ROUND(((HLOOKUP(B175,Assumption!$A$6:$L$7,2,TRUE)+1)^(1/12)-1)*(E175+I175-J175-K175),0)</f>
        <v>1554419</v>
      </c>
      <c r="M175" s="46">
        <f t="shared" si="3"/>
        <v>942724293.6</v>
      </c>
      <c r="N175" s="47">
        <f>HLOOKUP(ROUND(AVERAGE(M163:M174)/10^6,0),Assumption!$B$2:$E$3,2,TRUE)*MAX((AVERAGE(M163:M174)-250*10^6),0)</f>
        <v>2635260.529</v>
      </c>
      <c r="O175" s="46">
        <f t="shared" si="4"/>
        <v>945359554.1</v>
      </c>
      <c r="P175" s="46">
        <f>IF(A175=1,SA,MAX(0,SA-M174))</f>
        <v>158773941.4</v>
      </c>
      <c r="S175" s="5">
        <v>0.0</v>
      </c>
      <c r="T175" s="5">
        <v>0.0</v>
      </c>
      <c r="U175" s="5">
        <v>0.0</v>
      </c>
      <c r="V175" s="48">
        <v>1.0</v>
      </c>
    </row>
    <row r="176" ht="15.75" customHeight="1">
      <c r="A176" s="5">
        <v>174.0</v>
      </c>
      <c r="B176" s="5">
        <v>15.0</v>
      </c>
      <c r="C176" s="5">
        <f t="shared" si="1"/>
        <v>6</v>
      </c>
      <c r="D176" s="5">
        <f>'Thông tin khách hàng'!$B$4+B176-1</f>
        <v>15</v>
      </c>
      <c r="E176" s="46">
        <f t="shared" si="5"/>
        <v>942724293.6</v>
      </c>
      <c r="F176" s="5">
        <f>TP*VLOOKUP('Thông tin khách hàng'!$E$10,$X$2:$Z$5,3,FALSE)*OFFSET($S176,0,VLOOKUP('Thông tin khách hàng'!$E$10,$X$2:$Z$5,2,FALSE))</f>
        <v>0</v>
      </c>
      <c r="G176" s="5">
        <f>EP*VLOOKUP('Thông tin khách hàng'!$E$10,$X$2:$Z$5,3,FALSE)*OFFSET($S176,0,VLOOKUP('Thông tin khách hàng'!$E$10,$X$2:$Z$5,2,FALSE))</f>
        <v>0</v>
      </c>
      <c r="H176" s="5">
        <f>F176*HLOOKUP(B176,Assumption!$A$10:$G$12,2,TRUE)+G176*HLOOKUP(B176,Assumption!$A$10:$G$12,3,TRUE)</f>
        <v>0</v>
      </c>
      <c r="I176" s="5">
        <f t="shared" si="2"/>
        <v>0</v>
      </c>
      <c r="J176" s="47">
        <f>VLOOKUP(D176,Assumption!$O$3:$Q$103,IF('Thông tin khách hàng'!$B$3="Nam",2,3),FALSE)/12*P176</f>
        <v>35842.53554</v>
      </c>
      <c r="K176" s="5">
        <v>20000.0</v>
      </c>
      <c r="L176" s="46">
        <f>ROUND(((HLOOKUP(B176,Assumption!$A$6:$L$7,2,TRUE)+1)^(1/12)-1)*(E176+I176-J176-K176),0)</f>
        <v>1556894</v>
      </c>
      <c r="M176" s="46">
        <f t="shared" si="3"/>
        <v>944225345</v>
      </c>
      <c r="N176" s="47">
        <f>HLOOKUP(ROUND(AVERAGE(M164:M175)/10^6,0),Assumption!$B$2:$E$3,2,TRUE)*MAX((AVERAGE(M164:M175)-250*10^6),0)</f>
        <v>2660541.962</v>
      </c>
      <c r="O176" s="46">
        <f t="shared" si="4"/>
        <v>946885887</v>
      </c>
      <c r="P176" s="46">
        <f>IF(A176=1,SA,MAX(0,SA-M175))</f>
        <v>157275706.4</v>
      </c>
      <c r="S176" s="5">
        <v>0.0</v>
      </c>
      <c r="T176" s="5">
        <v>0.0</v>
      </c>
      <c r="U176" s="5">
        <v>0.0</v>
      </c>
      <c r="V176" s="48">
        <v>1.0</v>
      </c>
    </row>
    <row r="177" ht="15.75" customHeight="1">
      <c r="A177" s="5">
        <v>175.0</v>
      </c>
      <c r="B177" s="5">
        <v>15.0</v>
      </c>
      <c r="C177" s="5">
        <f t="shared" si="1"/>
        <v>7</v>
      </c>
      <c r="D177" s="5">
        <f>'Thông tin khách hàng'!$B$4+B177-1</f>
        <v>15</v>
      </c>
      <c r="E177" s="46">
        <f t="shared" si="5"/>
        <v>944225345</v>
      </c>
      <c r="F177" s="5">
        <f>TP*VLOOKUP('Thông tin khách hàng'!$E$10,$X$2:$Z$5,3,FALSE)*OFFSET($S177,0,VLOOKUP('Thông tin khách hàng'!$E$10,$X$2:$Z$5,2,FALSE))</f>
        <v>15000000</v>
      </c>
      <c r="G177" s="5">
        <f>EP*VLOOKUP('Thông tin khách hàng'!$E$10,$X$2:$Z$5,3,FALSE)*OFFSET($S177,0,VLOOKUP('Thông tin khách hàng'!$E$10,$X$2:$Z$5,2,FALSE))</f>
        <v>15000000</v>
      </c>
      <c r="H177" s="5">
        <f>F177*HLOOKUP(B177,Assumption!$A$10:$G$12,2,TRUE)+G177*HLOOKUP(B177,Assumption!$A$10:$G$12,3,TRUE)</f>
        <v>750000</v>
      </c>
      <c r="I177" s="5">
        <f t="shared" si="2"/>
        <v>29250000</v>
      </c>
      <c r="J177" s="47">
        <f>VLOOKUP(D177,Assumption!$O$3:$Q$103,IF('Thông tin khách hàng'!$B$3="Nam",2,3),FALSE)/12*P177</f>
        <v>35500.45162</v>
      </c>
      <c r="K177" s="5">
        <v>20000.0</v>
      </c>
      <c r="L177" s="46">
        <f>ROUND(((HLOOKUP(B177,Assumption!$A$6:$L$7,2,TRUE)+1)^(1/12)-1)*(E177+I177-J177-K177),0)</f>
        <v>1607682</v>
      </c>
      <c r="M177" s="46">
        <f t="shared" si="3"/>
        <v>975027526.6</v>
      </c>
      <c r="N177" s="47">
        <f>HLOOKUP(ROUND(AVERAGE(M165:M176)/10^6,0),Assumption!$B$2:$E$3,2,TRUE)*MAX((AVERAGE(M165:M176)-250*10^6),0)</f>
        <v>2685870.92</v>
      </c>
      <c r="O177" s="46">
        <f t="shared" si="4"/>
        <v>977713397.5</v>
      </c>
      <c r="P177" s="46">
        <f>IF(A177=1,SA,MAX(0,SA-M176))</f>
        <v>155774655</v>
      </c>
      <c r="S177" s="5">
        <v>0.0</v>
      </c>
      <c r="T177" s="5">
        <v>1.0</v>
      </c>
      <c r="U177" s="5">
        <v>1.0</v>
      </c>
      <c r="V177" s="48">
        <v>1.0</v>
      </c>
    </row>
    <row r="178" ht="15.75" customHeight="1">
      <c r="A178" s="5">
        <v>176.0</v>
      </c>
      <c r="B178" s="5">
        <v>15.0</v>
      </c>
      <c r="C178" s="5">
        <f t="shared" si="1"/>
        <v>8</v>
      </c>
      <c r="D178" s="5">
        <f>'Thông tin khách hàng'!$B$4+B178-1</f>
        <v>15</v>
      </c>
      <c r="E178" s="46">
        <f t="shared" si="5"/>
        <v>975027526.6</v>
      </c>
      <c r="F178" s="5">
        <f>TP*VLOOKUP('Thông tin khách hàng'!$E$10,$X$2:$Z$5,3,FALSE)*OFFSET($S178,0,VLOOKUP('Thông tin khách hàng'!$E$10,$X$2:$Z$5,2,FALSE))</f>
        <v>0</v>
      </c>
      <c r="G178" s="5">
        <f>EP*VLOOKUP('Thông tin khách hàng'!$E$10,$X$2:$Z$5,3,FALSE)*OFFSET($S178,0,VLOOKUP('Thông tin khách hàng'!$E$10,$X$2:$Z$5,2,FALSE))</f>
        <v>0</v>
      </c>
      <c r="H178" s="5">
        <f>F178*HLOOKUP(B178,Assumption!$A$10:$G$12,2,TRUE)+G178*HLOOKUP(B178,Assumption!$A$10:$G$12,3,TRUE)</f>
        <v>0</v>
      </c>
      <c r="I178" s="5">
        <f t="shared" si="2"/>
        <v>0</v>
      </c>
      <c r="J178" s="47">
        <f>VLOOKUP(D178,Assumption!$O$3:$Q$103,IF('Thông tin khách hàng'!$B$3="Nam",2,3),FALSE)/12*P178</f>
        <v>28480.75155</v>
      </c>
      <c r="K178" s="5">
        <v>20000.0</v>
      </c>
      <c r="L178" s="46">
        <f>ROUND(((HLOOKUP(B178,Assumption!$A$6:$L$7,2,TRUE)+1)^(1/12)-1)*(E178+I178-J178-K178),0)</f>
        <v>1610257</v>
      </c>
      <c r="M178" s="46">
        <f t="shared" si="3"/>
        <v>976589302.8</v>
      </c>
      <c r="N178" s="47">
        <f>HLOOKUP(ROUND(AVERAGE(M166:M177)/10^6,0),Assumption!$B$2:$E$3,2,TRUE)*MAX((AVERAGE(M166:M177)-250*10^6),0)</f>
        <v>2711247.494</v>
      </c>
      <c r="O178" s="46">
        <f t="shared" si="4"/>
        <v>979300550.3</v>
      </c>
      <c r="P178" s="46">
        <f>IF(A178=1,SA,MAX(0,SA-M177))</f>
        <v>124972473.4</v>
      </c>
      <c r="S178" s="5">
        <v>0.0</v>
      </c>
      <c r="T178" s="5">
        <v>0.0</v>
      </c>
      <c r="U178" s="5">
        <v>0.0</v>
      </c>
      <c r="V178" s="48">
        <v>1.0</v>
      </c>
    </row>
    <row r="179" ht="15.75" customHeight="1">
      <c r="A179" s="5">
        <v>177.0</v>
      </c>
      <c r="B179" s="5">
        <v>15.0</v>
      </c>
      <c r="C179" s="5">
        <f t="shared" si="1"/>
        <v>9</v>
      </c>
      <c r="D179" s="5">
        <f>'Thông tin khách hàng'!$B$4+B179-1</f>
        <v>15</v>
      </c>
      <c r="E179" s="46">
        <f t="shared" si="5"/>
        <v>976589302.8</v>
      </c>
      <c r="F179" s="5">
        <f>TP*VLOOKUP('Thông tin khách hàng'!$E$10,$X$2:$Z$5,3,FALSE)*OFFSET($S179,0,VLOOKUP('Thông tin khách hàng'!$E$10,$X$2:$Z$5,2,FALSE))</f>
        <v>0</v>
      </c>
      <c r="G179" s="5">
        <f>EP*VLOOKUP('Thông tin khách hàng'!$E$10,$X$2:$Z$5,3,FALSE)*OFFSET($S179,0,VLOOKUP('Thông tin khách hàng'!$E$10,$X$2:$Z$5,2,FALSE))</f>
        <v>0</v>
      </c>
      <c r="H179" s="5">
        <f>F179*HLOOKUP(B179,Assumption!$A$10:$G$12,2,TRUE)+G179*HLOOKUP(B179,Assumption!$A$10:$G$12,3,TRUE)</f>
        <v>0</v>
      </c>
      <c r="I179" s="5">
        <f t="shared" si="2"/>
        <v>0</v>
      </c>
      <c r="J179" s="47">
        <f>VLOOKUP(D179,Assumption!$O$3:$Q$103,IF('Thông tin khách hàng'!$B$3="Nam",2,3),FALSE)/12*P179</f>
        <v>28124.82869</v>
      </c>
      <c r="K179" s="5">
        <v>20000.0</v>
      </c>
      <c r="L179" s="46">
        <f>ROUND(((HLOOKUP(B179,Assumption!$A$6:$L$7,2,TRUE)+1)^(1/12)-1)*(E179+I179-J179-K179),0)</f>
        <v>1612837</v>
      </c>
      <c r="M179" s="46">
        <f t="shared" si="3"/>
        <v>978154015</v>
      </c>
      <c r="N179" s="47">
        <f>HLOOKUP(ROUND(AVERAGE(M167:M178)/10^6,0),Assumption!$B$2:$E$3,2,TRUE)*MAX((AVERAGE(M167:M178)-250*10^6),0)</f>
        <v>2736671.771</v>
      </c>
      <c r="O179" s="46">
        <f t="shared" si="4"/>
        <v>980890686.8</v>
      </c>
      <c r="P179" s="46">
        <f>IF(A179=1,SA,MAX(0,SA-M178))</f>
        <v>123410697.2</v>
      </c>
      <c r="S179" s="5">
        <v>0.0</v>
      </c>
      <c r="T179" s="5">
        <v>0.0</v>
      </c>
      <c r="U179" s="5">
        <v>0.0</v>
      </c>
      <c r="V179" s="48">
        <v>1.0</v>
      </c>
    </row>
    <row r="180" ht="15.75" customHeight="1">
      <c r="A180" s="5">
        <v>178.0</v>
      </c>
      <c r="B180" s="5">
        <v>15.0</v>
      </c>
      <c r="C180" s="5">
        <f t="shared" si="1"/>
        <v>10</v>
      </c>
      <c r="D180" s="5">
        <f>'Thông tin khách hàng'!$B$4+B180-1</f>
        <v>15</v>
      </c>
      <c r="E180" s="46">
        <f t="shared" si="5"/>
        <v>978154015</v>
      </c>
      <c r="F180" s="5">
        <f>TP*VLOOKUP('Thông tin khách hàng'!$E$10,$X$2:$Z$5,3,FALSE)*OFFSET($S180,0,VLOOKUP('Thông tin khách hàng'!$E$10,$X$2:$Z$5,2,FALSE))</f>
        <v>0</v>
      </c>
      <c r="G180" s="5">
        <f>EP*VLOOKUP('Thông tin khách hàng'!$E$10,$X$2:$Z$5,3,FALSE)*OFFSET($S180,0,VLOOKUP('Thông tin khách hàng'!$E$10,$X$2:$Z$5,2,FALSE))</f>
        <v>0</v>
      </c>
      <c r="H180" s="5">
        <f>F180*HLOOKUP(B180,Assumption!$A$10:$G$12,2,TRUE)+G180*HLOOKUP(B180,Assumption!$A$10:$G$12,3,TRUE)</f>
        <v>0</v>
      </c>
      <c r="I180" s="5">
        <f t="shared" si="2"/>
        <v>0</v>
      </c>
      <c r="J180" s="47">
        <f>VLOOKUP(D180,Assumption!$O$3:$Q$103,IF('Thông tin khách hàng'!$B$3="Nam",2,3),FALSE)/12*P180</f>
        <v>27768.23673</v>
      </c>
      <c r="K180" s="5">
        <v>20000.0</v>
      </c>
      <c r="L180" s="46">
        <f>ROUND(((HLOOKUP(B180,Assumption!$A$6:$L$7,2,TRUE)+1)^(1/12)-1)*(E180+I180-J180-K180),0)</f>
        <v>1615422</v>
      </c>
      <c r="M180" s="46">
        <f t="shared" si="3"/>
        <v>979721668.8</v>
      </c>
      <c r="N180" s="47">
        <f>HLOOKUP(ROUND(AVERAGE(M168:M179)/10^6,0),Assumption!$B$2:$E$3,2,TRUE)*MAX((AVERAGE(M168:M179)-250*10^6),0)</f>
        <v>2762143.843</v>
      </c>
      <c r="O180" s="46">
        <f t="shared" si="4"/>
        <v>982483812.6</v>
      </c>
      <c r="P180" s="46">
        <f>IF(A180=1,SA,MAX(0,SA-M179))</f>
        <v>121845985</v>
      </c>
      <c r="S180" s="5">
        <v>0.0</v>
      </c>
      <c r="T180" s="5">
        <v>0.0</v>
      </c>
      <c r="U180" s="5">
        <v>1.0</v>
      </c>
      <c r="V180" s="48">
        <v>1.0</v>
      </c>
    </row>
    <row r="181" ht="15.75" customHeight="1">
      <c r="A181" s="5">
        <v>179.0</v>
      </c>
      <c r="B181" s="5">
        <v>15.0</v>
      </c>
      <c r="C181" s="5">
        <f t="shared" si="1"/>
        <v>11</v>
      </c>
      <c r="D181" s="5">
        <f>'Thông tin khách hàng'!$B$4+B181-1</f>
        <v>15</v>
      </c>
      <c r="E181" s="46">
        <f t="shared" si="5"/>
        <v>979721668.8</v>
      </c>
      <c r="F181" s="5">
        <f>TP*VLOOKUP('Thông tin khách hàng'!$E$10,$X$2:$Z$5,3,FALSE)*OFFSET($S181,0,VLOOKUP('Thông tin khách hàng'!$E$10,$X$2:$Z$5,2,FALSE))</f>
        <v>0</v>
      </c>
      <c r="G181" s="5">
        <f>EP*VLOOKUP('Thông tin khách hàng'!$E$10,$X$2:$Z$5,3,FALSE)*OFFSET($S181,0,VLOOKUP('Thông tin khách hàng'!$E$10,$X$2:$Z$5,2,FALSE))</f>
        <v>0</v>
      </c>
      <c r="H181" s="5">
        <f>F181*HLOOKUP(B181,Assumption!$A$10:$G$12,2,TRUE)+G181*HLOOKUP(B181,Assumption!$A$10:$G$12,3,TRUE)</f>
        <v>0</v>
      </c>
      <c r="I181" s="5">
        <f t="shared" si="2"/>
        <v>0</v>
      </c>
      <c r="J181" s="47">
        <f>VLOOKUP(D181,Assumption!$O$3:$Q$103,IF('Thông tin khách hàng'!$B$3="Nam",2,3),FALSE)/12*P181</f>
        <v>27410.9744</v>
      </c>
      <c r="K181" s="5">
        <v>20000.0</v>
      </c>
      <c r="L181" s="46">
        <f>ROUND(((HLOOKUP(B181,Assumption!$A$6:$L$7,2,TRUE)+1)^(1/12)-1)*(E181+I181-J181-K181),0)</f>
        <v>1618012</v>
      </c>
      <c r="M181" s="46">
        <f t="shared" si="3"/>
        <v>981292269.8</v>
      </c>
      <c r="N181" s="47">
        <f>HLOOKUP(ROUND(AVERAGE(M169:M180)/10^6,0),Assumption!$B$2:$E$3,2,TRUE)*MAX((AVERAGE(M169:M180)-250*10^6),0)</f>
        <v>2787663.798</v>
      </c>
      <c r="O181" s="46">
        <f t="shared" si="4"/>
        <v>984079933.6</v>
      </c>
      <c r="P181" s="46">
        <f>IF(A181=1,SA,MAX(0,SA-M180))</f>
        <v>120278331.2</v>
      </c>
      <c r="S181" s="5">
        <v>0.0</v>
      </c>
      <c r="T181" s="5">
        <v>0.0</v>
      </c>
      <c r="U181" s="5">
        <v>0.0</v>
      </c>
      <c r="V181" s="48">
        <v>1.0</v>
      </c>
    </row>
    <row r="182" ht="15.75" customHeight="1">
      <c r="A182" s="5">
        <v>180.0</v>
      </c>
      <c r="B182" s="5">
        <v>15.0</v>
      </c>
      <c r="C182" s="5">
        <f t="shared" si="1"/>
        <v>12</v>
      </c>
      <c r="D182" s="5">
        <f>'Thông tin khách hàng'!$B$4+B182-1</f>
        <v>15</v>
      </c>
      <c r="E182" s="46">
        <f t="shared" si="5"/>
        <v>981292269.8</v>
      </c>
      <c r="F182" s="5">
        <f>TP*VLOOKUP('Thông tin khách hàng'!$E$10,$X$2:$Z$5,3,FALSE)*OFFSET($S182,0,VLOOKUP('Thông tin khách hàng'!$E$10,$X$2:$Z$5,2,FALSE))</f>
        <v>0</v>
      </c>
      <c r="G182" s="5">
        <f>EP*VLOOKUP('Thông tin khách hàng'!$E$10,$X$2:$Z$5,3,FALSE)*OFFSET($S182,0,VLOOKUP('Thông tin khách hàng'!$E$10,$X$2:$Z$5,2,FALSE))</f>
        <v>0</v>
      </c>
      <c r="H182" s="5">
        <f>F182*HLOOKUP(B182,Assumption!$A$10:$G$12,2,TRUE)+G182*HLOOKUP(B182,Assumption!$A$10:$G$12,3,TRUE)</f>
        <v>0</v>
      </c>
      <c r="I182" s="5">
        <f t="shared" si="2"/>
        <v>0</v>
      </c>
      <c r="J182" s="47">
        <f>VLOOKUP(D182,Assumption!$O$3:$Q$103,IF('Thông tin khách hàng'!$B$3="Nam",2,3),FALSE)/12*P182</f>
        <v>27053.0404</v>
      </c>
      <c r="K182" s="5">
        <v>20000.0</v>
      </c>
      <c r="L182" s="46">
        <f>ROUND(((HLOOKUP(B182,Assumption!$A$6:$L$7,2,TRUE)+1)^(1/12)-1)*(E182+I182-J182-K182),0)</f>
        <v>1620606</v>
      </c>
      <c r="M182" s="46">
        <f t="shared" si="3"/>
        <v>982865822.8</v>
      </c>
      <c r="N182" s="47">
        <f>HLOOKUP(ROUND(AVERAGE(M170:M181)/10^6,0),Assumption!$B$2:$E$3,2,TRUE)*MAX((AVERAGE(M170:M181)-250*10^6),0)</f>
        <v>2813231.727</v>
      </c>
      <c r="O182" s="46">
        <f t="shared" si="4"/>
        <v>985679054.5</v>
      </c>
      <c r="P182" s="46">
        <f>IF(A182=1,SA,MAX(0,SA-M181))</f>
        <v>118707730.2</v>
      </c>
      <c r="S182" s="5">
        <v>0.0</v>
      </c>
      <c r="T182" s="5">
        <v>0.0</v>
      </c>
      <c r="U182" s="5">
        <v>0.0</v>
      </c>
      <c r="V182" s="48">
        <v>1.0</v>
      </c>
    </row>
    <row r="183" ht="15.75" customHeight="1">
      <c r="A183" s="5">
        <v>181.0</v>
      </c>
      <c r="B183" s="5">
        <v>16.0</v>
      </c>
      <c r="C183" s="5">
        <f t="shared" si="1"/>
        <v>1</v>
      </c>
      <c r="D183" s="5">
        <f>'Thông tin khách hàng'!$B$4+B183-1</f>
        <v>16</v>
      </c>
      <c r="E183" s="46">
        <f t="shared" si="5"/>
        <v>982865822.8</v>
      </c>
      <c r="F183" s="5">
        <f>TP*VLOOKUP('Thông tin khách hàng'!$E$10,$X$2:$Z$5,3,FALSE)*OFFSET($S183,0,VLOOKUP('Thông tin khách hàng'!$E$10,$X$2:$Z$5,2,FALSE))</f>
        <v>15000000</v>
      </c>
      <c r="G183" s="5">
        <f>EP*VLOOKUP('Thông tin khách hàng'!$E$10,$X$2:$Z$5,3,FALSE)*OFFSET($S183,0,VLOOKUP('Thông tin khách hàng'!$E$10,$X$2:$Z$5,2,FALSE))</f>
        <v>15000000</v>
      </c>
      <c r="H183" s="5">
        <f>F183*HLOOKUP(B183,Assumption!$A$10:$G$12,2,TRUE)+G183*HLOOKUP(B183,Assumption!$A$10:$G$12,3,TRUE)</f>
        <v>750000</v>
      </c>
      <c r="I183" s="5">
        <f t="shared" si="2"/>
        <v>29250000</v>
      </c>
      <c r="J183" s="47">
        <f>VLOOKUP(D183,Assumption!$O$3:$Q$103,IF('Thông tin khách hàng'!$B$3="Nam",2,3),FALSE)/12*P183</f>
        <v>26694.43366</v>
      </c>
      <c r="K183" s="5">
        <v>20000.0</v>
      </c>
      <c r="L183" s="46">
        <f>ROUND(((HLOOKUP(B183,Assumption!$A$6:$L$7,2,TRUE)+1)^(1/12)-1)*(E183+I183-J183-K183),0)</f>
        <v>1671514</v>
      </c>
      <c r="M183" s="46">
        <f t="shared" si="3"/>
        <v>1013740642</v>
      </c>
      <c r="N183" s="47">
        <f>HLOOKUP(ROUND(AVERAGE(M171:M182)/10^6,0),Assumption!$B$2:$E$3,2,TRUE)*MAX((AVERAGE(M171:M182)-250*10^6),0)</f>
        <v>2838847.719</v>
      </c>
      <c r="O183" s="46">
        <f t="shared" si="4"/>
        <v>1016579490</v>
      </c>
      <c r="P183" s="46">
        <f>IF(A183=1,SA,MAX(0,SA-M182))</f>
        <v>117134177.2</v>
      </c>
      <c r="S183" s="5">
        <v>1.0</v>
      </c>
      <c r="T183" s="5">
        <v>1.0</v>
      </c>
      <c r="U183" s="5">
        <v>1.0</v>
      </c>
      <c r="V183" s="48">
        <v>1.0</v>
      </c>
    </row>
    <row r="184" ht="15.75" customHeight="1">
      <c r="A184" s="5">
        <v>182.0</v>
      </c>
      <c r="B184" s="5">
        <v>16.0</v>
      </c>
      <c r="C184" s="5">
        <f t="shared" si="1"/>
        <v>2</v>
      </c>
      <c r="D184" s="5">
        <f>'Thông tin khách hàng'!$B$4+B184-1</f>
        <v>16</v>
      </c>
      <c r="E184" s="46">
        <f t="shared" si="5"/>
        <v>1013740642</v>
      </c>
      <c r="F184" s="5">
        <f>TP*VLOOKUP('Thông tin khách hàng'!$E$10,$X$2:$Z$5,3,FALSE)*OFFSET($S184,0,VLOOKUP('Thông tin khách hàng'!$E$10,$X$2:$Z$5,2,FALSE))</f>
        <v>0</v>
      </c>
      <c r="G184" s="5">
        <f>EP*VLOOKUP('Thông tin khách hàng'!$E$10,$X$2:$Z$5,3,FALSE)*OFFSET($S184,0,VLOOKUP('Thông tin khách hàng'!$E$10,$X$2:$Z$5,2,FALSE))</f>
        <v>0</v>
      </c>
      <c r="H184" s="5">
        <f>F184*HLOOKUP(B184,Assumption!$A$10:$G$12,2,TRUE)+G184*HLOOKUP(B184,Assumption!$A$10:$G$12,3,TRUE)</f>
        <v>0</v>
      </c>
      <c r="I184" s="5">
        <f t="shared" si="2"/>
        <v>0</v>
      </c>
      <c r="J184" s="47">
        <f>VLOOKUP(D184,Assumption!$O$3:$Q$103,IF('Thông tin khách hàng'!$B$3="Nam",2,3),FALSE)/12*P184</f>
        <v>19658.17966</v>
      </c>
      <c r="K184" s="5">
        <v>20000.0</v>
      </c>
      <c r="L184" s="46">
        <f>ROUND(((HLOOKUP(B184,Assumption!$A$6:$L$7,2,TRUE)+1)^(1/12)-1)*(E184+I184-J184-K184),0)</f>
        <v>1674210</v>
      </c>
      <c r="M184" s="46">
        <f t="shared" si="3"/>
        <v>1015375194</v>
      </c>
      <c r="N184" s="47">
        <f>HLOOKUP(ROUND(AVERAGE(M172:M183)/10^6,0),Assumption!$B$2:$E$3,2,TRUE)*MAX((AVERAGE(M172:M183)-250*10^6),0)</f>
        <v>2864511.866</v>
      </c>
      <c r="O184" s="46">
        <f t="shared" si="4"/>
        <v>1018239706</v>
      </c>
      <c r="P184" s="46">
        <f>IF(A184=1,SA,MAX(0,SA-M183))</f>
        <v>86259357.68</v>
      </c>
      <c r="S184" s="5">
        <v>0.0</v>
      </c>
      <c r="T184" s="5">
        <v>0.0</v>
      </c>
      <c r="U184" s="5">
        <v>0.0</v>
      </c>
      <c r="V184" s="48">
        <v>1.0</v>
      </c>
    </row>
    <row r="185" ht="15.75" customHeight="1">
      <c r="A185" s="5">
        <v>183.0</v>
      </c>
      <c r="B185" s="5">
        <v>16.0</v>
      </c>
      <c r="C185" s="5">
        <f t="shared" si="1"/>
        <v>3</v>
      </c>
      <c r="D185" s="5">
        <f>'Thông tin khách hàng'!$B$4+B185-1</f>
        <v>16</v>
      </c>
      <c r="E185" s="46">
        <f t="shared" si="5"/>
        <v>1015375194</v>
      </c>
      <c r="F185" s="5">
        <f>TP*VLOOKUP('Thông tin khách hàng'!$E$10,$X$2:$Z$5,3,FALSE)*OFFSET($S185,0,VLOOKUP('Thông tin khách hàng'!$E$10,$X$2:$Z$5,2,FALSE))</f>
        <v>0</v>
      </c>
      <c r="G185" s="5">
        <f>EP*VLOOKUP('Thông tin khách hàng'!$E$10,$X$2:$Z$5,3,FALSE)*OFFSET($S185,0,VLOOKUP('Thông tin khách hàng'!$E$10,$X$2:$Z$5,2,FALSE))</f>
        <v>0</v>
      </c>
      <c r="H185" s="5">
        <f>F185*HLOOKUP(B185,Assumption!$A$10:$G$12,2,TRUE)+G185*HLOOKUP(B185,Assumption!$A$10:$G$12,3,TRUE)</f>
        <v>0</v>
      </c>
      <c r="I185" s="5">
        <f t="shared" si="2"/>
        <v>0</v>
      </c>
      <c r="J185" s="47">
        <f>VLOOKUP(D185,Assumption!$O$3:$Q$103,IF('Thông tin khách hàng'!$B$3="Nam",2,3),FALSE)/12*P185</f>
        <v>19285.67152</v>
      </c>
      <c r="K185" s="5">
        <v>20000.0</v>
      </c>
      <c r="L185" s="46">
        <f>ROUND(((HLOOKUP(B185,Assumption!$A$6:$L$7,2,TRUE)+1)^(1/12)-1)*(E185+I185-J185-K185),0)</f>
        <v>1676910</v>
      </c>
      <c r="M185" s="46">
        <f t="shared" si="3"/>
        <v>1017012818</v>
      </c>
      <c r="N185" s="47">
        <f>HLOOKUP(ROUND(AVERAGE(M173:M184)/10^6,0),Assumption!$B$2:$E$3,2,TRUE)*MAX((AVERAGE(M173:M184)-250*10^6),0)</f>
        <v>2890224.258</v>
      </c>
      <c r="O185" s="46">
        <f t="shared" si="4"/>
        <v>1019903043</v>
      </c>
      <c r="P185" s="46">
        <f>IF(A185=1,SA,MAX(0,SA-M184))</f>
        <v>84624805.86</v>
      </c>
      <c r="S185" s="5">
        <v>0.0</v>
      </c>
      <c r="T185" s="5">
        <v>0.0</v>
      </c>
      <c r="U185" s="5">
        <v>0.0</v>
      </c>
      <c r="V185" s="48">
        <v>1.0</v>
      </c>
    </row>
    <row r="186" ht="15.75" customHeight="1">
      <c r="A186" s="5">
        <v>184.0</v>
      </c>
      <c r="B186" s="5">
        <v>16.0</v>
      </c>
      <c r="C186" s="5">
        <f t="shared" si="1"/>
        <v>4</v>
      </c>
      <c r="D186" s="5">
        <f>'Thông tin khách hàng'!$B$4+B186-1</f>
        <v>16</v>
      </c>
      <c r="E186" s="46">
        <f t="shared" si="5"/>
        <v>1017012818</v>
      </c>
      <c r="F186" s="5">
        <f>TP*VLOOKUP('Thông tin khách hàng'!$E$10,$X$2:$Z$5,3,FALSE)*OFFSET($S186,0,VLOOKUP('Thông tin khách hàng'!$E$10,$X$2:$Z$5,2,FALSE))</f>
        <v>0</v>
      </c>
      <c r="G186" s="5">
        <f>EP*VLOOKUP('Thông tin khách hàng'!$E$10,$X$2:$Z$5,3,FALSE)*OFFSET($S186,0,VLOOKUP('Thông tin khách hàng'!$E$10,$X$2:$Z$5,2,FALSE))</f>
        <v>0</v>
      </c>
      <c r="H186" s="5">
        <f>F186*HLOOKUP(B186,Assumption!$A$10:$G$12,2,TRUE)+G186*HLOOKUP(B186,Assumption!$A$10:$G$12,3,TRUE)</f>
        <v>0</v>
      </c>
      <c r="I186" s="5">
        <f t="shared" si="2"/>
        <v>0</v>
      </c>
      <c r="J186" s="47">
        <f>VLOOKUP(D186,Assumption!$O$3:$Q$103,IF('Thông tin khách hàng'!$B$3="Nam",2,3),FALSE)/12*P186</f>
        <v>18912.46316</v>
      </c>
      <c r="K186" s="5">
        <v>20000.0</v>
      </c>
      <c r="L186" s="46">
        <f>ROUND(((HLOOKUP(B186,Assumption!$A$6:$L$7,2,TRUE)+1)^(1/12)-1)*(E186+I186-J186-K186),0)</f>
        <v>1679615</v>
      </c>
      <c r="M186" s="46">
        <f t="shared" si="3"/>
        <v>1018653521</v>
      </c>
      <c r="N186" s="47">
        <f>HLOOKUP(ROUND(AVERAGE(M174:M185)/10^6,0),Assumption!$B$2:$E$3,2,TRUE)*MAX((AVERAGE(M174:M185)-250*10^6),0)</f>
        <v>2915984.986</v>
      </c>
      <c r="O186" s="46">
        <f t="shared" si="4"/>
        <v>1021569506</v>
      </c>
      <c r="P186" s="46">
        <f>IF(A186=1,SA,MAX(0,SA-M185))</f>
        <v>82987181.53</v>
      </c>
      <c r="S186" s="5">
        <v>0.0</v>
      </c>
      <c r="T186" s="5">
        <v>0.0</v>
      </c>
      <c r="U186" s="5">
        <v>1.0</v>
      </c>
      <c r="V186" s="48">
        <v>1.0</v>
      </c>
    </row>
    <row r="187" ht="15.75" customHeight="1">
      <c r="A187" s="5">
        <v>185.0</v>
      </c>
      <c r="B187" s="5">
        <v>16.0</v>
      </c>
      <c r="C187" s="5">
        <f t="shared" si="1"/>
        <v>5</v>
      </c>
      <c r="D187" s="5">
        <f>'Thông tin khách hàng'!$B$4+B187-1</f>
        <v>16</v>
      </c>
      <c r="E187" s="46">
        <f t="shared" si="5"/>
        <v>1018653521</v>
      </c>
      <c r="F187" s="5">
        <f>TP*VLOOKUP('Thông tin khách hàng'!$E$10,$X$2:$Z$5,3,FALSE)*OFFSET($S187,0,VLOOKUP('Thông tin khách hàng'!$E$10,$X$2:$Z$5,2,FALSE))</f>
        <v>0</v>
      </c>
      <c r="G187" s="5">
        <f>EP*VLOOKUP('Thông tin khách hàng'!$E$10,$X$2:$Z$5,3,FALSE)*OFFSET($S187,0,VLOOKUP('Thông tin khách hàng'!$E$10,$X$2:$Z$5,2,FALSE))</f>
        <v>0</v>
      </c>
      <c r="H187" s="5">
        <f>F187*HLOOKUP(B187,Assumption!$A$10:$G$12,2,TRUE)+G187*HLOOKUP(B187,Assumption!$A$10:$G$12,3,TRUE)</f>
        <v>0</v>
      </c>
      <c r="I187" s="5">
        <f t="shared" si="2"/>
        <v>0</v>
      </c>
      <c r="J187" s="47">
        <f>VLOOKUP(D187,Assumption!$O$3:$Q$103,IF('Thông tin khách hàng'!$B$3="Nam",2,3),FALSE)/12*P187</f>
        <v>18538.55329</v>
      </c>
      <c r="K187" s="5">
        <v>20000.0</v>
      </c>
      <c r="L187" s="46">
        <f>ROUND(((HLOOKUP(B187,Assumption!$A$6:$L$7,2,TRUE)+1)^(1/12)-1)*(E187+I187-J187-K187),0)</f>
        <v>1682325</v>
      </c>
      <c r="M187" s="46">
        <f t="shared" si="3"/>
        <v>1020297307</v>
      </c>
      <c r="N187" s="47">
        <f>HLOOKUP(ROUND(AVERAGE(M175:M186)/10^6,0),Assumption!$B$2:$E$3,2,TRUE)*MAX((AVERAGE(M175:M186)-250*10^6),0)</f>
        <v>2941794.14</v>
      </c>
      <c r="O187" s="46">
        <f t="shared" si="4"/>
        <v>1023239102</v>
      </c>
      <c r="P187" s="46">
        <f>IF(A187=1,SA,MAX(0,SA-M186))</f>
        <v>81346478.99</v>
      </c>
      <c r="S187" s="5">
        <v>0.0</v>
      </c>
      <c r="T187" s="5">
        <v>0.0</v>
      </c>
      <c r="U187" s="5">
        <v>0.0</v>
      </c>
      <c r="V187" s="48">
        <v>1.0</v>
      </c>
    </row>
    <row r="188" ht="15.75" customHeight="1">
      <c r="A188" s="5">
        <v>186.0</v>
      </c>
      <c r="B188" s="5">
        <v>16.0</v>
      </c>
      <c r="C188" s="5">
        <f t="shared" si="1"/>
        <v>6</v>
      </c>
      <c r="D188" s="5">
        <f>'Thông tin khách hàng'!$B$4+B188-1</f>
        <v>16</v>
      </c>
      <c r="E188" s="46">
        <f t="shared" si="5"/>
        <v>1020297307</v>
      </c>
      <c r="F188" s="5">
        <f>TP*VLOOKUP('Thông tin khách hàng'!$E$10,$X$2:$Z$5,3,FALSE)*OFFSET($S188,0,VLOOKUP('Thông tin khách hàng'!$E$10,$X$2:$Z$5,2,FALSE))</f>
        <v>0</v>
      </c>
      <c r="G188" s="5">
        <f>EP*VLOOKUP('Thông tin khách hàng'!$E$10,$X$2:$Z$5,3,FALSE)*OFFSET($S188,0,VLOOKUP('Thông tin khách hàng'!$E$10,$X$2:$Z$5,2,FALSE))</f>
        <v>0</v>
      </c>
      <c r="H188" s="5">
        <f>F188*HLOOKUP(B188,Assumption!$A$10:$G$12,2,TRUE)+G188*HLOOKUP(B188,Assumption!$A$10:$G$12,3,TRUE)</f>
        <v>0</v>
      </c>
      <c r="I188" s="5">
        <f t="shared" si="2"/>
        <v>0</v>
      </c>
      <c r="J188" s="47">
        <f>VLOOKUP(D188,Assumption!$O$3:$Q$103,IF('Thông tin khách hàng'!$B$3="Nam",2,3),FALSE)/12*P188</f>
        <v>18163.94061</v>
      </c>
      <c r="K188" s="5">
        <v>20000.0</v>
      </c>
      <c r="L188" s="46">
        <f>ROUND(((HLOOKUP(B188,Assumption!$A$6:$L$7,2,TRUE)+1)^(1/12)-1)*(E188+I188-J188-K188),0)</f>
        <v>1685041</v>
      </c>
      <c r="M188" s="46">
        <f t="shared" si="3"/>
        <v>1021944185</v>
      </c>
      <c r="N188" s="47">
        <f>HLOOKUP(ROUND(AVERAGE(M176:M187)/10^6,0),Assumption!$B$2:$E$3,2,TRUE)*MAX((AVERAGE(M176:M187)-250*10^6),0)</f>
        <v>2967651.811</v>
      </c>
      <c r="O188" s="46">
        <f t="shared" si="4"/>
        <v>1024911836</v>
      </c>
      <c r="P188" s="46">
        <f>IF(A188=1,SA,MAX(0,SA-M187))</f>
        <v>79702692.55</v>
      </c>
      <c r="S188" s="5">
        <v>0.0</v>
      </c>
      <c r="T188" s="5">
        <v>0.0</v>
      </c>
      <c r="U188" s="5">
        <v>0.0</v>
      </c>
      <c r="V188" s="48">
        <v>1.0</v>
      </c>
    </row>
    <row r="189" ht="15.75" customHeight="1">
      <c r="A189" s="5">
        <v>187.0</v>
      </c>
      <c r="B189" s="5">
        <v>16.0</v>
      </c>
      <c r="C189" s="5">
        <f t="shared" si="1"/>
        <v>7</v>
      </c>
      <c r="D189" s="5">
        <f>'Thông tin khách hàng'!$B$4+B189-1</f>
        <v>16</v>
      </c>
      <c r="E189" s="46">
        <f t="shared" si="5"/>
        <v>1021944185</v>
      </c>
      <c r="F189" s="5">
        <f>TP*VLOOKUP('Thông tin khách hàng'!$E$10,$X$2:$Z$5,3,FALSE)*OFFSET($S189,0,VLOOKUP('Thông tin khách hàng'!$E$10,$X$2:$Z$5,2,FALSE))</f>
        <v>15000000</v>
      </c>
      <c r="G189" s="5">
        <f>EP*VLOOKUP('Thông tin khách hàng'!$E$10,$X$2:$Z$5,3,FALSE)*OFFSET($S189,0,VLOOKUP('Thông tin khách hàng'!$E$10,$X$2:$Z$5,2,FALSE))</f>
        <v>15000000</v>
      </c>
      <c r="H189" s="5">
        <f>F189*HLOOKUP(B189,Assumption!$A$10:$G$12,2,TRUE)+G189*HLOOKUP(B189,Assumption!$A$10:$G$12,3,TRUE)</f>
        <v>750000</v>
      </c>
      <c r="I189" s="5">
        <f t="shared" si="2"/>
        <v>29250000</v>
      </c>
      <c r="J189" s="47">
        <f>VLOOKUP(D189,Assumption!$O$3:$Q$103,IF('Thông tin khách hàng'!$B$3="Nam",2,3),FALSE)/12*P189</f>
        <v>17788.62359</v>
      </c>
      <c r="K189" s="5">
        <v>20000.0</v>
      </c>
      <c r="L189" s="46">
        <f>ROUND(((HLOOKUP(B189,Assumption!$A$6:$L$7,2,TRUE)+1)^(1/12)-1)*(E189+I189-J189-K189),0)</f>
        <v>1736070</v>
      </c>
      <c r="M189" s="46">
        <f t="shared" si="3"/>
        <v>1052892466</v>
      </c>
      <c r="N189" s="47">
        <f>HLOOKUP(ROUND(AVERAGE(M177:M188)/10^6,0),Assumption!$B$2:$E$3,2,TRUE)*MAX((AVERAGE(M177:M188)-250*10^6),0)</f>
        <v>2993558.091</v>
      </c>
      <c r="O189" s="46">
        <f t="shared" si="4"/>
        <v>1055886024</v>
      </c>
      <c r="P189" s="46">
        <f>IF(A189=1,SA,MAX(0,SA-M188))</f>
        <v>78055815.49</v>
      </c>
      <c r="S189" s="5">
        <v>0.0</v>
      </c>
      <c r="T189" s="5">
        <v>1.0</v>
      </c>
      <c r="U189" s="5">
        <v>1.0</v>
      </c>
      <c r="V189" s="48">
        <v>1.0</v>
      </c>
    </row>
    <row r="190" ht="15.75" customHeight="1">
      <c r="A190" s="5">
        <v>188.0</v>
      </c>
      <c r="B190" s="5">
        <v>16.0</v>
      </c>
      <c r="C190" s="5">
        <f t="shared" si="1"/>
        <v>8</v>
      </c>
      <c r="D190" s="5">
        <f>'Thông tin khách hàng'!$B$4+B190-1</f>
        <v>16</v>
      </c>
      <c r="E190" s="46">
        <f t="shared" si="5"/>
        <v>1052892466</v>
      </c>
      <c r="F190" s="5">
        <f>TP*VLOOKUP('Thông tin khách hàng'!$E$10,$X$2:$Z$5,3,FALSE)*OFFSET($S190,0,VLOOKUP('Thông tin khách hàng'!$E$10,$X$2:$Z$5,2,FALSE))</f>
        <v>0</v>
      </c>
      <c r="G190" s="5">
        <f>EP*VLOOKUP('Thông tin khách hàng'!$E$10,$X$2:$Z$5,3,FALSE)*OFFSET($S190,0,VLOOKUP('Thông tin khách hàng'!$E$10,$X$2:$Z$5,2,FALSE))</f>
        <v>0</v>
      </c>
      <c r="H190" s="5">
        <f>F190*HLOOKUP(B190,Assumption!$A$10:$G$12,2,TRUE)+G190*HLOOKUP(B190,Assumption!$A$10:$G$12,3,TRUE)</f>
        <v>0</v>
      </c>
      <c r="I190" s="5">
        <f t="shared" si="2"/>
        <v>0</v>
      </c>
      <c r="J190" s="47">
        <f>VLOOKUP(D190,Assumption!$O$3:$Q$103,IF('Thông tin khách hàng'!$B$3="Nam",2,3),FALSE)/12*P190</f>
        <v>10735.62792</v>
      </c>
      <c r="K190" s="5">
        <v>20000.0</v>
      </c>
      <c r="L190" s="46">
        <f>ROUND(((HLOOKUP(B190,Assumption!$A$6:$L$7,2,TRUE)+1)^(1/12)-1)*(E190+I190-J190-K190),0)</f>
        <v>1738887</v>
      </c>
      <c r="M190" s="46">
        <f t="shared" si="3"/>
        <v>1054600617</v>
      </c>
      <c r="N190" s="47">
        <f>HLOOKUP(ROUND(AVERAGE(M178:M189)/10^6,0),Assumption!$B$2:$E$3,2,TRUE)*MAX((AVERAGE(M178:M189)-250*10^6),0)</f>
        <v>4529269.606</v>
      </c>
      <c r="O190" s="46">
        <f t="shared" si="4"/>
        <v>1059129887</v>
      </c>
      <c r="P190" s="46">
        <f>IF(A190=1,SA,MAX(0,SA-M189))</f>
        <v>47107534.11</v>
      </c>
      <c r="S190" s="5">
        <v>0.0</v>
      </c>
      <c r="T190" s="5">
        <v>0.0</v>
      </c>
      <c r="U190" s="5">
        <v>0.0</v>
      </c>
      <c r="V190" s="48">
        <v>1.0</v>
      </c>
    </row>
    <row r="191" ht="15.75" customHeight="1">
      <c r="A191" s="5">
        <v>189.0</v>
      </c>
      <c r="B191" s="5">
        <v>16.0</v>
      </c>
      <c r="C191" s="5">
        <f t="shared" si="1"/>
        <v>9</v>
      </c>
      <c r="D191" s="5">
        <f>'Thông tin khách hàng'!$B$4+B191-1</f>
        <v>16</v>
      </c>
      <c r="E191" s="46">
        <f t="shared" si="5"/>
        <v>1054600617</v>
      </c>
      <c r="F191" s="5">
        <f>TP*VLOOKUP('Thông tin khách hàng'!$E$10,$X$2:$Z$5,3,FALSE)*OFFSET($S191,0,VLOOKUP('Thông tin khách hàng'!$E$10,$X$2:$Z$5,2,FALSE))</f>
        <v>0</v>
      </c>
      <c r="G191" s="5">
        <f>EP*VLOOKUP('Thông tin khách hàng'!$E$10,$X$2:$Z$5,3,FALSE)*OFFSET($S191,0,VLOOKUP('Thông tin khách hàng'!$E$10,$X$2:$Z$5,2,FALSE))</f>
        <v>0</v>
      </c>
      <c r="H191" s="5">
        <f>F191*HLOOKUP(B191,Assumption!$A$10:$G$12,2,TRUE)+G191*HLOOKUP(B191,Assumption!$A$10:$G$12,3,TRUE)</f>
        <v>0</v>
      </c>
      <c r="I191" s="5">
        <f t="shared" si="2"/>
        <v>0</v>
      </c>
      <c r="J191" s="47">
        <f>VLOOKUP(D191,Assumption!$O$3:$Q$103,IF('Thông tin khách hàng'!$B$3="Nam",2,3),FALSE)/12*P191</f>
        <v>10346.34672</v>
      </c>
      <c r="K191" s="5">
        <v>20000.0</v>
      </c>
      <c r="L191" s="46">
        <f>ROUND(((HLOOKUP(B191,Assumption!$A$6:$L$7,2,TRUE)+1)^(1/12)-1)*(E191+I191-J191-K191),0)</f>
        <v>1741709</v>
      </c>
      <c r="M191" s="46">
        <f t="shared" si="3"/>
        <v>1056311980</v>
      </c>
      <c r="N191" s="47">
        <f>HLOOKUP(ROUND(AVERAGE(M179:M190)/10^6,0),Assumption!$B$2:$E$3,2,TRUE)*MAX((AVERAGE(M179:M190)-250*10^6),0)</f>
        <v>4568275.264</v>
      </c>
      <c r="O191" s="46">
        <f t="shared" si="4"/>
        <v>1060880255</v>
      </c>
      <c r="P191" s="46">
        <f>IF(A191=1,SA,MAX(0,SA-M190))</f>
        <v>45399382.74</v>
      </c>
      <c r="S191" s="5">
        <v>0.0</v>
      </c>
      <c r="T191" s="5">
        <v>0.0</v>
      </c>
      <c r="U191" s="5">
        <v>0.0</v>
      </c>
      <c r="V191" s="48">
        <v>1.0</v>
      </c>
    </row>
    <row r="192" ht="15.75" customHeight="1">
      <c r="A192" s="5">
        <v>190.0</v>
      </c>
      <c r="B192" s="5">
        <v>16.0</v>
      </c>
      <c r="C192" s="5">
        <f t="shared" si="1"/>
        <v>10</v>
      </c>
      <c r="D192" s="5">
        <f>'Thông tin khách hàng'!$B$4+B192-1</f>
        <v>16</v>
      </c>
      <c r="E192" s="46">
        <f t="shared" si="5"/>
        <v>1056311980</v>
      </c>
      <c r="F192" s="5">
        <f>TP*VLOOKUP('Thông tin khách hàng'!$E$10,$X$2:$Z$5,3,FALSE)*OFFSET($S192,0,VLOOKUP('Thông tin khách hàng'!$E$10,$X$2:$Z$5,2,FALSE))</f>
        <v>0</v>
      </c>
      <c r="G192" s="5">
        <f>EP*VLOOKUP('Thông tin khách hàng'!$E$10,$X$2:$Z$5,3,FALSE)*OFFSET($S192,0,VLOOKUP('Thông tin khách hàng'!$E$10,$X$2:$Z$5,2,FALSE))</f>
        <v>0</v>
      </c>
      <c r="H192" s="5">
        <f>F192*HLOOKUP(B192,Assumption!$A$10:$G$12,2,TRUE)+G192*HLOOKUP(B192,Assumption!$A$10:$G$12,3,TRUE)</f>
        <v>0</v>
      </c>
      <c r="I192" s="5">
        <f t="shared" si="2"/>
        <v>0</v>
      </c>
      <c r="J192" s="47">
        <f>VLOOKUP(D192,Assumption!$O$3:$Q$103,IF('Thông tin khách hàng'!$B$3="Nam",2,3),FALSE)/12*P192</f>
        <v>9956.333679</v>
      </c>
      <c r="K192" s="5">
        <v>20000.0</v>
      </c>
      <c r="L192" s="46">
        <f>ROUND(((HLOOKUP(B192,Assumption!$A$6:$L$7,2,TRUE)+1)^(1/12)-1)*(E192+I192-J192-K192),0)</f>
        <v>1744536</v>
      </c>
      <c r="M192" s="46">
        <f t="shared" si="3"/>
        <v>1058026560</v>
      </c>
      <c r="N192" s="47">
        <f>HLOOKUP(ROUND(AVERAGE(M180:M191)/10^6,0),Assumption!$B$2:$E$3,2,TRUE)*MAX((AVERAGE(M180:M191)-250*10^6),0)</f>
        <v>4607354.246</v>
      </c>
      <c r="O192" s="46">
        <f t="shared" si="4"/>
        <v>1062633914</v>
      </c>
      <c r="P192" s="46">
        <f>IF(A192=1,SA,MAX(0,SA-M191))</f>
        <v>43688020.08</v>
      </c>
      <c r="S192" s="5">
        <v>0.0</v>
      </c>
      <c r="T192" s="5">
        <v>0.0</v>
      </c>
      <c r="U192" s="5">
        <v>1.0</v>
      </c>
      <c r="V192" s="48">
        <v>1.0</v>
      </c>
    </row>
    <row r="193" ht="15.75" customHeight="1">
      <c r="A193" s="5">
        <v>191.0</v>
      </c>
      <c r="B193" s="5">
        <v>16.0</v>
      </c>
      <c r="C193" s="5">
        <f t="shared" si="1"/>
        <v>11</v>
      </c>
      <c r="D193" s="5">
        <f>'Thông tin khách hàng'!$B$4+B193-1</f>
        <v>16</v>
      </c>
      <c r="E193" s="46">
        <f t="shared" si="5"/>
        <v>1058026560</v>
      </c>
      <c r="F193" s="5">
        <f>TP*VLOOKUP('Thông tin khách hàng'!$E$10,$X$2:$Z$5,3,FALSE)*OFFSET($S193,0,VLOOKUP('Thông tin khách hàng'!$E$10,$X$2:$Z$5,2,FALSE))</f>
        <v>0</v>
      </c>
      <c r="G193" s="5">
        <f>EP*VLOOKUP('Thông tin khách hàng'!$E$10,$X$2:$Z$5,3,FALSE)*OFFSET($S193,0,VLOOKUP('Thông tin khách hàng'!$E$10,$X$2:$Z$5,2,FALSE))</f>
        <v>0</v>
      </c>
      <c r="H193" s="5">
        <f>F193*HLOOKUP(B193,Assumption!$A$10:$G$12,2,TRUE)+G193*HLOOKUP(B193,Assumption!$A$10:$G$12,3,TRUE)</f>
        <v>0</v>
      </c>
      <c r="I193" s="5">
        <f t="shared" si="2"/>
        <v>0</v>
      </c>
      <c r="J193" s="47">
        <f>VLOOKUP(D193,Assumption!$O$3:$Q$103,IF('Thông tin khách hàng'!$B$3="Nam",2,3),FALSE)/12*P193</f>
        <v>9565.587491</v>
      </c>
      <c r="K193" s="5">
        <v>20000.0</v>
      </c>
      <c r="L193" s="46">
        <f>ROUND(((HLOOKUP(B193,Assumption!$A$6:$L$7,2,TRUE)+1)^(1/12)-1)*(E193+I193-J193-K193),0)</f>
        <v>1747368</v>
      </c>
      <c r="M193" s="46">
        <f t="shared" si="3"/>
        <v>1059744362</v>
      </c>
      <c r="N193" s="47">
        <f>HLOOKUP(ROUND(AVERAGE(M181:M192)/10^6,0),Assumption!$B$2:$E$3,2,TRUE)*MAX((AVERAGE(M181:M192)-250*10^6),0)</f>
        <v>4646506.692</v>
      </c>
      <c r="O193" s="46">
        <f t="shared" si="4"/>
        <v>1064390869</v>
      </c>
      <c r="P193" s="46">
        <f>IF(A193=1,SA,MAX(0,SA-M192))</f>
        <v>41973440.42</v>
      </c>
      <c r="S193" s="5">
        <v>0.0</v>
      </c>
      <c r="T193" s="5">
        <v>0.0</v>
      </c>
      <c r="U193" s="5">
        <v>0.0</v>
      </c>
      <c r="V193" s="48">
        <v>1.0</v>
      </c>
    </row>
    <row r="194" ht="15.75" customHeight="1">
      <c r="A194" s="5">
        <v>192.0</v>
      </c>
      <c r="B194" s="5">
        <v>16.0</v>
      </c>
      <c r="C194" s="5">
        <f t="shared" si="1"/>
        <v>12</v>
      </c>
      <c r="D194" s="5">
        <f>'Thông tin khách hàng'!$B$4+B194-1</f>
        <v>16</v>
      </c>
      <c r="E194" s="46">
        <f t="shared" si="5"/>
        <v>1059744362</v>
      </c>
      <c r="F194" s="5">
        <f>TP*VLOOKUP('Thông tin khách hàng'!$E$10,$X$2:$Z$5,3,FALSE)*OFFSET($S194,0,VLOOKUP('Thông tin khách hàng'!$E$10,$X$2:$Z$5,2,FALSE))</f>
        <v>0</v>
      </c>
      <c r="G194" s="5">
        <f>EP*VLOOKUP('Thông tin khách hàng'!$E$10,$X$2:$Z$5,3,FALSE)*OFFSET($S194,0,VLOOKUP('Thông tin khách hàng'!$E$10,$X$2:$Z$5,2,FALSE))</f>
        <v>0</v>
      </c>
      <c r="H194" s="5">
        <f>F194*HLOOKUP(B194,Assumption!$A$10:$G$12,2,TRUE)+G194*HLOOKUP(B194,Assumption!$A$10:$G$12,3,TRUE)</f>
        <v>0</v>
      </c>
      <c r="I194" s="5">
        <f t="shared" si="2"/>
        <v>0</v>
      </c>
      <c r="J194" s="47">
        <f>VLOOKUP(D194,Assumption!$O$3:$Q$103,IF('Thông tin khách hàng'!$B$3="Nam",2,3),FALSE)/12*P194</f>
        <v>9174.106852</v>
      </c>
      <c r="K194" s="5">
        <v>20000.0</v>
      </c>
      <c r="L194" s="46">
        <f>ROUND(((HLOOKUP(B194,Assumption!$A$6:$L$7,2,TRUE)+1)^(1/12)-1)*(E194+I194-J194-K194),0)</f>
        <v>1750206</v>
      </c>
      <c r="M194" s="46">
        <f t="shared" si="3"/>
        <v>1061465394</v>
      </c>
      <c r="N194" s="47">
        <f>HLOOKUP(ROUND(AVERAGE(M182:M193)/10^6,0),Assumption!$B$2:$E$3,2,TRUE)*MAX((AVERAGE(M182:M193)-250*10^6),0)</f>
        <v>4685732.738</v>
      </c>
      <c r="O194" s="46">
        <f t="shared" si="4"/>
        <v>1066151127</v>
      </c>
      <c r="P194" s="46">
        <f>IF(A194=1,SA,MAX(0,SA-M193))</f>
        <v>40255638.01</v>
      </c>
      <c r="S194" s="5">
        <v>0.0</v>
      </c>
      <c r="T194" s="5">
        <v>0.0</v>
      </c>
      <c r="U194" s="5">
        <v>0.0</v>
      </c>
      <c r="V194" s="48">
        <v>1.0</v>
      </c>
    </row>
    <row r="195" ht="15.75" customHeight="1">
      <c r="A195" s="5">
        <v>193.0</v>
      </c>
      <c r="B195" s="5">
        <v>17.0</v>
      </c>
      <c r="C195" s="5">
        <f t="shared" si="1"/>
        <v>1</v>
      </c>
      <c r="D195" s="5">
        <f>'Thông tin khách hàng'!$B$4+B195-1</f>
        <v>17</v>
      </c>
      <c r="E195" s="46">
        <f t="shared" si="5"/>
        <v>1061465394</v>
      </c>
      <c r="F195" s="5">
        <f>TP*VLOOKUP('Thông tin khách hàng'!$E$10,$X$2:$Z$5,3,FALSE)*OFFSET($S195,0,VLOOKUP('Thông tin khách hàng'!$E$10,$X$2:$Z$5,2,FALSE))</f>
        <v>15000000</v>
      </c>
      <c r="G195" s="5">
        <f>EP*VLOOKUP('Thông tin khách hàng'!$E$10,$X$2:$Z$5,3,FALSE)*OFFSET($S195,0,VLOOKUP('Thông tin khách hàng'!$E$10,$X$2:$Z$5,2,FALSE))</f>
        <v>15000000</v>
      </c>
      <c r="H195" s="5">
        <f>F195*HLOOKUP(B195,Assumption!$A$10:$G$12,2,TRUE)+G195*HLOOKUP(B195,Assumption!$A$10:$G$12,3,TRUE)</f>
        <v>750000</v>
      </c>
      <c r="I195" s="5">
        <f t="shared" si="2"/>
        <v>29250000</v>
      </c>
      <c r="J195" s="47">
        <f>VLOOKUP(D195,Assumption!$O$3:$Q$103,IF('Thông tin khách hàng'!$B$3="Nam",2,3),FALSE)/12*P195</f>
        <v>8781.890227</v>
      </c>
      <c r="K195" s="5">
        <v>20000.0</v>
      </c>
      <c r="L195" s="46">
        <f>ROUND(((HLOOKUP(B195,Assumption!$A$6:$L$7,2,TRUE)+1)^(1/12)-1)*(E195+I195-J195-K195),0)</f>
        <v>1801358</v>
      </c>
      <c r="M195" s="46">
        <f t="shared" si="3"/>
        <v>1092487970</v>
      </c>
      <c r="N195" s="47">
        <f>HLOOKUP(ROUND(AVERAGE(M183:M194)/10^6,0),Assumption!$B$2:$E$3,2,TRUE)*MAX((AVERAGE(M183:M194)-250*10^6),0)</f>
        <v>4725032.523</v>
      </c>
      <c r="O195" s="46">
        <f t="shared" si="4"/>
        <v>1097213003</v>
      </c>
      <c r="P195" s="46">
        <f>IF(A195=1,SA,MAX(0,SA-M194))</f>
        <v>38534606.11</v>
      </c>
      <c r="S195" s="5">
        <v>1.0</v>
      </c>
      <c r="T195" s="5">
        <v>1.0</v>
      </c>
      <c r="U195" s="5">
        <v>1.0</v>
      </c>
      <c r="V195" s="48">
        <v>1.0</v>
      </c>
    </row>
    <row r="196" ht="15.75" customHeight="1">
      <c r="A196" s="5">
        <v>194.0</v>
      </c>
      <c r="B196" s="5">
        <v>17.0</v>
      </c>
      <c r="C196" s="5">
        <f t="shared" si="1"/>
        <v>2</v>
      </c>
      <c r="D196" s="5">
        <f>'Thông tin khách hàng'!$B$4+B196-1</f>
        <v>17</v>
      </c>
      <c r="E196" s="46">
        <f t="shared" si="5"/>
        <v>1092487970</v>
      </c>
      <c r="F196" s="5">
        <f>TP*VLOOKUP('Thông tin khách hàng'!$E$10,$X$2:$Z$5,3,FALSE)*OFFSET($S196,0,VLOOKUP('Thông tin khách hàng'!$E$10,$X$2:$Z$5,2,FALSE))</f>
        <v>0</v>
      </c>
      <c r="G196" s="5">
        <f>EP*VLOOKUP('Thông tin khách hàng'!$E$10,$X$2:$Z$5,3,FALSE)*OFFSET($S196,0,VLOOKUP('Thông tin khách hàng'!$E$10,$X$2:$Z$5,2,FALSE))</f>
        <v>0</v>
      </c>
      <c r="H196" s="5">
        <f>F196*HLOOKUP(B196,Assumption!$A$10:$G$12,2,TRUE)+G196*HLOOKUP(B196,Assumption!$A$10:$G$12,3,TRUE)</f>
        <v>0</v>
      </c>
      <c r="I196" s="5">
        <f t="shared" si="2"/>
        <v>0</v>
      </c>
      <c r="J196" s="47">
        <f>VLOOKUP(D196,Assumption!$O$3:$Q$103,IF('Thông tin khách hàng'!$B$3="Nam",2,3),FALSE)/12*P196</f>
        <v>1711.963077</v>
      </c>
      <c r="K196" s="5">
        <v>20000.0</v>
      </c>
      <c r="L196" s="46">
        <f>ROUND(((HLOOKUP(B196,Assumption!$A$6:$L$7,2,TRUE)+1)^(1/12)-1)*(E196+I196-J196-K196),0)</f>
        <v>1804297</v>
      </c>
      <c r="M196" s="46">
        <f t="shared" si="3"/>
        <v>1094270555</v>
      </c>
      <c r="N196" s="47">
        <f>HLOOKUP(ROUND(AVERAGE(M184:M195)/10^6,0),Assumption!$B$2:$E$3,2,TRUE)*MAX((AVERAGE(M184:M195)-250*10^6),0)</f>
        <v>4764406.187</v>
      </c>
      <c r="O196" s="46">
        <f t="shared" si="4"/>
        <v>1099034961</v>
      </c>
      <c r="P196" s="46">
        <f>IF(A196=1,SA,MAX(0,SA-M195))</f>
        <v>7512030.003</v>
      </c>
      <c r="S196" s="5">
        <v>0.0</v>
      </c>
      <c r="T196" s="5">
        <v>0.0</v>
      </c>
      <c r="U196" s="5">
        <v>0.0</v>
      </c>
      <c r="V196" s="48">
        <v>1.0</v>
      </c>
    </row>
    <row r="197" ht="15.75" customHeight="1">
      <c r="A197" s="5">
        <v>195.0</v>
      </c>
      <c r="B197" s="5">
        <v>17.0</v>
      </c>
      <c r="C197" s="5">
        <f t="shared" si="1"/>
        <v>3</v>
      </c>
      <c r="D197" s="5">
        <f>'Thông tin khách hàng'!$B$4+B197-1</f>
        <v>17</v>
      </c>
      <c r="E197" s="46">
        <f t="shared" si="5"/>
        <v>1094270555</v>
      </c>
      <c r="F197" s="5">
        <f>TP*VLOOKUP('Thông tin khách hàng'!$E$10,$X$2:$Z$5,3,FALSE)*OFFSET($S197,0,VLOOKUP('Thông tin khách hàng'!$E$10,$X$2:$Z$5,2,FALSE))</f>
        <v>0</v>
      </c>
      <c r="G197" s="5">
        <f>EP*VLOOKUP('Thông tin khách hàng'!$E$10,$X$2:$Z$5,3,FALSE)*OFFSET($S197,0,VLOOKUP('Thông tin khách hàng'!$E$10,$X$2:$Z$5,2,FALSE))</f>
        <v>0</v>
      </c>
      <c r="H197" s="5">
        <f>F197*HLOOKUP(B197,Assumption!$A$10:$G$12,2,TRUE)+G197*HLOOKUP(B197,Assumption!$A$10:$G$12,3,TRUE)</f>
        <v>0</v>
      </c>
      <c r="I197" s="5">
        <f t="shared" si="2"/>
        <v>0</v>
      </c>
      <c r="J197" s="47">
        <f>VLOOKUP(D197,Assumption!$O$3:$Q$103,IF('Thông tin khách hàng'!$B$3="Nam",2,3),FALSE)/12*P197</f>
        <v>1305.718725</v>
      </c>
      <c r="K197" s="5">
        <v>20000.0</v>
      </c>
      <c r="L197" s="46">
        <f>ROUND(((HLOOKUP(B197,Assumption!$A$6:$L$7,2,TRUE)+1)^(1/12)-1)*(E197+I197-J197-K197),0)</f>
        <v>1807242</v>
      </c>
      <c r="M197" s="46">
        <f t="shared" si="3"/>
        <v>1096056491</v>
      </c>
      <c r="N197" s="47">
        <f>HLOOKUP(ROUND(AVERAGE(M185:M196)/10^6,0),Assumption!$B$2:$E$3,2,TRUE)*MAX((AVERAGE(M185:M196)-250*10^6),0)</f>
        <v>4803853.868</v>
      </c>
      <c r="O197" s="46">
        <f t="shared" si="4"/>
        <v>1100860345</v>
      </c>
      <c r="P197" s="46">
        <f>IF(A197=1,SA,MAX(0,SA-M196))</f>
        <v>5729444.966</v>
      </c>
      <c r="S197" s="5">
        <v>0.0</v>
      </c>
      <c r="T197" s="5">
        <v>0.0</v>
      </c>
      <c r="U197" s="5">
        <v>0.0</v>
      </c>
      <c r="V197" s="48">
        <v>1.0</v>
      </c>
    </row>
    <row r="198" ht="15.75" customHeight="1">
      <c r="A198" s="5">
        <v>196.0</v>
      </c>
      <c r="B198" s="5">
        <v>17.0</v>
      </c>
      <c r="C198" s="5">
        <f t="shared" si="1"/>
        <v>4</v>
      </c>
      <c r="D198" s="5">
        <f>'Thông tin khách hàng'!$B$4+B198-1</f>
        <v>17</v>
      </c>
      <c r="E198" s="46">
        <f t="shared" si="5"/>
        <v>1096056491</v>
      </c>
      <c r="F198" s="5">
        <f>TP*VLOOKUP('Thông tin khách hàng'!$E$10,$X$2:$Z$5,3,FALSE)*OFFSET($S198,0,VLOOKUP('Thông tin khách hàng'!$E$10,$X$2:$Z$5,2,FALSE))</f>
        <v>0</v>
      </c>
      <c r="G198" s="5">
        <f>EP*VLOOKUP('Thông tin khách hàng'!$E$10,$X$2:$Z$5,3,FALSE)*OFFSET($S198,0,VLOOKUP('Thông tin khách hàng'!$E$10,$X$2:$Z$5,2,FALSE))</f>
        <v>0</v>
      </c>
      <c r="H198" s="5">
        <f>F198*HLOOKUP(B198,Assumption!$A$10:$G$12,2,TRUE)+G198*HLOOKUP(B198,Assumption!$A$10:$G$12,3,TRUE)</f>
        <v>0</v>
      </c>
      <c r="I198" s="5">
        <f t="shared" si="2"/>
        <v>0</v>
      </c>
      <c r="J198" s="47">
        <f>VLOOKUP(D198,Assumption!$O$3:$Q$103,IF('Thông tin khách hàng'!$B$3="Nam",2,3),FALSE)/12*P198</f>
        <v>898.7106363</v>
      </c>
      <c r="K198" s="5">
        <v>20000.0</v>
      </c>
      <c r="L198" s="46">
        <f>ROUND(((HLOOKUP(B198,Assumption!$A$6:$L$7,2,TRUE)+1)^(1/12)-1)*(E198+I198-J198-K198),0)</f>
        <v>1810192</v>
      </c>
      <c r="M198" s="46">
        <f t="shared" si="3"/>
        <v>1097845785</v>
      </c>
      <c r="N198" s="47">
        <f>HLOOKUP(ROUND(AVERAGE(M186:M197)/10^6,0),Assumption!$B$2:$E$3,2,TRUE)*MAX((AVERAGE(M186:M197)-250*10^6),0)</f>
        <v>4843375.704</v>
      </c>
      <c r="O198" s="46">
        <f t="shared" si="4"/>
        <v>1102689160</v>
      </c>
      <c r="P198" s="46">
        <f>IF(A198=1,SA,MAX(0,SA-M197))</f>
        <v>3943508.684</v>
      </c>
      <c r="S198" s="5">
        <v>0.0</v>
      </c>
      <c r="T198" s="5">
        <v>0.0</v>
      </c>
      <c r="U198" s="5">
        <v>1.0</v>
      </c>
      <c r="V198" s="48">
        <v>1.0</v>
      </c>
    </row>
    <row r="199" ht="15.75" customHeight="1">
      <c r="A199" s="5">
        <v>197.0</v>
      </c>
      <c r="B199" s="5">
        <v>17.0</v>
      </c>
      <c r="C199" s="5">
        <f t="shared" si="1"/>
        <v>5</v>
      </c>
      <c r="D199" s="5">
        <f>'Thông tin khách hàng'!$B$4+B199-1</f>
        <v>17</v>
      </c>
      <c r="E199" s="46">
        <f t="shared" si="5"/>
        <v>1097845785</v>
      </c>
      <c r="F199" s="5">
        <f>TP*VLOOKUP('Thông tin khách hàng'!$E$10,$X$2:$Z$5,3,FALSE)*OFFSET($S199,0,VLOOKUP('Thông tin khách hàng'!$E$10,$X$2:$Z$5,2,FALSE))</f>
        <v>0</v>
      </c>
      <c r="G199" s="5">
        <f>EP*VLOOKUP('Thông tin khách hàng'!$E$10,$X$2:$Z$5,3,FALSE)*OFFSET($S199,0,VLOOKUP('Thông tin khách hàng'!$E$10,$X$2:$Z$5,2,FALSE))</f>
        <v>0</v>
      </c>
      <c r="H199" s="5">
        <f>F199*HLOOKUP(B199,Assumption!$A$10:$G$12,2,TRUE)+G199*HLOOKUP(B199,Assumption!$A$10:$G$12,3,TRUE)</f>
        <v>0</v>
      </c>
      <c r="I199" s="5">
        <f t="shared" si="2"/>
        <v>0</v>
      </c>
      <c r="J199" s="47">
        <f>VLOOKUP(D199,Assumption!$O$3:$Q$103,IF('Thông tin khách hàng'!$B$3="Nam",2,3),FALSE)/12*P199</f>
        <v>490.9374984</v>
      </c>
      <c r="K199" s="5">
        <v>20000.0</v>
      </c>
      <c r="L199" s="46">
        <f>ROUND(((HLOOKUP(B199,Assumption!$A$6:$L$7,2,TRUE)+1)^(1/12)-1)*(E199+I199-J199-K199),0)</f>
        <v>1813148</v>
      </c>
      <c r="M199" s="46">
        <f t="shared" si="3"/>
        <v>1099638442</v>
      </c>
      <c r="N199" s="47">
        <f>HLOOKUP(ROUND(AVERAGE(M187:M198)/10^6,0),Assumption!$B$2:$E$3,2,TRUE)*MAX((AVERAGE(M187:M198)-250*10^6),0)</f>
        <v>4882971.836</v>
      </c>
      <c r="O199" s="46">
        <f t="shared" si="4"/>
        <v>1104521414</v>
      </c>
      <c r="P199" s="46">
        <f>IF(A199=1,SA,MAX(0,SA-M198))</f>
        <v>2154215.395</v>
      </c>
      <c r="S199" s="5">
        <v>0.0</v>
      </c>
      <c r="T199" s="5">
        <v>0.0</v>
      </c>
      <c r="U199" s="5">
        <v>0.0</v>
      </c>
      <c r="V199" s="48">
        <v>1.0</v>
      </c>
    </row>
    <row r="200" ht="15.75" customHeight="1">
      <c r="A200" s="5">
        <v>198.0</v>
      </c>
      <c r="B200" s="5">
        <v>17.0</v>
      </c>
      <c r="C200" s="5">
        <f t="shared" si="1"/>
        <v>6</v>
      </c>
      <c r="D200" s="5">
        <f>'Thông tin khách hàng'!$B$4+B200-1</f>
        <v>17</v>
      </c>
      <c r="E200" s="46">
        <f t="shared" si="5"/>
        <v>1099638442</v>
      </c>
      <c r="F200" s="5">
        <f>TP*VLOOKUP('Thông tin khách hàng'!$E$10,$X$2:$Z$5,3,FALSE)*OFFSET($S200,0,VLOOKUP('Thông tin khách hàng'!$E$10,$X$2:$Z$5,2,FALSE))</f>
        <v>0</v>
      </c>
      <c r="G200" s="5">
        <f>EP*VLOOKUP('Thông tin khách hàng'!$E$10,$X$2:$Z$5,3,FALSE)*OFFSET($S200,0,VLOOKUP('Thông tin khách hàng'!$E$10,$X$2:$Z$5,2,FALSE))</f>
        <v>0</v>
      </c>
      <c r="H200" s="5">
        <f>F200*HLOOKUP(B200,Assumption!$A$10:$G$12,2,TRUE)+G200*HLOOKUP(B200,Assumption!$A$10:$G$12,3,TRUE)</f>
        <v>0</v>
      </c>
      <c r="I200" s="5">
        <f t="shared" si="2"/>
        <v>0</v>
      </c>
      <c r="J200" s="47">
        <f>VLOOKUP(D200,Assumption!$O$3:$Q$103,IF('Thông tin khách hàng'!$B$3="Nam",2,3),FALSE)/12*P200</f>
        <v>82.39776937</v>
      </c>
      <c r="K200" s="5">
        <v>20000.0</v>
      </c>
      <c r="L200" s="46">
        <f>ROUND(((HLOOKUP(B200,Assumption!$A$6:$L$7,2,TRUE)+1)^(1/12)-1)*(E200+I200-J200-K200),0)</f>
        <v>1816109</v>
      </c>
      <c r="M200" s="46">
        <f t="shared" si="3"/>
        <v>1101434468</v>
      </c>
      <c r="N200" s="47">
        <f>HLOOKUP(ROUND(AVERAGE(M188:M199)/10^6,0),Assumption!$B$2:$E$3,2,TRUE)*MAX((AVERAGE(M188:M199)-250*10^6),0)</f>
        <v>4922642.403</v>
      </c>
      <c r="O200" s="46">
        <f t="shared" si="4"/>
        <v>1106357111</v>
      </c>
      <c r="P200" s="46">
        <f>IF(A200=1,SA,MAX(0,SA-M199))</f>
        <v>361558.3326</v>
      </c>
      <c r="S200" s="5">
        <v>0.0</v>
      </c>
      <c r="T200" s="5">
        <v>0.0</v>
      </c>
      <c r="U200" s="5">
        <v>0.0</v>
      </c>
      <c r="V200" s="48">
        <v>1.0</v>
      </c>
    </row>
    <row r="201" ht="15.75" customHeight="1">
      <c r="A201" s="5">
        <v>199.0</v>
      </c>
      <c r="B201" s="5">
        <v>17.0</v>
      </c>
      <c r="C201" s="5">
        <f t="shared" si="1"/>
        <v>7</v>
      </c>
      <c r="D201" s="5">
        <f>'Thông tin khách hàng'!$B$4+B201-1</f>
        <v>17</v>
      </c>
      <c r="E201" s="46">
        <f t="shared" si="5"/>
        <v>1101434468</v>
      </c>
      <c r="F201" s="5">
        <f>TP*VLOOKUP('Thông tin khách hàng'!$E$10,$X$2:$Z$5,3,FALSE)*OFFSET($S201,0,VLOOKUP('Thông tin khách hàng'!$E$10,$X$2:$Z$5,2,FALSE))</f>
        <v>15000000</v>
      </c>
      <c r="G201" s="5">
        <f>EP*VLOOKUP('Thông tin khách hàng'!$E$10,$X$2:$Z$5,3,FALSE)*OFFSET($S201,0,VLOOKUP('Thông tin khách hàng'!$E$10,$X$2:$Z$5,2,FALSE))</f>
        <v>15000000</v>
      </c>
      <c r="H201" s="5">
        <f>F201*HLOOKUP(B201,Assumption!$A$10:$G$12,2,TRUE)+G201*HLOOKUP(B201,Assumption!$A$10:$G$12,3,TRUE)</f>
        <v>750000</v>
      </c>
      <c r="I201" s="5">
        <f t="shared" si="2"/>
        <v>29250000</v>
      </c>
      <c r="J201" s="47">
        <f>VLOOKUP(D201,Assumption!$O$3:$Q$103,IF('Thông tin khách hàng'!$B$3="Nam",2,3),FALSE)/12*P201</f>
        <v>0</v>
      </c>
      <c r="K201" s="5">
        <v>20000.0</v>
      </c>
      <c r="L201" s="46">
        <f>ROUND(((HLOOKUP(B201,Assumption!$A$6:$L$7,2,TRUE)+1)^(1/12)-1)*(E201+I201-J201-K201),0)</f>
        <v>1867384</v>
      </c>
      <c r="M201" s="46">
        <f t="shared" si="3"/>
        <v>1132531852</v>
      </c>
      <c r="N201" s="47">
        <f>HLOOKUP(ROUND(AVERAGE(M189:M200)/10^6,0),Assumption!$B$2:$E$3,2,TRUE)*MAX((AVERAGE(M189:M200)-250*10^6),0)</f>
        <v>4962387.545</v>
      </c>
      <c r="O201" s="46">
        <f t="shared" si="4"/>
        <v>1137494240</v>
      </c>
      <c r="P201" s="46">
        <f>IF(A201=1,SA,MAX(0,SA-M200))</f>
        <v>0</v>
      </c>
      <c r="S201" s="5">
        <v>0.0</v>
      </c>
      <c r="T201" s="5">
        <v>1.0</v>
      </c>
      <c r="U201" s="5">
        <v>1.0</v>
      </c>
      <c r="V201" s="48">
        <v>1.0</v>
      </c>
    </row>
    <row r="202" ht="15.75" customHeight="1">
      <c r="A202" s="5">
        <v>200.0</v>
      </c>
      <c r="B202" s="5">
        <v>17.0</v>
      </c>
      <c r="C202" s="5">
        <f t="shared" si="1"/>
        <v>8</v>
      </c>
      <c r="D202" s="5">
        <f>'Thông tin khách hàng'!$B$4+B202-1</f>
        <v>17</v>
      </c>
      <c r="E202" s="46">
        <f t="shared" si="5"/>
        <v>1132531852</v>
      </c>
      <c r="F202" s="5">
        <f>TP*VLOOKUP('Thông tin khách hàng'!$E$10,$X$2:$Z$5,3,FALSE)*OFFSET($S202,0,VLOOKUP('Thông tin khách hàng'!$E$10,$X$2:$Z$5,2,FALSE))</f>
        <v>0</v>
      </c>
      <c r="G202" s="5">
        <f>EP*VLOOKUP('Thông tin khách hàng'!$E$10,$X$2:$Z$5,3,FALSE)*OFFSET($S202,0,VLOOKUP('Thông tin khách hàng'!$E$10,$X$2:$Z$5,2,FALSE))</f>
        <v>0</v>
      </c>
      <c r="H202" s="5">
        <f>F202*HLOOKUP(B202,Assumption!$A$10:$G$12,2,TRUE)+G202*HLOOKUP(B202,Assumption!$A$10:$G$12,3,TRUE)</f>
        <v>0</v>
      </c>
      <c r="I202" s="5">
        <f t="shared" si="2"/>
        <v>0</v>
      </c>
      <c r="J202" s="47">
        <f>VLOOKUP(D202,Assumption!$O$3:$Q$103,IF('Thông tin khách hàng'!$B$3="Nam",2,3),FALSE)/12*P202</f>
        <v>0</v>
      </c>
      <c r="K202" s="5">
        <v>20000.0</v>
      </c>
      <c r="L202" s="46">
        <f>ROUND(((HLOOKUP(B202,Assumption!$A$6:$L$7,2,TRUE)+1)^(1/12)-1)*(E202+I202-J202-K202),0)</f>
        <v>1870435</v>
      </c>
      <c r="M202" s="46">
        <f t="shared" si="3"/>
        <v>1134382287</v>
      </c>
      <c r="N202" s="47">
        <f>HLOOKUP(ROUND(AVERAGE(M190:M201)/10^6,0),Assumption!$B$2:$E$3,2,TRUE)*MAX((AVERAGE(M190:M201)-250*10^6),0)</f>
        <v>5002207.238</v>
      </c>
      <c r="O202" s="46">
        <f t="shared" si="4"/>
        <v>1139384495</v>
      </c>
      <c r="P202" s="46">
        <f>IF(A202=1,SA,MAX(0,SA-M201))</f>
        <v>0</v>
      </c>
      <c r="S202" s="5">
        <v>0.0</v>
      </c>
      <c r="T202" s="5">
        <v>0.0</v>
      </c>
      <c r="U202" s="5">
        <v>0.0</v>
      </c>
      <c r="V202" s="48">
        <v>1.0</v>
      </c>
    </row>
    <row r="203" ht="15.75" customHeight="1">
      <c r="A203" s="5">
        <v>201.0</v>
      </c>
      <c r="B203" s="5">
        <v>17.0</v>
      </c>
      <c r="C203" s="5">
        <f t="shared" si="1"/>
        <v>9</v>
      </c>
      <c r="D203" s="5">
        <f>'Thông tin khách hàng'!$B$4+B203-1</f>
        <v>17</v>
      </c>
      <c r="E203" s="46">
        <f t="shared" si="5"/>
        <v>1134382287</v>
      </c>
      <c r="F203" s="5">
        <f>TP*VLOOKUP('Thông tin khách hàng'!$E$10,$X$2:$Z$5,3,FALSE)*OFFSET($S203,0,VLOOKUP('Thông tin khách hàng'!$E$10,$X$2:$Z$5,2,FALSE))</f>
        <v>0</v>
      </c>
      <c r="G203" s="5">
        <f>EP*VLOOKUP('Thông tin khách hàng'!$E$10,$X$2:$Z$5,3,FALSE)*OFFSET($S203,0,VLOOKUP('Thông tin khách hàng'!$E$10,$X$2:$Z$5,2,FALSE))</f>
        <v>0</v>
      </c>
      <c r="H203" s="5">
        <f>F203*HLOOKUP(B203,Assumption!$A$10:$G$12,2,TRUE)+G203*HLOOKUP(B203,Assumption!$A$10:$G$12,3,TRUE)</f>
        <v>0</v>
      </c>
      <c r="I203" s="5">
        <f t="shared" si="2"/>
        <v>0</v>
      </c>
      <c r="J203" s="47">
        <f>VLOOKUP(D203,Assumption!$O$3:$Q$103,IF('Thông tin khách hàng'!$B$3="Nam",2,3),FALSE)/12*P203</f>
        <v>0</v>
      </c>
      <c r="K203" s="5">
        <v>20000.0</v>
      </c>
      <c r="L203" s="46">
        <f>ROUND(((HLOOKUP(B203,Assumption!$A$6:$L$7,2,TRUE)+1)^(1/12)-1)*(E203+I203-J203-K203),0)</f>
        <v>1873492</v>
      </c>
      <c r="M203" s="46">
        <f t="shared" si="3"/>
        <v>1136235779</v>
      </c>
      <c r="N203" s="47">
        <f>HLOOKUP(ROUND(AVERAGE(M191:M202)/10^6,0),Assumption!$B$2:$E$3,2,TRUE)*MAX((AVERAGE(M191:M202)-250*10^6),0)</f>
        <v>5042098.073</v>
      </c>
      <c r="O203" s="46">
        <f t="shared" si="4"/>
        <v>1141277877</v>
      </c>
      <c r="P203" s="46">
        <f>IF(A203=1,SA,MAX(0,SA-M202))</f>
        <v>0</v>
      </c>
      <c r="S203" s="5">
        <v>0.0</v>
      </c>
      <c r="T203" s="5">
        <v>0.0</v>
      </c>
      <c r="U203" s="5">
        <v>0.0</v>
      </c>
      <c r="V203" s="48">
        <v>1.0</v>
      </c>
    </row>
    <row r="204" ht="15.75" customHeight="1">
      <c r="A204" s="5">
        <v>202.0</v>
      </c>
      <c r="B204" s="5">
        <v>17.0</v>
      </c>
      <c r="C204" s="5">
        <f t="shared" si="1"/>
        <v>10</v>
      </c>
      <c r="D204" s="5">
        <f>'Thông tin khách hàng'!$B$4+B204-1</f>
        <v>17</v>
      </c>
      <c r="E204" s="46">
        <f t="shared" si="5"/>
        <v>1136235779</v>
      </c>
      <c r="F204" s="5">
        <f>TP*VLOOKUP('Thông tin khách hàng'!$E$10,$X$2:$Z$5,3,FALSE)*OFFSET($S204,0,VLOOKUP('Thông tin khách hàng'!$E$10,$X$2:$Z$5,2,FALSE))</f>
        <v>0</v>
      </c>
      <c r="G204" s="5">
        <f>EP*VLOOKUP('Thông tin khách hàng'!$E$10,$X$2:$Z$5,3,FALSE)*OFFSET($S204,0,VLOOKUP('Thông tin khách hàng'!$E$10,$X$2:$Z$5,2,FALSE))</f>
        <v>0</v>
      </c>
      <c r="H204" s="5">
        <f>F204*HLOOKUP(B204,Assumption!$A$10:$G$12,2,TRUE)+G204*HLOOKUP(B204,Assumption!$A$10:$G$12,3,TRUE)</f>
        <v>0</v>
      </c>
      <c r="I204" s="5">
        <f t="shared" si="2"/>
        <v>0</v>
      </c>
      <c r="J204" s="47">
        <f>VLOOKUP(D204,Assumption!$O$3:$Q$103,IF('Thông tin khách hàng'!$B$3="Nam",2,3),FALSE)/12*P204</f>
        <v>0</v>
      </c>
      <c r="K204" s="5">
        <v>20000.0</v>
      </c>
      <c r="L204" s="46">
        <f>ROUND(((HLOOKUP(B204,Assumption!$A$6:$L$7,2,TRUE)+1)^(1/12)-1)*(E204+I204-J204-K204),0)</f>
        <v>1876553</v>
      </c>
      <c r="M204" s="46">
        <f t="shared" si="3"/>
        <v>1138092332</v>
      </c>
      <c r="N204" s="47">
        <f>HLOOKUP(ROUND(AVERAGE(M192:M203)/10^6,0),Assumption!$B$2:$E$3,2,TRUE)*MAX((AVERAGE(M192:M203)-250*10^6),0)</f>
        <v>5082059.973</v>
      </c>
      <c r="O204" s="46">
        <f t="shared" si="4"/>
        <v>1143174392</v>
      </c>
      <c r="P204" s="46">
        <f>IF(A204=1,SA,MAX(0,SA-M203))</f>
        <v>0</v>
      </c>
      <c r="S204" s="5">
        <v>0.0</v>
      </c>
      <c r="T204" s="5">
        <v>0.0</v>
      </c>
      <c r="U204" s="5">
        <v>1.0</v>
      </c>
      <c r="V204" s="48">
        <v>1.0</v>
      </c>
    </row>
    <row r="205" ht="15.75" customHeight="1">
      <c r="A205" s="5">
        <v>203.0</v>
      </c>
      <c r="B205" s="5">
        <v>17.0</v>
      </c>
      <c r="C205" s="5">
        <f t="shared" si="1"/>
        <v>11</v>
      </c>
      <c r="D205" s="5">
        <f>'Thông tin khách hàng'!$B$4+B205-1</f>
        <v>17</v>
      </c>
      <c r="E205" s="46">
        <f t="shared" si="5"/>
        <v>1138092332</v>
      </c>
      <c r="F205" s="5">
        <f>TP*VLOOKUP('Thông tin khách hàng'!$E$10,$X$2:$Z$5,3,FALSE)*OFFSET($S205,0,VLOOKUP('Thông tin khách hàng'!$E$10,$X$2:$Z$5,2,FALSE))</f>
        <v>0</v>
      </c>
      <c r="G205" s="5">
        <f>EP*VLOOKUP('Thông tin khách hàng'!$E$10,$X$2:$Z$5,3,FALSE)*OFFSET($S205,0,VLOOKUP('Thông tin khách hàng'!$E$10,$X$2:$Z$5,2,FALSE))</f>
        <v>0</v>
      </c>
      <c r="H205" s="5">
        <f>F205*HLOOKUP(B205,Assumption!$A$10:$G$12,2,TRUE)+G205*HLOOKUP(B205,Assumption!$A$10:$G$12,3,TRUE)</f>
        <v>0</v>
      </c>
      <c r="I205" s="5">
        <f t="shared" si="2"/>
        <v>0</v>
      </c>
      <c r="J205" s="47">
        <f>VLOOKUP(D205,Assumption!$O$3:$Q$103,IF('Thông tin khách hàng'!$B$3="Nam",2,3),FALSE)/12*P205</f>
        <v>0</v>
      </c>
      <c r="K205" s="5">
        <v>20000.0</v>
      </c>
      <c r="L205" s="46">
        <f>ROUND(((HLOOKUP(B205,Assumption!$A$6:$L$7,2,TRUE)+1)^(1/12)-1)*(E205+I205-J205-K205),0)</f>
        <v>1879619</v>
      </c>
      <c r="M205" s="46">
        <f t="shared" si="3"/>
        <v>1139951951</v>
      </c>
      <c r="N205" s="47">
        <f>HLOOKUP(ROUND(AVERAGE(M193:M204)/10^6,0),Assumption!$B$2:$E$3,2,TRUE)*MAX((AVERAGE(M193:M204)-250*10^6),0)</f>
        <v>5122092.859</v>
      </c>
      <c r="O205" s="46">
        <f t="shared" si="4"/>
        <v>1145074044</v>
      </c>
      <c r="P205" s="46">
        <f>IF(A205=1,SA,MAX(0,SA-M204))</f>
        <v>0</v>
      </c>
      <c r="S205" s="5">
        <v>0.0</v>
      </c>
      <c r="T205" s="5">
        <v>0.0</v>
      </c>
      <c r="U205" s="5">
        <v>0.0</v>
      </c>
      <c r="V205" s="48">
        <v>1.0</v>
      </c>
    </row>
    <row r="206" ht="15.75" customHeight="1">
      <c r="A206" s="5">
        <v>204.0</v>
      </c>
      <c r="B206" s="5">
        <v>17.0</v>
      </c>
      <c r="C206" s="5">
        <f t="shared" si="1"/>
        <v>12</v>
      </c>
      <c r="D206" s="5">
        <f>'Thông tin khách hàng'!$B$4+B206-1</f>
        <v>17</v>
      </c>
      <c r="E206" s="46">
        <f t="shared" si="5"/>
        <v>1139951951</v>
      </c>
      <c r="F206" s="5">
        <f>TP*VLOOKUP('Thông tin khách hàng'!$E$10,$X$2:$Z$5,3,FALSE)*OFFSET($S206,0,VLOOKUP('Thông tin khách hàng'!$E$10,$X$2:$Z$5,2,FALSE))</f>
        <v>0</v>
      </c>
      <c r="G206" s="5">
        <f>EP*VLOOKUP('Thông tin khách hàng'!$E$10,$X$2:$Z$5,3,FALSE)*OFFSET($S206,0,VLOOKUP('Thông tin khách hàng'!$E$10,$X$2:$Z$5,2,FALSE))</f>
        <v>0</v>
      </c>
      <c r="H206" s="5">
        <f>F206*HLOOKUP(B206,Assumption!$A$10:$G$12,2,TRUE)+G206*HLOOKUP(B206,Assumption!$A$10:$G$12,3,TRUE)</f>
        <v>0</v>
      </c>
      <c r="I206" s="5">
        <f t="shared" si="2"/>
        <v>0</v>
      </c>
      <c r="J206" s="47">
        <f>VLOOKUP(D206,Assumption!$O$3:$Q$103,IF('Thông tin khách hàng'!$B$3="Nam",2,3),FALSE)/12*P206</f>
        <v>0</v>
      </c>
      <c r="K206" s="5">
        <v>20000.0</v>
      </c>
      <c r="L206" s="46">
        <f>ROUND(((HLOOKUP(B206,Assumption!$A$6:$L$7,2,TRUE)+1)^(1/12)-1)*(E206+I206-J206-K206),0)</f>
        <v>1882690</v>
      </c>
      <c r="M206" s="46">
        <f t="shared" si="3"/>
        <v>1141814641</v>
      </c>
      <c r="N206" s="47">
        <f>HLOOKUP(ROUND(AVERAGE(M194:M205)/10^6,0),Assumption!$B$2:$E$3,2,TRUE)*MAX((AVERAGE(M194:M205)-250*10^6),0)</f>
        <v>5162196.654</v>
      </c>
      <c r="O206" s="46">
        <f t="shared" si="4"/>
        <v>1146976838</v>
      </c>
      <c r="P206" s="46">
        <f>IF(A206=1,SA,MAX(0,SA-M205))</f>
        <v>0</v>
      </c>
      <c r="S206" s="5">
        <v>0.0</v>
      </c>
      <c r="T206" s="5">
        <v>0.0</v>
      </c>
      <c r="U206" s="5">
        <v>0.0</v>
      </c>
      <c r="V206" s="48">
        <v>1.0</v>
      </c>
    </row>
    <row r="207" ht="15.75" customHeight="1">
      <c r="A207" s="5">
        <v>205.0</v>
      </c>
      <c r="B207" s="5">
        <v>18.0</v>
      </c>
      <c r="C207" s="5">
        <f t="shared" si="1"/>
        <v>1</v>
      </c>
      <c r="D207" s="5">
        <f>'Thông tin khách hàng'!$B$4+B207-1</f>
        <v>18</v>
      </c>
      <c r="E207" s="46">
        <f t="shared" si="5"/>
        <v>1141814641</v>
      </c>
      <c r="F207" s="5">
        <f>TP*VLOOKUP('Thông tin khách hàng'!$E$10,$X$2:$Z$5,3,FALSE)*OFFSET($S207,0,VLOOKUP('Thông tin khách hàng'!$E$10,$X$2:$Z$5,2,FALSE))</f>
        <v>15000000</v>
      </c>
      <c r="G207" s="5">
        <f>EP*VLOOKUP('Thông tin khách hàng'!$E$10,$X$2:$Z$5,3,FALSE)*OFFSET($S207,0,VLOOKUP('Thông tin khách hàng'!$E$10,$X$2:$Z$5,2,FALSE))</f>
        <v>15000000</v>
      </c>
      <c r="H207" s="5">
        <f>F207*HLOOKUP(B207,Assumption!$A$10:$G$12,2,TRUE)+G207*HLOOKUP(B207,Assumption!$A$10:$G$12,3,TRUE)</f>
        <v>750000</v>
      </c>
      <c r="I207" s="5">
        <f t="shared" si="2"/>
        <v>29250000</v>
      </c>
      <c r="J207" s="47">
        <f>VLOOKUP(D207,Assumption!$O$3:$Q$103,IF('Thông tin khách hàng'!$B$3="Nam",2,3),FALSE)/12*P207</f>
        <v>0</v>
      </c>
      <c r="K207" s="5">
        <v>20000.0</v>
      </c>
      <c r="L207" s="46">
        <f>ROUND(((HLOOKUP(B207,Assumption!$A$6:$L$7,2,TRUE)+1)^(1/12)-1)*(E207+I207-J207-K207),0)</f>
        <v>1934075</v>
      </c>
      <c r="M207" s="46">
        <f t="shared" si="3"/>
        <v>1172978716</v>
      </c>
      <c r="N207" s="47">
        <f>HLOOKUP(ROUND(AVERAGE(M195:M206)/10^6,0),Assumption!$B$2:$E$3,2,TRUE)*MAX((AVERAGE(M195:M206)-250*10^6),0)</f>
        <v>5202371.277</v>
      </c>
      <c r="O207" s="46">
        <f t="shared" si="4"/>
        <v>1178181088</v>
      </c>
      <c r="P207" s="46">
        <f>IF(A207=1,SA,MAX(0,SA-M206))</f>
        <v>0</v>
      </c>
      <c r="S207" s="5">
        <v>1.0</v>
      </c>
      <c r="T207" s="5">
        <v>1.0</v>
      </c>
      <c r="U207" s="5">
        <v>1.0</v>
      </c>
      <c r="V207" s="48">
        <v>1.0</v>
      </c>
    </row>
    <row r="208" ht="15.75" customHeight="1">
      <c r="A208" s="5">
        <v>206.0</v>
      </c>
      <c r="B208" s="5">
        <v>18.0</v>
      </c>
      <c r="C208" s="5">
        <f t="shared" si="1"/>
        <v>2</v>
      </c>
      <c r="D208" s="5">
        <f>'Thông tin khách hàng'!$B$4+B208-1</f>
        <v>18</v>
      </c>
      <c r="E208" s="46">
        <f t="shared" si="5"/>
        <v>1172978716</v>
      </c>
      <c r="F208" s="5">
        <f>TP*VLOOKUP('Thông tin khách hàng'!$E$10,$X$2:$Z$5,3,FALSE)*OFFSET($S208,0,VLOOKUP('Thông tin khách hàng'!$E$10,$X$2:$Z$5,2,FALSE))</f>
        <v>0</v>
      </c>
      <c r="G208" s="5">
        <f>EP*VLOOKUP('Thông tin khách hàng'!$E$10,$X$2:$Z$5,3,FALSE)*OFFSET($S208,0,VLOOKUP('Thông tin khách hàng'!$E$10,$X$2:$Z$5,2,FALSE))</f>
        <v>0</v>
      </c>
      <c r="H208" s="5">
        <f>F208*HLOOKUP(B208,Assumption!$A$10:$G$12,2,TRUE)+G208*HLOOKUP(B208,Assumption!$A$10:$G$12,3,TRUE)</f>
        <v>0</v>
      </c>
      <c r="I208" s="5">
        <f t="shared" si="2"/>
        <v>0</v>
      </c>
      <c r="J208" s="47">
        <f>VLOOKUP(D208,Assumption!$O$3:$Q$103,IF('Thông tin khách hàng'!$B$3="Nam",2,3),FALSE)/12*P208</f>
        <v>0</v>
      </c>
      <c r="K208" s="5">
        <v>20000.0</v>
      </c>
      <c r="L208" s="46">
        <f>ROUND(((HLOOKUP(B208,Assumption!$A$6:$L$7,2,TRUE)+1)^(1/12)-1)*(E208+I208-J208-K208),0)</f>
        <v>1937237</v>
      </c>
      <c r="M208" s="46">
        <f t="shared" si="3"/>
        <v>1174895953</v>
      </c>
      <c r="N208" s="47">
        <f>HLOOKUP(ROUND(AVERAGE(M196:M207)/10^6,0),Assumption!$B$2:$E$3,2,TRUE)*MAX((AVERAGE(M196:M207)-250*10^6),0)</f>
        <v>5242616.65</v>
      </c>
      <c r="O208" s="46">
        <f t="shared" si="4"/>
        <v>1180138570</v>
      </c>
      <c r="P208" s="46">
        <f>IF(A208=1,SA,MAX(0,SA-M207))</f>
        <v>0</v>
      </c>
      <c r="S208" s="5">
        <v>0.0</v>
      </c>
      <c r="T208" s="5">
        <v>0.0</v>
      </c>
      <c r="U208" s="5">
        <v>0.0</v>
      </c>
      <c r="V208" s="48">
        <v>1.0</v>
      </c>
    </row>
    <row r="209" ht="15.75" customHeight="1">
      <c r="A209" s="5">
        <v>207.0</v>
      </c>
      <c r="B209" s="5">
        <v>18.0</v>
      </c>
      <c r="C209" s="5">
        <f t="shared" si="1"/>
        <v>3</v>
      </c>
      <c r="D209" s="5">
        <f>'Thông tin khách hàng'!$B$4+B209-1</f>
        <v>18</v>
      </c>
      <c r="E209" s="46">
        <f t="shared" si="5"/>
        <v>1174895953</v>
      </c>
      <c r="F209" s="5">
        <f>TP*VLOOKUP('Thông tin khách hàng'!$E$10,$X$2:$Z$5,3,FALSE)*OFFSET($S209,0,VLOOKUP('Thông tin khách hàng'!$E$10,$X$2:$Z$5,2,FALSE))</f>
        <v>0</v>
      </c>
      <c r="G209" s="5">
        <f>EP*VLOOKUP('Thông tin khách hàng'!$E$10,$X$2:$Z$5,3,FALSE)*OFFSET($S209,0,VLOOKUP('Thông tin khách hàng'!$E$10,$X$2:$Z$5,2,FALSE))</f>
        <v>0</v>
      </c>
      <c r="H209" s="5">
        <f>F209*HLOOKUP(B209,Assumption!$A$10:$G$12,2,TRUE)+G209*HLOOKUP(B209,Assumption!$A$10:$G$12,3,TRUE)</f>
        <v>0</v>
      </c>
      <c r="I209" s="5">
        <f t="shared" si="2"/>
        <v>0</v>
      </c>
      <c r="J209" s="47">
        <f>VLOOKUP(D209,Assumption!$O$3:$Q$103,IF('Thông tin khách hàng'!$B$3="Nam",2,3),FALSE)/12*P209</f>
        <v>0</v>
      </c>
      <c r="K209" s="5">
        <v>20000.0</v>
      </c>
      <c r="L209" s="46">
        <f>ROUND(((HLOOKUP(B209,Assumption!$A$6:$L$7,2,TRUE)+1)^(1/12)-1)*(E209+I209-J209-K209),0)</f>
        <v>1940403</v>
      </c>
      <c r="M209" s="46">
        <f t="shared" si="3"/>
        <v>1176816356</v>
      </c>
      <c r="N209" s="47">
        <f>HLOOKUP(ROUND(AVERAGE(M197:M208)/10^6,0),Assumption!$B$2:$E$3,2,TRUE)*MAX((AVERAGE(M197:M208)-250*10^6),0)</f>
        <v>5282929.35</v>
      </c>
      <c r="O209" s="46">
        <f t="shared" si="4"/>
        <v>1182099286</v>
      </c>
      <c r="P209" s="46">
        <f>IF(A209=1,SA,MAX(0,SA-M208))</f>
        <v>0</v>
      </c>
      <c r="S209" s="5">
        <v>0.0</v>
      </c>
      <c r="T209" s="5">
        <v>0.0</v>
      </c>
      <c r="U209" s="5">
        <v>0.0</v>
      </c>
      <c r="V209" s="48">
        <v>1.0</v>
      </c>
    </row>
    <row r="210" ht="15.75" customHeight="1">
      <c r="A210" s="5">
        <v>208.0</v>
      </c>
      <c r="B210" s="5">
        <v>18.0</v>
      </c>
      <c r="C210" s="5">
        <f t="shared" si="1"/>
        <v>4</v>
      </c>
      <c r="D210" s="5">
        <f>'Thông tin khách hàng'!$B$4+B210-1</f>
        <v>18</v>
      </c>
      <c r="E210" s="46">
        <f t="shared" si="5"/>
        <v>1176816356</v>
      </c>
      <c r="F210" s="5">
        <f>TP*VLOOKUP('Thông tin khách hàng'!$E$10,$X$2:$Z$5,3,FALSE)*OFFSET($S210,0,VLOOKUP('Thông tin khách hàng'!$E$10,$X$2:$Z$5,2,FALSE))</f>
        <v>0</v>
      </c>
      <c r="G210" s="5">
        <f>EP*VLOOKUP('Thông tin khách hàng'!$E$10,$X$2:$Z$5,3,FALSE)*OFFSET($S210,0,VLOOKUP('Thông tin khách hàng'!$E$10,$X$2:$Z$5,2,FALSE))</f>
        <v>0</v>
      </c>
      <c r="H210" s="5">
        <f>F210*HLOOKUP(B210,Assumption!$A$10:$G$12,2,TRUE)+G210*HLOOKUP(B210,Assumption!$A$10:$G$12,3,TRUE)</f>
        <v>0</v>
      </c>
      <c r="I210" s="5">
        <f t="shared" si="2"/>
        <v>0</v>
      </c>
      <c r="J210" s="47">
        <f>VLOOKUP(D210,Assumption!$O$3:$Q$103,IF('Thông tin khách hàng'!$B$3="Nam",2,3),FALSE)/12*P210</f>
        <v>0</v>
      </c>
      <c r="K210" s="5">
        <v>20000.0</v>
      </c>
      <c r="L210" s="46">
        <f>ROUND(((HLOOKUP(B210,Assumption!$A$6:$L$7,2,TRUE)+1)^(1/12)-1)*(E210+I210-J210-K210),0)</f>
        <v>1943575</v>
      </c>
      <c r="M210" s="46">
        <f t="shared" si="3"/>
        <v>1178739931</v>
      </c>
      <c r="N210" s="47">
        <f>HLOOKUP(ROUND(AVERAGE(M198:M209)/10^6,0),Assumption!$B$2:$E$3,2,TRUE)*MAX((AVERAGE(M198:M209)-250*10^6),0)</f>
        <v>5323309.282</v>
      </c>
      <c r="O210" s="46">
        <f t="shared" si="4"/>
        <v>1184063241</v>
      </c>
      <c r="P210" s="46">
        <f>IF(A210=1,SA,MAX(0,SA-M209))</f>
        <v>0</v>
      </c>
      <c r="S210" s="5">
        <v>0.0</v>
      </c>
      <c r="T210" s="5">
        <v>0.0</v>
      </c>
      <c r="U210" s="5">
        <v>1.0</v>
      </c>
      <c r="V210" s="48">
        <v>1.0</v>
      </c>
    </row>
    <row r="211" ht="15.75" customHeight="1">
      <c r="A211" s="5">
        <v>209.0</v>
      </c>
      <c r="B211" s="5">
        <v>18.0</v>
      </c>
      <c r="C211" s="5">
        <f t="shared" si="1"/>
        <v>5</v>
      </c>
      <c r="D211" s="5">
        <f>'Thông tin khách hàng'!$B$4+B211-1</f>
        <v>18</v>
      </c>
      <c r="E211" s="46">
        <f t="shared" si="5"/>
        <v>1178739931</v>
      </c>
      <c r="F211" s="5">
        <f>TP*VLOOKUP('Thông tin khách hàng'!$E$10,$X$2:$Z$5,3,FALSE)*OFFSET($S211,0,VLOOKUP('Thông tin khách hàng'!$E$10,$X$2:$Z$5,2,FALSE))</f>
        <v>0</v>
      </c>
      <c r="G211" s="5">
        <f>EP*VLOOKUP('Thông tin khách hàng'!$E$10,$X$2:$Z$5,3,FALSE)*OFFSET($S211,0,VLOOKUP('Thông tin khách hàng'!$E$10,$X$2:$Z$5,2,FALSE))</f>
        <v>0</v>
      </c>
      <c r="H211" s="5">
        <f>F211*HLOOKUP(B211,Assumption!$A$10:$G$12,2,TRUE)+G211*HLOOKUP(B211,Assumption!$A$10:$G$12,3,TRUE)</f>
        <v>0</v>
      </c>
      <c r="I211" s="5">
        <f t="shared" si="2"/>
        <v>0</v>
      </c>
      <c r="J211" s="47">
        <f>VLOOKUP(D211,Assumption!$O$3:$Q$103,IF('Thông tin khách hàng'!$B$3="Nam",2,3),FALSE)/12*P211</f>
        <v>0</v>
      </c>
      <c r="K211" s="5">
        <v>20000.0</v>
      </c>
      <c r="L211" s="46">
        <f>ROUND(((HLOOKUP(B211,Assumption!$A$6:$L$7,2,TRUE)+1)^(1/12)-1)*(E211+I211-J211-K211),0)</f>
        <v>1946752</v>
      </c>
      <c r="M211" s="46">
        <f t="shared" si="3"/>
        <v>1180666683</v>
      </c>
      <c r="N211" s="47">
        <f>HLOOKUP(ROUND(AVERAGE(M199:M210)/10^6,0),Assumption!$B$2:$E$3,2,TRUE)*MAX((AVERAGE(M199:M210)-250*10^6),0)</f>
        <v>5363756.355</v>
      </c>
      <c r="O211" s="46">
        <f t="shared" si="4"/>
        <v>1186030440</v>
      </c>
      <c r="P211" s="46">
        <f>IF(A211=1,SA,MAX(0,SA-M210))</f>
        <v>0</v>
      </c>
      <c r="S211" s="5">
        <v>0.0</v>
      </c>
      <c r="T211" s="5">
        <v>0.0</v>
      </c>
      <c r="U211" s="5">
        <v>0.0</v>
      </c>
      <c r="V211" s="48">
        <v>1.0</v>
      </c>
    </row>
    <row r="212" ht="15.75" customHeight="1">
      <c r="A212" s="5">
        <v>210.0</v>
      </c>
      <c r="B212" s="5">
        <v>18.0</v>
      </c>
      <c r="C212" s="5">
        <f t="shared" si="1"/>
        <v>6</v>
      </c>
      <c r="D212" s="5">
        <f>'Thông tin khách hàng'!$B$4+B212-1</f>
        <v>18</v>
      </c>
      <c r="E212" s="46">
        <f t="shared" si="5"/>
        <v>1180666683</v>
      </c>
      <c r="F212" s="5">
        <f>TP*VLOOKUP('Thông tin khách hàng'!$E$10,$X$2:$Z$5,3,FALSE)*OFFSET($S212,0,VLOOKUP('Thông tin khách hàng'!$E$10,$X$2:$Z$5,2,FALSE))</f>
        <v>0</v>
      </c>
      <c r="G212" s="5">
        <f>EP*VLOOKUP('Thông tin khách hàng'!$E$10,$X$2:$Z$5,3,FALSE)*OFFSET($S212,0,VLOOKUP('Thông tin khách hàng'!$E$10,$X$2:$Z$5,2,FALSE))</f>
        <v>0</v>
      </c>
      <c r="H212" s="5">
        <f>F212*HLOOKUP(B212,Assumption!$A$10:$G$12,2,TRUE)+G212*HLOOKUP(B212,Assumption!$A$10:$G$12,3,TRUE)</f>
        <v>0</v>
      </c>
      <c r="I212" s="5">
        <f t="shared" si="2"/>
        <v>0</v>
      </c>
      <c r="J212" s="47">
        <f>VLOOKUP(D212,Assumption!$O$3:$Q$103,IF('Thông tin khách hàng'!$B$3="Nam",2,3),FALSE)/12*P212</f>
        <v>0</v>
      </c>
      <c r="K212" s="5">
        <v>20000.0</v>
      </c>
      <c r="L212" s="46">
        <f>ROUND(((HLOOKUP(B212,Assumption!$A$6:$L$7,2,TRUE)+1)^(1/12)-1)*(E212+I212-J212-K212),0)</f>
        <v>1949934</v>
      </c>
      <c r="M212" s="46">
        <f t="shared" si="3"/>
        <v>1182596617</v>
      </c>
      <c r="N212" s="47">
        <f>HLOOKUP(ROUND(AVERAGE(M200:M211)/10^6,0),Assumption!$B$2:$E$3,2,TRUE)*MAX((AVERAGE(M200:M211)-250*10^6),0)</f>
        <v>5404270.476</v>
      </c>
      <c r="O212" s="46">
        <f t="shared" si="4"/>
        <v>1188000888</v>
      </c>
      <c r="P212" s="46">
        <f>IF(A212=1,SA,MAX(0,SA-M211))</f>
        <v>0</v>
      </c>
      <c r="S212" s="5">
        <v>0.0</v>
      </c>
      <c r="T212" s="5">
        <v>0.0</v>
      </c>
      <c r="U212" s="5">
        <v>0.0</v>
      </c>
      <c r="V212" s="48">
        <v>1.0</v>
      </c>
    </row>
    <row r="213" ht="15.75" customHeight="1">
      <c r="A213" s="5">
        <v>211.0</v>
      </c>
      <c r="B213" s="5">
        <v>18.0</v>
      </c>
      <c r="C213" s="5">
        <f t="shared" si="1"/>
        <v>7</v>
      </c>
      <c r="D213" s="5">
        <f>'Thông tin khách hàng'!$B$4+B213-1</f>
        <v>18</v>
      </c>
      <c r="E213" s="46">
        <f t="shared" si="5"/>
        <v>1182596617</v>
      </c>
      <c r="F213" s="5">
        <f>TP*VLOOKUP('Thông tin khách hàng'!$E$10,$X$2:$Z$5,3,FALSE)*OFFSET($S213,0,VLOOKUP('Thông tin khách hàng'!$E$10,$X$2:$Z$5,2,FALSE))</f>
        <v>15000000</v>
      </c>
      <c r="G213" s="5">
        <f>EP*VLOOKUP('Thông tin khách hàng'!$E$10,$X$2:$Z$5,3,FALSE)*OFFSET($S213,0,VLOOKUP('Thông tin khách hàng'!$E$10,$X$2:$Z$5,2,FALSE))</f>
        <v>15000000</v>
      </c>
      <c r="H213" s="5">
        <f>F213*HLOOKUP(B213,Assumption!$A$10:$G$12,2,TRUE)+G213*HLOOKUP(B213,Assumption!$A$10:$G$12,3,TRUE)</f>
        <v>750000</v>
      </c>
      <c r="I213" s="5">
        <f t="shared" si="2"/>
        <v>29250000</v>
      </c>
      <c r="J213" s="47">
        <f>VLOOKUP(D213,Assumption!$O$3:$Q$103,IF('Thông tin khách hàng'!$B$3="Nam",2,3),FALSE)/12*P213</f>
        <v>0</v>
      </c>
      <c r="K213" s="5">
        <v>20000.0</v>
      </c>
      <c r="L213" s="46">
        <f>ROUND(((HLOOKUP(B213,Assumption!$A$6:$L$7,2,TRUE)+1)^(1/12)-1)*(E213+I213-J213-K213),0)</f>
        <v>2001430</v>
      </c>
      <c r="M213" s="46">
        <f t="shared" si="3"/>
        <v>1213828047</v>
      </c>
      <c r="N213" s="47">
        <f>HLOOKUP(ROUND(AVERAGE(M201:M212)/10^6,0),Assumption!$B$2:$E$3,2,TRUE)*MAX((AVERAGE(M201:M212)-250*10^6),0)</f>
        <v>5444851.551</v>
      </c>
      <c r="O213" s="46">
        <f t="shared" si="4"/>
        <v>1219272899</v>
      </c>
      <c r="P213" s="46">
        <f>IF(A213=1,SA,MAX(0,SA-M212))</f>
        <v>0</v>
      </c>
      <c r="S213" s="5">
        <v>0.0</v>
      </c>
      <c r="T213" s="5">
        <v>1.0</v>
      </c>
      <c r="U213" s="5">
        <v>1.0</v>
      </c>
      <c r="V213" s="48">
        <v>1.0</v>
      </c>
    </row>
    <row r="214" ht="15.75" customHeight="1">
      <c r="A214" s="5">
        <v>212.0</v>
      </c>
      <c r="B214" s="5">
        <v>18.0</v>
      </c>
      <c r="C214" s="5">
        <f t="shared" si="1"/>
        <v>8</v>
      </c>
      <c r="D214" s="5">
        <f>'Thông tin khách hàng'!$B$4+B214-1</f>
        <v>18</v>
      </c>
      <c r="E214" s="46">
        <f t="shared" si="5"/>
        <v>1213828047</v>
      </c>
      <c r="F214" s="5">
        <f>TP*VLOOKUP('Thông tin khách hàng'!$E$10,$X$2:$Z$5,3,FALSE)*OFFSET($S214,0,VLOOKUP('Thông tin khách hàng'!$E$10,$X$2:$Z$5,2,FALSE))</f>
        <v>0</v>
      </c>
      <c r="G214" s="5">
        <f>EP*VLOOKUP('Thông tin khách hàng'!$E$10,$X$2:$Z$5,3,FALSE)*OFFSET($S214,0,VLOOKUP('Thông tin khách hàng'!$E$10,$X$2:$Z$5,2,FALSE))</f>
        <v>0</v>
      </c>
      <c r="H214" s="5">
        <f>F214*HLOOKUP(B214,Assumption!$A$10:$G$12,2,TRUE)+G214*HLOOKUP(B214,Assumption!$A$10:$G$12,3,TRUE)</f>
        <v>0</v>
      </c>
      <c r="I214" s="5">
        <f t="shared" si="2"/>
        <v>0</v>
      </c>
      <c r="J214" s="47">
        <f>VLOOKUP(D214,Assumption!$O$3:$Q$103,IF('Thông tin khách hàng'!$B$3="Nam",2,3),FALSE)/12*P214</f>
        <v>0</v>
      </c>
      <c r="K214" s="5">
        <v>20000.0</v>
      </c>
      <c r="L214" s="46">
        <f>ROUND(((HLOOKUP(B214,Assumption!$A$6:$L$7,2,TRUE)+1)^(1/12)-1)*(E214+I214-J214-K214),0)</f>
        <v>2004703</v>
      </c>
      <c r="M214" s="46">
        <f t="shared" si="3"/>
        <v>1215812750</v>
      </c>
      <c r="N214" s="47">
        <f>HLOOKUP(ROUND(AVERAGE(M202:M213)/10^6,0),Assumption!$B$2:$E$3,2,TRUE)*MAX((AVERAGE(M202:M213)-250*10^6),0)</f>
        <v>5485499.648</v>
      </c>
      <c r="O214" s="46">
        <f t="shared" si="4"/>
        <v>1221298250</v>
      </c>
      <c r="P214" s="46">
        <f>IF(A214=1,SA,MAX(0,SA-M213))</f>
        <v>0</v>
      </c>
      <c r="S214" s="5">
        <v>0.0</v>
      </c>
      <c r="T214" s="5">
        <v>0.0</v>
      </c>
      <c r="U214" s="5">
        <v>0.0</v>
      </c>
      <c r="V214" s="48">
        <v>1.0</v>
      </c>
    </row>
    <row r="215" ht="15.75" customHeight="1">
      <c r="A215" s="5">
        <v>213.0</v>
      </c>
      <c r="B215" s="5">
        <v>18.0</v>
      </c>
      <c r="C215" s="5">
        <f t="shared" si="1"/>
        <v>9</v>
      </c>
      <c r="D215" s="5">
        <f>'Thông tin khách hàng'!$B$4+B215-1</f>
        <v>18</v>
      </c>
      <c r="E215" s="46">
        <f t="shared" si="5"/>
        <v>1215812750</v>
      </c>
      <c r="F215" s="5">
        <f>TP*VLOOKUP('Thông tin khách hàng'!$E$10,$X$2:$Z$5,3,FALSE)*OFFSET($S215,0,VLOOKUP('Thông tin khách hàng'!$E$10,$X$2:$Z$5,2,FALSE))</f>
        <v>0</v>
      </c>
      <c r="G215" s="5">
        <f>EP*VLOOKUP('Thông tin khách hàng'!$E$10,$X$2:$Z$5,3,FALSE)*OFFSET($S215,0,VLOOKUP('Thông tin khách hàng'!$E$10,$X$2:$Z$5,2,FALSE))</f>
        <v>0</v>
      </c>
      <c r="H215" s="5">
        <f>F215*HLOOKUP(B215,Assumption!$A$10:$G$12,2,TRUE)+G215*HLOOKUP(B215,Assumption!$A$10:$G$12,3,TRUE)</f>
        <v>0</v>
      </c>
      <c r="I215" s="5">
        <f t="shared" si="2"/>
        <v>0</v>
      </c>
      <c r="J215" s="47">
        <f>VLOOKUP(D215,Assumption!$O$3:$Q$103,IF('Thông tin khách hàng'!$B$3="Nam",2,3),FALSE)/12*P215</f>
        <v>0</v>
      </c>
      <c r="K215" s="5">
        <v>20000.0</v>
      </c>
      <c r="L215" s="46">
        <f>ROUND(((HLOOKUP(B215,Assumption!$A$6:$L$7,2,TRUE)+1)^(1/12)-1)*(E215+I215-J215-K215),0)</f>
        <v>2007981</v>
      </c>
      <c r="M215" s="46">
        <f t="shared" si="3"/>
        <v>1217800731</v>
      </c>
      <c r="N215" s="47">
        <f>HLOOKUP(ROUND(AVERAGE(M203:M214)/10^6,0),Assumption!$B$2:$E$3,2,TRUE)*MAX((AVERAGE(M203:M214)-250*10^6),0)</f>
        <v>5526214.88</v>
      </c>
      <c r="O215" s="46">
        <f t="shared" si="4"/>
        <v>1223326946</v>
      </c>
      <c r="P215" s="46">
        <f>IF(A215=1,SA,MAX(0,SA-M214))</f>
        <v>0</v>
      </c>
      <c r="S215" s="5">
        <v>0.0</v>
      </c>
      <c r="T215" s="5">
        <v>0.0</v>
      </c>
      <c r="U215" s="5">
        <v>0.0</v>
      </c>
      <c r="V215" s="48">
        <v>1.0</v>
      </c>
    </row>
    <row r="216" ht="15.75" customHeight="1">
      <c r="A216" s="5">
        <v>214.0</v>
      </c>
      <c r="B216" s="5">
        <v>18.0</v>
      </c>
      <c r="C216" s="5">
        <f t="shared" si="1"/>
        <v>10</v>
      </c>
      <c r="D216" s="5">
        <f>'Thông tin khách hàng'!$B$4+B216-1</f>
        <v>18</v>
      </c>
      <c r="E216" s="46">
        <f t="shared" si="5"/>
        <v>1217800731</v>
      </c>
      <c r="F216" s="5">
        <f>TP*VLOOKUP('Thông tin khách hàng'!$E$10,$X$2:$Z$5,3,FALSE)*OFFSET($S216,0,VLOOKUP('Thông tin khách hàng'!$E$10,$X$2:$Z$5,2,FALSE))</f>
        <v>0</v>
      </c>
      <c r="G216" s="5">
        <f>EP*VLOOKUP('Thông tin khách hàng'!$E$10,$X$2:$Z$5,3,FALSE)*OFFSET($S216,0,VLOOKUP('Thông tin khách hàng'!$E$10,$X$2:$Z$5,2,FALSE))</f>
        <v>0</v>
      </c>
      <c r="H216" s="5">
        <f>F216*HLOOKUP(B216,Assumption!$A$10:$G$12,2,TRUE)+G216*HLOOKUP(B216,Assumption!$A$10:$G$12,3,TRUE)</f>
        <v>0</v>
      </c>
      <c r="I216" s="5">
        <f t="shared" si="2"/>
        <v>0</v>
      </c>
      <c r="J216" s="47">
        <f>VLOOKUP(D216,Assumption!$O$3:$Q$103,IF('Thông tin khách hàng'!$B$3="Nam",2,3),FALSE)/12*P216</f>
        <v>0</v>
      </c>
      <c r="K216" s="5">
        <v>20000.0</v>
      </c>
      <c r="L216" s="46">
        <f>ROUND(((HLOOKUP(B216,Assumption!$A$6:$L$7,2,TRUE)+1)^(1/12)-1)*(E216+I216-J216-K216),0)</f>
        <v>2011264</v>
      </c>
      <c r="M216" s="46">
        <f t="shared" si="3"/>
        <v>1219791995</v>
      </c>
      <c r="N216" s="47">
        <f>HLOOKUP(ROUND(AVERAGE(M204:M215)/10^6,0),Assumption!$B$2:$E$3,2,TRUE)*MAX((AVERAGE(M204:M215)-250*10^6),0)</f>
        <v>5566997.356</v>
      </c>
      <c r="O216" s="46">
        <f t="shared" si="4"/>
        <v>1225358993</v>
      </c>
      <c r="P216" s="46">
        <f>IF(A216=1,SA,MAX(0,SA-M215))</f>
        <v>0</v>
      </c>
      <c r="S216" s="5">
        <v>0.0</v>
      </c>
      <c r="T216" s="5">
        <v>0.0</v>
      </c>
      <c r="U216" s="5">
        <v>1.0</v>
      </c>
      <c r="V216" s="48">
        <v>1.0</v>
      </c>
    </row>
    <row r="217" ht="15.75" customHeight="1">
      <c r="A217" s="5">
        <v>215.0</v>
      </c>
      <c r="B217" s="5">
        <v>18.0</v>
      </c>
      <c r="C217" s="5">
        <f t="shared" si="1"/>
        <v>11</v>
      </c>
      <c r="D217" s="5">
        <f>'Thông tin khách hàng'!$B$4+B217-1</f>
        <v>18</v>
      </c>
      <c r="E217" s="46">
        <f t="shared" si="5"/>
        <v>1219791995</v>
      </c>
      <c r="F217" s="5">
        <f>TP*VLOOKUP('Thông tin khách hàng'!$E$10,$X$2:$Z$5,3,FALSE)*OFFSET($S217,0,VLOOKUP('Thông tin khách hàng'!$E$10,$X$2:$Z$5,2,FALSE))</f>
        <v>0</v>
      </c>
      <c r="G217" s="5">
        <f>EP*VLOOKUP('Thông tin khách hàng'!$E$10,$X$2:$Z$5,3,FALSE)*OFFSET($S217,0,VLOOKUP('Thông tin khách hàng'!$E$10,$X$2:$Z$5,2,FALSE))</f>
        <v>0</v>
      </c>
      <c r="H217" s="5">
        <f>F217*HLOOKUP(B217,Assumption!$A$10:$G$12,2,TRUE)+G217*HLOOKUP(B217,Assumption!$A$10:$G$12,3,TRUE)</f>
        <v>0</v>
      </c>
      <c r="I217" s="5">
        <f t="shared" si="2"/>
        <v>0</v>
      </c>
      <c r="J217" s="47">
        <f>VLOOKUP(D217,Assumption!$O$3:$Q$103,IF('Thông tin khách hàng'!$B$3="Nam",2,3),FALSE)/12*P217</f>
        <v>0</v>
      </c>
      <c r="K217" s="5">
        <v>20000.0</v>
      </c>
      <c r="L217" s="46">
        <f>ROUND(((HLOOKUP(B217,Assumption!$A$6:$L$7,2,TRUE)+1)^(1/12)-1)*(E217+I217-J217-K217),0)</f>
        <v>2014553</v>
      </c>
      <c r="M217" s="46">
        <f t="shared" si="3"/>
        <v>1221786548</v>
      </c>
      <c r="N217" s="47">
        <f>HLOOKUP(ROUND(AVERAGE(M205:M216)/10^6,0),Assumption!$B$2:$E$3,2,TRUE)*MAX((AVERAGE(M205:M216)-250*10^6),0)</f>
        <v>5607847.187</v>
      </c>
      <c r="O217" s="46">
        <f t="shared" si="4"/>
        <v>1227394395</v>
      </c>
      <c r="P217" s="46">
        <f>IF(A217=1,SA,MAX(0,SA-M216))</f>
        <v>0</v>
      </c>
      <c r="S217" s="5">
        <v>0.0</v>
      </c>
      <c r="T217" s="5">
        <v>0.0</v>
      </c>
      <c r="U217" s="5">
        <v>0.0</v>
      </c>
      <c r="V217" s="48">
        <v>1.0</v>
      </c>
    </row>
    <row r="218" ht="15.75" customHeight="1">
      <c r="A218" s="5">
        <v>216.0</v>
      </c>
      <c r="B218" s="5">
        <v>18.0</v>
      </c>
      <c r="C218" s="5">
        <f t="shared" si="1"/>
        <v>12</v>
      </c>
      <c r="D218" s="5">
        <f>'Thông tin khách hàng'!$B$4+B218-1</f>
        <v>18</v>
      </c>
      <c r="E218" s="46">
        <f t="shared" si="5"/>
        <v>1221786548</v>
      </c>
      <c r="F218" s="5">
        <f>TP*VLOOKUP('Thông tin khách hàng'!$E$10,$X$2:$Z$5,3,FALSE)*OFFSET($S218,0,VLOOKUP('Thông tin khách hàng'!$E$10,$X$2:$Z$5,2,FALSE))</f>
        <v>0</v>
      </c>
      <c r="G218" s="5">
        <f>EP*VLOOKUP('Thông tin khách hàng'!$E$10,$X$2:$Z$5,3,FALSE)*OFFSET($S218,0,VLOOKUP('Thông tin khách hàng'!$E$10,$X$2:$Z$5,2,FALSE))</f>
        <v>0</v>
      </c>
      <c r="H218" s="5">
        <f>F218*HLOOKUP(B218,Assumption!$A$10:$G$12,2,TRUE)+G218*HLOOKUP(B218,Assumption!$A$10:$G$12,3,TRUE)</f>
        <v>0</v>
      </c>
      <c r="I218" s="5">
        <f t="shared" si="2"/>
        <v>0</v>
      </c>
      <c r="J218" s="47">
        <f>VLOOKUP(D218,Assumption!$O$3:$Q$103,IF('Thông tin khách hàng'!$B$3="Nam",2,3),FALSE)/12*P218</f>
        <v>0</v>
      </c>
      <c r="K218" s="5">
        <v>20000.0</v>
      </c>
      <c r="L218" s="46">
        <f>ROUND(((HLOOKUP(B218,Assumption!$A$6:$L$7,2,TRUE)+1)^(1/12)-1)*(E218+I218-J218-K218),0)</f>
        <v>2017847</v>
      </c>
      <c r="M218" s="46">
        <f t="shared" si="3"/>
        <v>1223784395</v>
      </c>
      <c r="N218" s="47">
        <f>HLOOKUP(ROUND(AVERAGE(M206:M217)/10^6,0),Assumption!$B$2:$E$3,2,TRUE)*MAX((AVERAGE(M206:M217)-250*10^6),0)</f>
        <v>5648764.486</v>
      </c>
      <c r="O218" s="46">
        <f t="shared" si="4"/>
        <v>1229433160</v>
      </c>
      <c r="P218" s="46">
        <f>IF(A218=1,SA,MAX(0,SA-M217))</f>
        <v>0</v>
      </c>
      <c r="S218" s="5">
        <v>0.0</v>
      </c>
      <c r="T218" s="5">
        <v>0.0</v>
      </c>
      <c r="U218" s="5">
        <v>0.0</v>
      </c>
      <c r="V218" s="48">
        <v>1.0</v>
      </c>
    </row>
    <row r="219" ht="15.75" customHeight="1">
      <c r="A219" s="5">
        <v>217.0</v>
      </c>
      <c r="B219" s="5">
        <v>19.0</v>
      </c>
      <c r="C219" s="5">
        <f t="shared" si="1"/>
        <v>1</v>
      </c>
      <c r="D219" s="5">
        <f>'Thông tin khách hàng'!$B$4+B219-1</f>
        <v>19</v>
      </c>
      <c r="E219" s="46">
        <f t="shared" si="5"/>
        <v>1223784395</v>
      </c>
      <c r="F219" s="5">
        <f>TP*VLOOKUP('Thông tin khách hàng'!$E$10,$X$2:$Z$5,3,FALSE)*OFFSET($S219,0,VLOOKUP('Thông tin khách hàng'!$E$10,$X$2:$Z$5,2,FALSE))</f>
        <v>15000000</v>
      </c>
      <c r="G219" s="5">
        <f>EP*VLOOKUP('Thông tin khách hàng'!$E$10,$X$2:$Z$5,3,FALSE)*OFFSET($S219,0,VLOOKUP('Thông tin khách hàng'!$E$10,$X$2:$Z$5,2,FALSE))</f>
        <v>15000000</v>
      </c>
      <c r="H219" s="5">
        <f>F219*HLOOKUP(B219,Assumption!$A$10:$G$12,2,TRUE)+G219*HLOOKUP(B219,Assumption!$A$10:$G$12,3,TRUE)</f>
        <v>750000</v>
      </c>
      <c r="I219" s="5">
        <f t="shared" si="2"/>
        <v>29250000</v>
      </c>
      <c r="J219" s="47">
        <f>VLOOKUP(D219,Assumption!$O$3:$Q$103,IF('Thông tin khách hàng'!$B$3="Nam",2,3),FALSE)/12*P219</f>
        <v>0</v>
      </c>
      <c r="K219" s="5">
        <v>20000.0</v>
      </c>
      <c r="L219" s="46">
        <f>ROUND(((HLOOKUP(B219,Assumption!$A$6:$L$7,2,TRUE)+1)^(1/12)-1)*(E219+I219-J219-K219),0)</f>
        <v>2069455</v>
      </c>
      <c r="M219" s="46">
        <f t="shared" si="3"/>
        <v>1255083850</v>
      </c>
      <c r="N219" s="47">
        <f>HLOOKUP(ROUND(AVERAGE(M207:M218)/10^6,0),Assumption!$B$2:$E$3,2,TRUE)*MAX((AVERAGE(M207:M218)-250*10^6),0)</f>
        <v>5689749.363</v>
      </c>
      <c r="O219" s="46">
        <f t="shared" si="4"/>
        <v>1260773600</v>
      </c>
      <c r="P219" s="46">
        <f>IF(A219=1,SA,MAX(0,SA-M218))</f>
        <v>0</v>
      </c>
      <c r="S219" s="5">
        <v>1.0</v>
      </c>
      <c r="T219" s="5">
        <v>1.0</v>
      </c>
      <c r="U219" s="5">
        <v>1.0</v>
      </c>
      <c r="V219" s="48">
        <v>1.0</v>
      </c>
    </row>
    <row r="220" ht="15.75" customHeight="1">
      <c r="A220" s="5">
        <v>218.0</v>
      </c>
      <c r="B220" s="5">
        <v>19.0</v>
      </c>
      <c r="C220" s="5">
        <f t="shared" si="1"/>
        <v>2</v>
      </c>
      <c r="D220" s="5">
        <f>'Thông tin khách hàng'!$B$4+B220-1</f>
        <v>19</v>
      </c>
      <c r="E220" s="46">
        <f t="shared" si="5"/>
        <v>1255083850</v>
      </c>
      <c r="F220" s="5">
        <f>TP*VLOOKUP('Thông tin khách hàng'!$E$10,$X$2:$Z$5,3,FALSE)*OFFSET($S220,0,VLOOKUP('Thông tin khách hàng'!$E$10,$X$2:$Z$5,2,FALSE))</f>
        <v>0</v>
      </c>
      <c r="G220" s="5">
        <f>EP*VLOOKUP('Thông tin khách hàng'!$E$10,$X$2:$Z$5,3,FALSE)*OFFSET($S220,0,VLOOKUP('Thông tin khách hàng'!$E$10,$X$2:$Z$5,2,FALSE))</f>
        <v>0</v>
      </c>
      <c r="H220" s="5">
        <f>F220*HLOOKUP(B220,Assumption!$A$10:$G$12,2,TRUE)+G220*HLOOKUP(B220,Assumption!$A$10:$G$12,3,TRUE)</f>
        <v>0</v>
      </c>
      <c r="I220" s="5">
        <f t="shared" si="2"/>
        <v>0</v>
      </c>
      <c r="J220" s="47">
        <f>VLOOKUP(D220,Assumption!$O$3:$Q$103,IF('Thông tin khách hàng'!$B$3="Nam",2,3),FALSE)/12*P220</f>
        <v>0</v>
      </c>
      <c r="K220" s="5">
        <v>20000.0</v>
      </c>
      <c r="L220" s="46">
        <f>ROUND(((HLOOKUP(B220,Assumption!$A$6:$L$7,2,TRUE)+1)^(1/12)-1)*(E220+I220-J220-K220),0)</f>
        <v>2072840</v>
      </c>
      <c r="M220" s="46">
        <f t="shared" si="3"/>
        <v>1257136690</v>
      </c>
      <c r="N220" s="47">
        <f>HLOOKUP(ROUND(AVERAGE(M208:M219)/10^6,0),Assumption!$B$2:$E$3,2,TRUE)*MAX((AVERAGE(M208:M219)-250*10^6),0)</f>
        <v>5730801.93</v>
      </c>
      <c r="O220" s="46">
        <f t="shared" si="4"/>
        <v>1262867492</v>
      </c>
      <c r="P220" s="46">
        <f>IF(A220=1,SA,MAX(0,SA-M219))</f>
        <v>0</v>
      </c>
      <c r="S220" s="5">
        <v>0.0</v>
      </c>
      <c r="T220" s="5">
        <v>0.0</v>
      </c>
      <c r="U220" s="5">
        <v>0.0</v>
      </c>
      <c r="V220" s="48">
        <v>1.0</v>
      </c>
    </row>
    <row r="221" ht="15.75" customHeight="1">
      <c r="A221" s="5">
        <v>219.0</v>
      </c>
      <c r="B221" s="5">
        <v>19.0</v>
      </c>
      <c r="C221" s="5">
        <f t="shared" si="1"/>
        <v>3</v>
      </c>
      <c r="D221" s="5">
        <f>'Thông tin khách hàng'!$B$4+B221-1</f>
        <v>19</v>
      </c>
      <c r="E221" s="46">
        <f t="shared" si="5"/>
        <v>1257136690</v>
      </c>
      <c r="F221" s="5">
        <f>TP*VLOOKUP('Thông tin khách hàng'!$E$10,$X$2:$Z$5,3,FALSE)*OFFSET($S221,0,VLOOKUP('Thông tin khách hàng'!$E$10,$X$2:$Z$5,2,FALSE))</f>
        <v>0</v>
      </c>
      <c r="G221" s="5">
        <f>EP*VLOOKUP('Thông tin khách hàng'!$E$10,$X$2:$Z$5,3,FALSE)*OFFSET($S221,0,VLOOKUP('Thông tin khách hàng'!$E$10,$X$2:$Z$5,2,FALSE))</f>
        <v>0</v>
      </c>
      <c r="H221" s="5">
        <f>F221*HLOOKUP(B221,Assumption!$A$10:$G$12,2,TRUE)+G221*HLOOKUP(B221,Assumption!$A$10:$G$12,3,TRUE)</f>
        <v>0</v>
      </c>
      <c r="I221" s="5">
        <f t="shared" si="2"/>
        <v>0</v>
      </c>
      <c r="J221" s="47">
        <f>VLOOKUP(D221,Assumption!$O$3:$Q$103,IF('Thông tin khách hàng'!$B$3="Nam",2,3),FALSE)/12*P221</f>
        <v>0</v>
      </c>
      <c r="K221" s="5">
        <v>20000.0</v>
      </c>
      <c r="L221" s="46">
        <f>ROUND(((HLOOKUP(B221,Assumption!$A$6:$L$7,2,TRUE)+1)^(1/12)-1)*(E221+I221-J221-K221),0)</f>
        <v>2076230</v>
      </c>
      <c r="M221" s="46">
        <f t="shared" si="3"/>
        <v>1259192920</v>
      </c>
      <c r="N221" s="47">
        <f>HLOOKUP(ROUND(AVERAGE(M209:M220)/10^6,0),Assumption!$B$2:$E$3,2,TRUE)*MAX((AVERAGE(M209:M220)-250*10^6),0)</f>
        <v>5771922.298</v>
      </c>
      <c r="O221" s="46">
        <f t="shared" si="4"/>
        <v>1264964843</v>
      </c>
      <c r="P221" s="46">
        <f>IF(A221=1,SA,MAX(0,SA-M220))</f>
        <v>0</v>
      </c>
      <c r="S221" s="5">
        <v>0.0</v>
      </c>
      <c r="T221" s="5">
        <v>0.0</v>
      </c>
      <c r="U221" s="5">
        <v>0.0</v>
      </c>
      <c r="V221" s="48">
        <v>1.0</v>
      </c>
    </row>
    <row r="222" ht="15.75" customHeight="1">
      <c r="A222" s="5">
        <v>220.0</v>
      </c>
      <c r="B222" s="5">
        <v>19.0</v>
      </c>
      <c r="C222" s="5">
        <f t="shared" si="1"/>
        <v>4</v>
      </c>
      <c r="D222" s="5">
        <f>'Thông tin khách hàng'!$B$4+B222-1</f>
        <v>19</v>
      </c>
      <c r="E222" s="46">
        <f t="shared" si="5"/>
        <v>1259192920</v>
      </c>
      <c r="F222" s="5">
        <f>TP*VLOOKUP('Thông tin khách hàng'!$E$10,$X$2:$Z$5,3,FALSE)*OFFSET($S222,0,VLOOKUP('Thông tin khách hàng'!$E$10,$X$2:$Z$5,2,FALSE))</f>
        <v>0</v>
      </c>
      <c r="G222" s="5">
        <f>EP*VLOOKUP('Thông tin khách hàng'!$E$10,$X$2:$Z$5,3,FALSE)*OFFSET($S222,0,VLOOKUP('Thông tin khách hàng'!$E$10,$X$2:$Z$5,2,FALSE))</f>
        <v>0</v>
      </c>
      <c r="H222" s="5">
        <f>F222*HLOOKUP(B222,Assumption!$A$10:$G$12,2,TRUE)+G222*HLOOKUP(B222,Assumption!$A$10:$G$12,3,TRUE)</f>
        <v>0</v>
      </c>
      <c r="I222" s="5">
        <f t="shared" si="2"/>
        <v>0</v>
      </c>
      <c r="J222" s="47">
        <f>VLOOKUP(D222,Assumption!$O$3:$Q$103,IF('Thông tin khách hàng'!$B$3="Nam",2,3),FALSE)/12*P222</f>
        <v>0</v>
      </c>
      <c r="K222" s="5">
        <v>20000.0</v>
      </c>
      <c r="L222" s="46">
        <f>ROUND(((HLOOKUP(B222,Assumption!$A$6:$L$7,2,TRUE)+1)^(1/12)-1)*(E222+I222-J222-K222),0)</f>
        <v>2079626</v>
      </c>
      <c r="M222" s="46">
        <f t="shared" si="3"/>
        <v>1261252546</v>
      </c>
      <c r="N222" s="47">
        <f>HLOOKUP(ROUND(AVERAGE(M210:M221)/10^6,0),Assumption!$B$2:$E$3,2,TRUE)*MAX((AVERAGE(M210:M221)-250*10^6),0)</f>
        <v>5813110.58</v>
      </c>
      <c r="O222" s="46">
        <f t="shared" si="4"/>
        <v>1267065657</v>
      </c>
      <c r="P222" s="46">
        <f>IF(A222=1,SA,MAX(0,SA-M221))</f>
        <v>0</v>
      </c>
      <c r="S222" s="5">
        <v>0.0</v>
      </c>
      <c r="T222" s="5">
        <v>0.0</v>
      </c>
      <c r="U222" s="5">
        <v>1.0</v>
      </c>
      <c r="V222" s="48">
        <v>1.0</v>
      </c>
    </row>
    <row r="223" ht="15.75" customHeight="1">
      <c r="A223" s="5">
        <v>221.0</v>
      </c>
      <c r="B223" s="5">
        <v>19.0</v>
      </c>
      <c r="C223" s="5">
        <f t="shared" si="1"/>
        <v>5</v>
      </c>
      <c r="D223" s="5">
        <f>'Thông tin khách hàng'!$B$4+B223-1</f>
        <v>19</v>
      </c>
      <c r="E223" s="46">
        <f t="shared" si="5"/>
        <v>1261252546</v>
      </c>
      <c r="F223" s="5">
        <f>TP*VLOOKUP('Thông tin khách hàng'!$E$10,$X$2:$Z$5,3,FALSE)*OFFSET($S223,0,VLOOKUP('Thông tin khách hàng'!$E$10,$X$2:$Z$5,2,FALSE))</f>
        <v>0</v>
      </c>
      <c r="G223" s="5">
        <f>EP*VLOOKUP('Thông tin khách hàng'!$E$10,$X$2:$Z$5,3,FALSE)*OFFSET($S223,0,VLOOKUP('Thông tin khách hàng'!$E$10,$X$2:$Z$5,2,FALSE))</f>
        <v>0</v>
      </c>
      <c r="H223" s="5">
        <f>F223*HLOOKUP(B223,Assumption!$A$10:$G$12,2,TRUE)+G223*HLOOKUP(B223,Assumption!$A$10:$G$12,3,TRUE)</f>
        <v>0</v>
      </c>
      <c r="I223" s="5">
        <f t="shared" si="2"/>
        <v>0</v>
      </c>
      <c r="J223" s="47">
        <f>VLOOKUP(D223,Assumption!$O$3:$Q$103,IF('Thông tin khách hàng'!$B$3="Nam",2,3),FALSE)/12*P223</f>
        <v>0</v>
      </c>
      <c r="K223" s="5">
        <v>20000.0</v>
      </c>
      <c r="L223" s="46">
        <f>ROUND(((HLOOKUP(B223,Assumption!$A$6:$L$7,2,TRUE)+1)^(1/12)-1)*(E223+I223-J223-K223),0)</f>
        <v>2083028</v>
      </c>
      <c r="M223" s="46">
        <f t="shared" si="3"/>
        <v>1263315574</v>
      </c>
      <c r="N223" s="47">
        <f>HLOOKUP(ROUND(AVERAGE(M211:M222)/10^6,0),Assumption!$B$2:$E$3,2,TRUE)*MAX((AVERAGE(M211:M222)-250*10^6),0)</f>
        <v>5854366.888</v>
      </c>
      <c r="O223" s="46">
        <f t="shared" si="4"/>
        <v>1269169941</v>
      </c>
      <c r="P223" s="46">
        <f>IF(A223=1,SA,MAX(0,SA-M222))</f>
        <v>0</v>
      </c>
      <c r="S223" s="5">
        <v>0.0</v>
      </c>
      <c r="T223" s="5">
        <v>0.0</v>
      </c>
      <c r="U223" s="5">
        <v>0.0</v>
      </c>
      <c r="V223" s="48">
        <v>1.0</v>
      </c>
    </row>
    <row r="224" ht="15.75" customHeight="1">
      <c r="A224" s="5">
        <v>222.0</v>
      </c>
      <c r="B224" s="5">
        <v>19.0</v>
      </c>
      <c r="C224" s="5">
        <f t="shared" si="1"/>
        <v>6</v>
      </c>
      <c r="D224" s="5">
        <f>'Thông tin khách hàng'!$B$4+B224-1</f>
        <v>19</v>
      </c>
      <c r="E224" s="46">
        <f t="shared" si="5"/>
        <v>1263315574</v>
      </c>
      <c r="F224" s="5">
        <f>TP*VLOOKUP('Thông tin khách hàng'!$E$10,$X$2:$Z$5,3,FALSE)*OFFSET($S224,0,VLOOKUP('Thông tin khách hàng'!$E$10,$X$2:$Z$5,2,FALSE))</f>
        <v>0</v>
      </c>
      <c r="G224" s="5">
        <f>EP*VLOOKUP('Thông tin khách hàng'!$E$10,$X$2:$Z$5,3,FALSE)*OFFSET($S224,0,VLOOKUP('Thông tin khách hàng'!$E$10,$X$2:$Z$5,2,FALSE))</f>
        <v>0</v>
      </c>
      <c r="H224" s="5">
        <f>F224*HLOOKUP(B224,Assumption!$A$10:$G$12,2,TRUE)+G224*HLOOKUP(B224,Assumption!$A$10:$G$12,3,TRUE)</f>
        <v>0</v>
      </c>
      <c r="I224" s="5">
        <f t="shared" si="2"/>
        <v>0</v>
      </c>
      <c r="J224" s="47">
        <f>VLOOKUP(D224,Assumption!$O$3:$Q$103,IF('Thông tin khách hàng'!$B$3="Nam",2,3),FALSE)/12*P224</f>
        <v>0</v>
      </c>
      <c r="K224" s="5">
        <v>20000.0</v>
      </c>
      <c r="L224" s="46">
        <f>ROUND(((HLOOKUP(B224,Assumption!$A$6:$L$7,2,TRUE)+1)^(1/12)-1)*(E224+I224-J224-K224),0)</f>
        <v>2086435</v>
      </c>
      <c r="M224" s="46">
        <f t="shared" si="3"/>
        <v>1265382009</v>
      </c>
      <c r="N224" s="47">
        <f>HLOOKUP(ROUND(AVERAGE(M212:M223)/10^6,0),Assumption!$B$2:$E$3,2,TRUE)*MAX((AVERAGE(M212:M223)-250*10^6),0)</f>
        <v>5895691.333</v>
      </c>
      <c r="O224" s="46">
        <f t="shared" si="4"/>
        <v>1271277701</v>
      </c>
      <c r="P224" s="46">
        <f>IF(A224=1,SA,MAX(0,SA-M223))</f>
        <v>0</v>
      </c>
      <c r="S224" s="5">
        <v>0.0</v>
      </c>
      <c r="T224" s="5">
        <v>0.0</v>
      </c>
      <c r="U224" s="5">
        <v>0.0</v>
      </c>
      <c r="V224" s="48">
        <v>1.0</v>
      </c>
    </row>
    <row r="225" ht="15.75" customHeight="1">
      <c r="A225" s="5">
        <v>223.0</v>
      </c>
      <c r="B225" s="5">
        <v>19.0</v>
      </c>
      <c r="C225" s="5">
        <f t="shared" si="1"/>
        <v>7</v>
      </c>
      <c r="D225" s="5">
        <f>'Thông tin khách hàng'!$B$4+B225-1</f>
        <v>19</v>
      </c>
      <c r="E225" s="46">
        <f t="shared" si="5"/>
        <v>1265382009</v>
      </c>
      <c r="F225" s="5">
        <f>TP*VLOOKUP('Thông tin khách hàng'!$E$10,$X$2:$Z$5,3,FALSE)*OFFSET($S225,0,VLOOKUP('Thông tin khách hàng'!$E$10,$X$2:$Z$5,2,FALSE))</f>
        <v>15000000</v>
      </c>
      <c r="G225" s="5">
        <f>EP*VLOOKUP('Thông tin khách hàng'!$E$10,$X$2:$Z$5,3,FALSE)*OFFSET($S225,0,VLOOKUP('Thông tin khách hàng'!$E$10,$X$2:$Z$5,2,FALSE))</f>
        <v>15000000</v>
      </c>
      <c r="H225" s="5">
        <f>F225*HLOOKUP(B225,Assumption!$A$10:$G$12,2,TRUE)+G225*HLOOKUP(B225,Assumption!$A$10:$G$12,3,TRUE)</f>
        <v>750000</v>
      </c>
      <c r="I225" s="5">
        <f t="shared" si="2"/>
        <v>29250000</v>
      </c>
      <c r="J225" s="47">
        <f>VLOOKUP(D225,Assumption!$O$3:$Q$103,IF('Thông tin khách hàng'!$B$3="Nam",2,3),FALSE)/12*P225</f>
        <v>0</v>
      </c>
      <c r="K225" s="5">
        <v>20000.0</v>
      </c>
      <c r="L225" s="46">
        <f>ROUND(((HLOOKUP(B225,Assumption!$A$6:$L$7,2,TRUE)+1)^(1/12)-1)*(E225+I225-J225-K225),0)</f>
        <v>2138157</v>
      </c>
      <c r="M225" s="46">
        <f t="shared" si="3"/>
        <v>1296750166</v>
      </c>
      <c r="N225" s="47">
        <f>HLOOKUP(ROUND(AVERAGE(M213:M224)/10^6,0),Assumption!$B$2:$E$3,2,TRUE)*MAX((AVERAGE(M213:M224)-250*10^6),0)</f>
        <v>5937084.029</v>
      </c>
      <c r="O225" s="46">
        <f t="shared" si="4"/>
        <v>1302687250</v>
      </c>
      <c r="P225" s="46">
        <f>IF(A225=1,SA,MAX(0,SA-M224))</f>
        <v>0</v>
      </c>
      <c r="S225" s="5">
        <v>0.0</v>
      </c>
      <c r="T225" s="5">
        <v>1.0</v>
      </c>
      <c r="U225" s="5">
        <v>1.0</v>
      </c>
      <c r="V225" s="48">
        <v>1.0</v>
      </c>
    </row>
    <row r="226" ht="15.75" customHeight="1">
      <c r="A226" s="5">
        <v>224.0</v>
      </c>
      <c r="B226" s="5">
        <v>19.0</v>
      </c>
      <c r="C226" s="5">
        <f t="shared" si="1"/>
        <v>8</v>
      </c>
      <c r="D226" s="5">
        <f>'Thông tin khách hàng'!$B$4+B226-1</f>
        <v>19</v>
      </c>
      <c r="E226" s="46">
        <f t="shared" si="5"/>
        <v>1296750166</v>
      </c>
      <c r="F226" s="5">
        <f>TP*VLOOKUP('Thông tin khách hàng'!$E$10,$X$2:$Z$5,3,FALSE)*OFFSET($S226,0,VLOOKUP('Thông tin khách hàng'!$E$10,$X$2:$Z$5,2,FALSE))</f>
        <v>0</v>
      </c>
      <c r="G226" s="5">
        <f>EP*VLOOKUP('Thông tin khách hàng'!$E$10,$X$2:$Z$5,3,FALSE)*OFFSET($S226,0,VLOOKUP('Thông tin khách hàng'!$E$10,$X$2:$Z$5,2,FALSE))</f>
        <v>0</v>
      </c>
      <c r="H226" s="5">
        <f>F226*HLOOKUP(B226,Assumption!$A$10:$G$12,2,TRUE)+G226*HLOOKUP(B226,Assumption!$A$10:$G$12,3,TRUE)</f>
        <v>0</v>
      </c>
      <c r="I226" s="5">
        <f t="shared" si="2"/>
        <v>0</v>
      </c>
      <c r="J226" s="47">
        <f>VLOOKUP(D226,Assumption!$O$3:$Q$103,IF('Thông tin khách hàng'!$B$3="Nam",2,3),FALSE)/12*P226</f>
        <v>0</v>
      </c>
      <c r="K226" s="5">
        <v>20000.0</v>
      </c>
      <c r="L226" s="46">
        <f>ROUND(((HLOOKUP(B226,Assumption!$A$6:$L$7,2,TRUE)+1)^(1/12)-1)*(E226+I226-J226-K226),0)</f>
        <v>2141655</v>
      </c>
      <c r="M226" s="46">
        <f t="shared" si="3"/>
        <v>1298871821</v>
      </c>
      <c r="N226" s="47">
        <f>HLOOKUP(ROUND(AVERAGE(M214:M225)/10^6,0),Assumption!$B$2:$E$3,2,TRUE)*MAX((AVERAGE(M214:M225)-250*10^6),0)</f>
        <v>5978545.089</v>
      </c>
      <c r="O226" s="46">
        <f t="shared" si="4"/>
        <v>1304850366</v>
      </c>
      <c r="P226" s="46">
        <f>IF(A226=1,SA,MAX(0,SA-M225))</f>
        <v>0</v>
      </c>
      <c r="S226" s="5">
        <v>0.0</v>
      </c>
      <c r="T226" s="5">
        <v>0.0</v>
      </c>
      <c r="U226" s="5">
        <v>0.0</v>
      </c>
      <c r="V226" s="48">
        <v>1.0</v>
      </c>
    </row>
    <row r="227" ht="15.75" customHeight="1">
      <c r="A227" s="5">
        <v>225.0</v>
      </c>
      <c r="B227" s="5">
        <v>19.0</v>
      </c>
      <c r="C227" s="5">
        <f t="shared" si="1"/>
        <v>9</v>
      </c>
      <c r="D227" s="5">
        <f>'Thông tin khách hàng'!$B$4+B227-1</f>
        <v>19</v>
      </c>
      <c r="E227" s="46">
        <f t="shared" si="5"/>
        <v>1298871821</v>
      </c>
      <c r="F227" s="5">
        <f>TP*VLOOKUP('Thông tin khách hàng'!$E$10,$X$2:$Z$5,3,FALSE)*OFFSET($S227,0,VLOOKUP('Thông tin khách hàng'!$E$10,$X$2:$Z$5,2,FALSE))</f>
        <v>0</v>
      </c>
      <c r="G227" s="5">
        <f>EP*VLOOKUP('Thông tin khách hàng'!$E$10,$X$2:$Z$5,3,FALSE)*OFFSET($S227,0,VLOOKUP('Thông tin khách hàng'!$E$10,$X$2:$Z$5,2,FALSE))</f>
        <v>0</v>
      </c>
      <c r="H227" s="5">
        <f>F227*HLOOKUP(B227,Assumption!$A$10:$G$12,2,TRUE)+G227*HLOOKUP(B227,Assumption!$A$10:$G$12,3,TRUE)</f>
        <v>0</v>
      </c>
      <c r="I227" s="5">
        <f t="shared" si="2"/>
        <v>0</v>
      </c>
      <c r="J227" s="47">
        <f>VLOOKUP(D227,Assumption!$O$3:$Q$103,IF('Thông tin khách hàng'!$B$3="Nam",2,3),FALSE)/12*P227</f>
        <v>0</v>
      </c>
      <c r="K227" s="5">
        <v>20000.0</v>
      </c>
      <c r="L227" s="46">
        <f>ROUND(((HLOOKUP(B227,Assumption!$A$6:$L$7,2,TRUE)+1)^(1/12)-1)*(E227+I227-J227-K227),0)</f>
        <v>2145159</v>
      </c>
      <c r="M227" s="46">
        <f t="shared" si="3"/>
        <v>1300996980</v>
      </c>
      <c r="N227" s="47">
        <f>HLOOKUP(ROUND(AVERAGE(M215:M226)/10^6,0),Assumption!$B$2:$E$3,2,TRUE)*MAX((AVERAGE(M215:M226)-250*10^6),0)</f>
        <v>6020074.624</v>
      </c>
      <c r="O227" s="46">
        <f t="shared" si="4"/>
        <v>1307017055</v>
      </c>
      <c r="P227" s="46">
        <f>IF(A227=1,SA,MAX(0,SA-M226))</f>
        <v>0</v>
      </c>
      <c r="S227" s="5">
        <v>0.0</v>
      </c>
      <c r="T227" s="5">
        <v>0.0</v>
      </c>
      <c r="U227" s="5">
        <v>0.0</v>
      </c>
      <c r="V227" s="48">
        <v>1.0</v>
      </c>
    </row>
    <row r="228" ht="15.75" customHeight="1">
      <c r="A228" s="5">
        <v>226.0</v>
      </c>
      <c r="B228" s="5">
        <v>19.0</v>
      </c>
      <c r="C228" s="5">
        <f t="shared" si="1"/>
        <v>10</v>
      </c>
      <c r="D228" s="5">
        <f>'Thông tin khách hàng'!$B$4+B228-1</f>
        <v>19</v>
      </c>
      <c r="E228" s="46">
        <f t="shared" si="5"/>
        <v>1300996980</v>
      </c>
      <c r="F228" s="5">
        <f>TP*VLOOKUP('Thông tin khách hàng'!$E$10,$X$2:$Z$5,3,FALSE)*OFFSET($S228,0,VLOOKUP('Thông tin khách hàng'!$E$10,$X$2:$Z$5,2,FALSE))</f>
        <v>0</v>
      </c>
      <c r="G228" s="5">
        <f>EP*VLOOKUP('Thông tin khách hàng'!$E$10,$X$2:$Z$5,3,FALSE)*OFFSET($S228,0,VLOOKUP('Thông tin khách hàng'!$E$10,$X$2:$Z$5,2,FALSE))</f>
        <v>0</v>
      </c>
      <c r="H228" s="5">
        <f>F228*HLOOKUP(B228,Assumption!$A$10:$G$12,2,TRUE)+G228*HLOOKUP(B228,Assumption!$A$10:$G$12,3,TRUE)</f>
        <v>0</v>
      </c>
      <c r="I228" s="5">
        <f t="shared" si="2"/>
        <v>0</v>
      </c>
      <c r="J228" s="47">
        <f>VLOOKUP(D228,Assumption!$O$3:$Q$103,IF('Thông tin khách hàng'!$B$3="Nam",2,3),FALSE)/12*P228</f>
        <v>0</v>
      </c>
      <c r="K228" s="5">
        <v>20000.0</v>
      </c>
      <c r="L228" s="46">
        <f>ROUND(((HLOOKUP(B228,Assumption!$A$6:$L$7,2,TRUE)+1)^(1/12)-1)*(E228+I228-J228-K228),0)</f>
        <v>2148669</v>
      </c>
      <c r="M228" s="46">
        <f t="shared" si="3"/>
        <v>1303125649</v>
      </c>
      <c r="N228" s="47">
        <f>HLOOKUP(ROUND(AVERAGE(M216:M227)/10^6,0),Assumption!$B$2:$E$3,2,TRUE)*MAX((AVERAGE(M216:M227)-250*10^6),0)</f>
        <v>6061672.749</v>
      </c>
      <c r="O228" s="46">
        <f t="shared" si="4"/>
        <v>1309187322</v>
      </c>
      <c r="P228" s="46">
        <f>IF(A228=1,SA,MAX(0,SA-M227))</f>
        <v>0</v>
      </c>
      <c r="S228" s="5">
        <v>0.0</v>
      </c>
      <c r="T228" s="5">
        <v>0.0</v>
      </c>
      <c r="U228" s="5">
        <v>1.0</v>
      </c>
      <c r="V228" s="48">
        <v>1.0</v>
      </c>
    </row>
    <row r="229" ht="15.75" customHeight="1">
      <c r="A229" s="5">
        <v>227.0</v>
      </c>
      <c r="B229" s="5">
        <v>19.0</v>
      </c>
      <c r="C229" s="5">
        <f t="shared" si="1"/>
        <v>11</v>
      </c>
      <c r="D229" s="5">
        <f>'Thông tin khách hàng'!$B$4+B229-1</f>
        <v>19</v>
      </c>
      <c r="E229" s="46">
        <f t="shared" si="5"/>
        <v>1303125649</v>
      </c>
      <c r="F229" s="5">
        <f>TP*VLOOKUP('Thông tin khách hàng'!$E$10,$X$2:$Z$5,3,FALSE)*OFFSET($S229,0,VLOOKUP('Thông tin khách hàng'!$E$10,$X$2:$Z$5,2,FALSE))</f>
        <v>0</v>
      </c>
      <c r="G229" s="5">
        <f>EP*VLOOKUP('Thông tin khách hàng'!$E$10,$X$2:$Z$5,3,FALSE)*OFFSET($S229,0,VLOOKUP('Thông tin khách hàng'!$E$10,$X$2:$Z$5,2,FALSE))</f>
        <v>0</v>
      </c>
      <c r="H229" s="5">
        <f>F229*HLOOKUP(B229,Assumption!$A$10:$G$12,2,TRUE)+G229*HLOOKUP(B229,Assumption!$A$10:$G$12,3,TRUE)</f>
        <v>0</v>
      </c>
      <c r="I229" s="5">
        <f t="shared" si="2"/>
        <v>0</v>
      </c>
      <c r="J229" s="47">
        <f>VLOOKUP(D229,Assumption!$O$3:$Q$103,IF('Thông tin khách hàng'!$B$3="Nam",2,3),FALSE)/12*P229</f>
        <v>0</v>
      </c>
      <c r="K229" s="5">
        <v>20000.0</v>
      </c>
      <c r="L229" s="46">
        <f>ROUND(((HLOOKUP(B229,Assumption!$A$6:$L$7,2,TRUE)+1)^(1/12)-1)*(E229+I229-J229-K229),0)</f>
        <v>2152185</v>
      </c>
      <c r="M229" s="46">
        <f t="shared" si="3"/>
        <v>1305257834</v>
      </c>
      <c r="N229" s="47">
        <f>HLOOKUP(ROUND(AVERAGE(M217:M228)/10^6,0),Assumption!$B$2:$E$3,2,TRUE)*MAX((AVERAGE(M217:M228)-250*10^6),0)</f>
        <v>6103339.576</v>
      </c>
      <c r="O229" s="46">
        <f t="shared" si="4"/>
        <v>1311361174</v>
      </c>
      <c r="P229" s="46">
        <f>IF(A229=1,SA,MAX(0,SA-M228))</f>
        <v>0</v>
      </c>
      <c r="S229" s="5">
        <v>0.0</v>
      </c>
      <c r="T229" s="5">
        <v>0.0</v>
      </c>
      <c r="U229" s="5">
        <v>0.0</v>
      </c>
      <c r="V229" s="48">
        <v>1.0</v>
      </c>
    </row>
    <row r="230" ht="15.75" customHeight="1">
      <c r="A230" s="5">
        <v>228.0</v>
      </c>
      <c r="B230" s="5">
        <v>19.0</v>
      </c>
      <c r="C230" s="5">
        <f t="shared" si="1"/>
        <v>12</v>
      </c>
      <c r="D230" s="5">
        <f>'Thông tin khách hàng'!$B$4+B230-1</f>
        <v>19</v>
      </c>
      <c r="E230" s="46">
        <f t="shared" si="5"/>
        <v>1305257834</v>
      </c>
      <c r="F230" s="5">
        <f>TP*VLOOKUP('Thông tin khách hàng'!$E$10,$X$2:$Z$5,3,FALSE)*OFFSET($S230,0,VLOOKUP('Thông tin khách hàng'!$E$10,$X$2:$Z$5,2,FALSE))</f>
        <v>0</v>
      </c>
      <c r="G230" s="5">
        <f>EP*VLOOKUP('Thông tin khách hàng'!$E$10,$X$2:$Z$5,3,FALSE)*OFFSET($S230,0,VLOOKUP('Thông tin khách hàng'!$E$10,$X$2:$Z$5,2,FALSE))</f>
        <v>0</v>
      </c>
      <c r="H230" s="5">
        <f>F230*HLOOKUP(B230,Assumption!$A$10:$G$12,2,TRUE)+G230*HLOOKUP(B230,Assumption!$A$10:$G$12,3,TRUE)</f>
        <v>0</v>
      </c>
      <c r="I230" s="5">
        <f t="shared" si="2"/>
        <v>0</v>
      </c>
      <c r="J230" s="47">
        <f>VLOOKUP(D230,Assumption!$O$3:$Q$103,IF('Thông tin khách hàng'!$B$3="Nam",2,3),FALSE)/12*P230</f>
        <v>0</v>
      </c>
      <c r="K230" s="5">
        <v>20000.0</v>
      </c>
      <c r="L230" s="46">
        <f>ROUND(((HLOOKUP(B230,Assumption!$A$6:$L$7,2,TRUE)+1)^(1/12)-1)*(E230+I230-J230-K230),0)</f>
        <v>2155706</v>
      </c>
      <c r="M230" s="46">
        <f t="shared" si="3"/>
        <v>1307393540</v>
      </c>
      <c r="N230" s="47">
        <f>HLOOKUP(ROUND(AVERAGE(M218:M229)/10^6,0),Assumption!$B$2:$E$3,2,TRUE)*MAX((AVERAGE(M218:M229)-250*10^6),0)</f>
        <v>6145075.219</v>
      </c>
      <c r="O230" s="46">
        <f t="shared" si="4"/>
        <v>1313538615</v>
      </c>
      <c r="P230" s="46">
        <f>IF(A230=1,SA,MAX(0,SA-M229))</f>
        <v>0</v>
      </c>
      <c r="S230" s="5">
        <v>0.0</v>
      </c>
      <c r="T230" s="5">
        <v>0.0</v>
      </c>
      <c r="U230" s="5">
        <v>0.0</v>
      </c>
      <c r="V230" s="48">
        <v>1.0</v>
      </c>
    </row>
    <row r="231" ht="15.75" customHeight="1">
      <c r="A231" s="5">
        <v>229.0</v>
      </c>
      <c r="B231" s="5">
        <v>20.0</v>
      </c>
      <c r="C231" s="5">
        <f t="shared" si="1"/>
        <v>1</v>
      </c>
      <c r="D231" s="5">
        <f>'Thông tin khách hàng'!$B$4+B231-1</f>
        <v>20</v>
      </c>
      <c r="E231" s="46">
        <f t="shared" si="5"/>
        <v>1307393540</v>
      </c>
      <c r="F231" s="5">
        <f>TP*VLOOKUP('Thông tin khách hàng'!$E$10,$X$2:$Z$5,3,FALSE)*OFFSET($S231,0,VLOOKUP('Thông tin khách hàng'!$E$10,$X$2:$Z$5,2,FALSE))</f>
        <v>15000000</v>
      </c>
      <c r="G231" s="5">
        <f>EP*VLOOKUP('Thông tin khách hàng'!$E$10,$X$2:$Z$5,3,FALSE)*OFFSET($S231,0,VLOOKUP('Thông tin khách hàng'!$E$10,$X$2:$Z$5,2,FALSE))</f>
        <v>15000000</v>
      </c>
      <c r="H231" s="5">
        <f>F231*HLOOKUP(B231,Assumption!$A$10:$G$12,2,TRUE)+G231*HLOOKUP(B231,Assumption!$A$10:$G$12,3,TRUE)</f>
        <v>750000</v>
      </c>
      <c r="I231" s="5">
        <f t="shared" si="2"/>
        <v>29250000</v>
      </c>
      <c r="J231" s="47">
        <f>VLOOKUP(D231,Assumption!$O$3:$Q$103,IF('Thông tin khách hàng'!$B$3="Nam",2,3),FALSE)/12*P231</f>
        <v>0</v>
      </c>
      <c r="K231" s="5">
        <v>20000.0</v>
      </c>
      <c r="L231" s="46">
        <f>ROUND(((HLOOKUP(B231,Assumption!$A$6:$L$7,2,TRUE)+1)^(1/12)-1)*(E231+I231-J231-K231),0)</f>
        <v>2207542</v>
      </c>
      <c r="M231" s="46">
        <f t="shared" si="3"/>
        <v>1338831082</v>
      </c>
      <c r="N231" s="47">
        <f>HLOOKUP(ROUND(AVERAGE(M219:M230)/10^6,0),Assumption!$B$2:$E$3,2,TRUE)*MAX((AVERAGE(M219:M230)-250*10^6),0)</f>
        <v>6186879.791</v>
      </c>
      <c r="O231" s="46">
        <f t="shared" si="4"/>
        <v>1345017962</v>
      </c>
      <c r="P231" s="46">
        <f>IF(A231=1,SA,MAX(0,SA-M230))</f>
        <v>0</v>
      </c>
      <c r="S231" s="5">
        <v>1.0</v>
      </c>
      <c r="T231" s="5">
        <v>1.0</v>
      </c>
      <c r="U231" s="5">
        <v>1.0</v>
      </c>
      <c r="V231" s="48">
        <v>1.0</v>
      </c>
    </row>
    <row r="232" ht="15.75" customHeight="1">
      <c r="A232" s="5">
        <v>230.0</v>
      </c>
      <c r="B232" s="5">
        <v>20.0</v>
      </c>
      <c r="C232" s="5">
        <f t="shared" si="1"/>
        <v>2</v>
      </c>
      <c r="D232" s="5">
        <f>'Thông tin khách hàng'!$B$4+B232-1</f>
        <v>20</v>
      </c>
      <c r="E232" s="46">
        <f t="shared" si="5"/>
        <v>1338831082</v>
      </c>
      <c r="F232" s="5">
        <f>TP*VLOOKUP('Thông tin khách hàng'!$E$10,$X$2:$Z$5,3,FALSE)*OFFSET($S232,0,VLOOKUP('Thông tin khách hàng'!$E$10,$X$2:$Z$5,2,FALSE))</f>
        <v>0</v>
      </c>
      <c r="G232" s="5">
        <f>EP*VLOOKUP('Thông tin khách hàng'!$E$10,$X$2:$Z$5,3,FALSE)*OFFSET($S232,0,VLOOKUP('Thông tin khách hàng'!$E$10,$X$2:$Z$5,2,FALSE))</f>
        <v>0</v>
      </c>
      <c r="H232" s="5">
        <f>F232*HLOOKUP(B232,Assumption!$A$10:$G$12,2,TRUE)+G232*HLOOKUP(B232,Assumption!$A$10:$G$12,3,TRUE)</f>
        <v>0</v>
      </c>
      <c r="I232" s="5">
        <f t="shared" si="2"/>
        <v>0</v>
      </c>
      <c r="J232" s="47">
        <f>VLOOKUP(D232,Assumption!$O$3:$Q$103,IF('Thông tin khách hàng'!$B$3="Nam",2,3),FALSE)/12*P232</f>
        <v>0</v>
      </c>
      <c r="K232" s="5">
        <v>20000.0</v>
      </c>
      <c r="L232" s="46">
        <f>ROUND(((HLOOKUP(B232,Assumption!$A$6:$L$7,2,TRUE)+1)^(1/12)-1)*(E232+I232-J232-K232),0)</f>
        <v>2211155</v>
      </c>
      <c r="M232" s="46">
        <f t="shared" si="3"/>
        <v>1341022237</v>
      </c>
      <c r="N232" s="47">
        <f>HLOOKUP(ROUND(AVERAGE(M220:M231)/10^6,0),Assumption!$B$2:$E$3,2,TRUE)*MAX((AVERAGE(M220:M231)-250*10^6),0)</f>
        <v>6228753.407</v>
      </c>
      <c r="O232" s="46">
        <f t="shared" si="4"/>
        <v>1347250991</v>
      </c>
      <c r="P232" s="46">
        <f>IF(A232=1,SA,MAX(0,SA-M231))</f>
        <v>0</v>
      </c>
      <c r="S232" s="5">
        <v>0.0</v>
      </c>
      <c r="T232" s="5">
        <v>0.0</v>
      </c>
      <c r="U232" s="5">
        <v>0.0</v>
      </c>
      <c r="V232" s="48">
        <v>1.0</v>
      </c>
    </row>
    <row r="233" ht="15.75" customHeight="1">
      <c r="A233" s="5">
        <v>231.0</v>
      </c>
      <c r="B233" s="5">
        <v>20.0</v>
      </c>
      <c r="C233" s="5">
        <f t="shared" si="1"/>
        <v>3</v>
      </c>
      <c r="D233" s="5">
        <f>'Thông tin khách hàng'!$B$4+B233-1</f>
        <v>20</v>
      </c>
      <c r="E233" s="46">
        <f t="shared" si="5"/>
        <v>1341022237</v>
      </c>
      <c r="F233" s="5">
        <f>TP*VLOOKUP('Thông tin khách hàng'!$E$10,$X$2:$Z$5,3,FALSE)*OFFSET($S233,0,VLOOKUP('Thông tin khách hàng'!$E$10,$X$2:$Z$5,2,FALSE))</f>
        <v>0</v>
      </c>
      <c r="G233" s="5">
        <f>EP*VLOOKUP('Thông tin khách hàng'!$E$10,$X$2:$Z$5,3,FALSE)*OFFSET($S233,0,VLOOKUP('Thông tin khách hàng'!$E$10,$X$2:$Z$5,2,FALSE))</f>
        <v>0</v>
      </c>
      <c r="H233" s="5">
        <f>F233*HLOOKUP(B233,Assumption!$A$10:$G$12,2,TRUE)+G233*HLOOKUP(B233,Assumption!$A$10:$G$12,3,TRUE)</f>
        <v>0</v>
      </c>
      <c r="I233" s="5">
        <f t="shared" si="2"/>
        <v>0</v>
      </c>
      <c r="J233" s="47">
        <f>VLOOKUP(D233,Assumption!$O$3:$Q$103,IF('Thông tin khách hàng'!$B$3="Nam",2,3),FALSE)/12*P233</f>
        <v>0</v>
      </c>
      <c r="K233" s="5">
        <v>20000.0</v>
      </c>
      <c r="L233" s="46">
        <f>ROUND(((HLOOKUP(B233,Assumption!$A$6:$L$7,2,TRUE)+1)^(1/12)-1)*(E233+I233-J233-K233),0)</f>
        <v>2214774</v>
      </c>
      <c r="M233" s="46">
        <f t="shared" si="3"/>
        <v>1343217011</v>
      </c>
      <c r="N233" s="47">
        <f>HLOOKUP(ROUND(AVERAGE(M221:M232)/10^6,0),Assumption!$B$2:$E$3,2,TRUE)*MAX((AVERAGE(M221:M232)-250*10^6),0)</f>
        <v>6270696.181</v>
      </c>
      <c r="O233" s="46">
        <f t="shared" si="4"/>
        <v>1349487707</v>
      </c>
      <c r="P233" s="46">
        <f>IF(A233=1,SA,MAX(0,SA-M232))</f>
        <v>0</v>
      </c>
      <c r="S233" s="5">
        <v>0.0</v>
      </c>
      <c r="T233" s="5">
        <v>0.0</v>
      </c>
      <c r="U233" s="5">
        <v>0.0</v>
      </c>
      <c r="V233" s="48">
        <v>1.0</v>
      </c>
    </row>
    <row r="234" ht="15.75" customHeight="1">
      <c r="A234" s="5">
        <v>232.0</v>
      </c>
      <c r="B234" s="5">
        <v>20.0</v>
      </c>
      <c r="C234" s="5">
        <f t="shared" si="1"/>
        <v>4</v>
      </c>
      <c r="D234" s="5">
        <f>'Thông tin khách hàng'!$B$4+B234-1</f>
        <v>20</v>
      </c>
      <c r="E234" s="46">
        <f t="shared" si="5"/>
        <v>1343217011</v>
      </c>
      <c r="F234" s="5">
        <f>TP*VLOOKUP('Thông tin khách hàng'!$E$10,$X$2:$Z$5,3,FALSE)*OFFSET($S234,0,VLOOKUP('Thông tin khách hàng'!$E$10,$X$2:$Z$5,2,FALSE))</f>
        <v>0</v>
      </c>
      <c r="G234" s="5">
        <f>EP*VLOOKUP('Thông tin khách hàng'!$E$10,$X$2:$Z$5,3,FALSE)*OFFSET($S234,0,VLOOKUP('Thông tin khách hàng'!$E$10,$X$2:$Z$5,2,FALSE))</f>
        <v>0</v>
      </c>
      <c r="H234" s="5">
        <f>F234*HLOOKUP(B234,Assumption!$A$10:$G$12,2,TRUE)+G234*HLOOKUP(B234,Assumption!$A$10:$G$12,3,TRUE)</f>
        <v>0</v>
      </c>
      <c r="I234" s="5">
        <f t="shared" si="2"/>
        <v>0</v>
      </c>
      <c r="J234" s="47">
        <f>VLOOKUP(D234,Assumption!$O$3:$Q$103,IF('Thông tin khách hàng'!$B$3="Nam",2,3),FALSE)/12*P234</f>
        <v>0</v>
      </c>
      <c r="K234" s="5">
        <v>20000.0</v>
      </c>
      <c r="L234" s="46">
        <f>ROUND(((HLOOKUP(B234,Assumption!$A$6:$L$7,2,TRUE)+1)^(1/12)-1)*(E234+I234-J234-K234),0)</f>
        <v>2218399</v>
      </c>
      <c r="M234" s="46">
        <f t="shared" si="3"/>
        <v>1345415410</v>
      </c>
      <c r="N234" s="47">
        <f>HLOOKUP(ROUND(AVERAGE(M222:M233)/10^6,0),Assumption!$B$2:$E$3,2,TRUE)*MAX((AVERAGE(M222:M233)-250*10^6),0)</f>
        <v>6312708.226</v>
      </c>
      <c r="O234" s="46">
        <f t="shared" si="4"/>
        <v>1351728118</v>
      </c>
      <c r="P234" s="46">
        <f>IF(A234=1,SA,MAX(0,SA-M233))</f>
        <v>0</v>
      </c>
      <c r="S234" s="5">
        <v>0.0</v>
      </c>
      <c r="T234" s="5">
        <v>0.0</v>
      </c>
      <c r="U234" s="5">
        <v>1.0</v>
      </c>
      <c r="V234" s="48">
        <v>1.0</v>
      </c>
    </row>
    <row r="235" ht="15.75" customHeight="1">
      <c r="A235" s="5">
        <v>233.0</v>
      </c>
      <c r="B235" s="5">
        <v>20.0</v>
      </c>
      <c r="C235" s="5">
        <f t="shared" si="1"/>
        <v>5</v>
      </c>
      <c r="D235" s="5">
        <f>'Thông tin khách hàng'!$B$4+B235-1</f>
        <v>20</v>
      </c>
      <c r="E235" s="46">
        <f t="shared" si="5"/>
        <v>1345415410</v>
      </c>
      <c r="F235" s="5">
        <f>TP*VLOOKUP('Thông tin khách hàng'!$E$10,$X$2:$Z$5,3,FALSE)*OFFSET($S235,0,VLOOKUP('Thông tin khách hàng'!$E$10,$X$2:$Z$5,2,FALSE))</f>
        <v>0</v>
      </c>
      <c r="G235" s="5">
        <f>EP*VLOOKUP('Thông tin khách hàng'!$E$10,$X$2:$Z$5,3,FALSE)*OFFSET($S235,0,VLOOKUP('Thông tin khách hàng'!$E$10,$X$2:$Z$5,2,FALSE))</f>
        <v>0</v>
      </c>
      <c r="H235" s="5">
        <f>F235*HLOOKUP(B235,Assumption!$A$10:$G$12,2,TRUE)+G235*HLOOKUP(B235,Assumption!$A$10:$G$12,3,TRUE)</f>
        <v>0</v>
      </c>
      <c r="I235" s="5">
        <f t="shared" si="2"/>
        <v>0</v>
      </c>
      <c r="J235" s="47">
        <f>VLOOKUP(D235,Assumption!$O$3:$Q$103,IF('Thông tin khách hàng'!$B$3="Nam",2,3),FALSE)/12*P235</f>
        <v>0</v>
      </c>
      <c r="K235" s="5">
        <v>20000.0</v>
      </c>
      <c r="L235" s="46">
        <f>ROUND(((HLOOKUP(B235,Assumption!$A$6:$L$7,2,TRUE)+1)^(1/12)-1)*(E235+I235-J235-K235),0)</f>
        <v>2222030</v>
      </c>
      <c r="M235" s="46">
        <f t="shared" si="3"/>
        <v>1347617440</v>
      </c>
      <c r="N235" s="47">
        <f>HLOOKUP(ROUND(AVERAGE(M223:M234)/10^6,0),Assumption!$B$2:$E$3,2,TRUE)*MAX((AVERAGE(M223:M234)-250*10^6),0)</f>
        <v>6354789.658</v>
      </c>
      <c r="O235" s="46">
        <f t="shared" si="4"/>
        <v>1353972230</v>
      </c>
      <c r="P235" s="46">
        <f>IF(A235=1,SA,MAX(0,SA-M234))</f>
        <v>0</v>
      </c>
      <c r="S235" s="5">
        <v>0.0</v>
      </c>
      <c r="T235" s="5">
        <v>0.0</v>
      </c>
      <c r="U235" s="5">
        <v>0.0</v>
      </c>
      <c r="V235" s="48">
        <v>1.0</v>
      </c>
    </row>
    <row r="236" ht="15.75" customHeight="1">
      <c r="A236" s="5">
        <v>234.0</v>
      </c>
      <c r="B236" s="5">
        <v>20.0</v>
      </c>
      <c r="C236" s="5">
        <f t="shared" si="1"/>
        <v>6</v>
      </c>
      <c r="D236" s="5">
        <f>'Thông tin khách hàng'!$B$4+B236-1</f>
        <v>20</v>
      </c>
      <c r="E236" s="46">
        <f t="shared" si="5"/>
        <v>1347617440</v>
      </c>
      <c r="F236" s="5">
        <f>TP*VLOOKUP('Thông tin khách hàng'!$E$10,$X$2:$Z$5,3,FALSE)*OFFSET($S236,0,VLOOKUP('Thông tin khách hàng'!$E$10,$X$2:$Z$5,2,FALSE))</f>
        <v>0</v>
      </c>
      <c r="G236" s="5">
        <f>EP*VLOOKUP('Thông tin khách hàng'!$E$10,$X$2:$Z$5,3,FALSE)*OFFSET($S236,0,VLOOKUP('Thông tin khách hàng'!$E$10,$X$2:$Z$5,2,FALSE))</f>
        <v>0</v>
      </c>
      <c r="H236" s="5">
        <f>F236*HLOOKUP(B236,Assumption!$A$10:$G$12,2,TRUE)+G236*HLOOKUP(B236,Assumption!$A$10:$G$12,3,TRUE)</f>
        <v>0</v>
      </c>
      <c r="I236" s="5">
        <f t="shared" si="2"/>
        <v>0</v>
      </c>
      <c r="J236" s="47">
        <f>VLOOKUP(D236,Assumption!$O$3:$Q$103,IF('Thông tin khách hàng'!$B$3="Nam",2,3),FALSE)/12*P236</f>
        <v>0</v>
      </c>
      <c r="K236" s="5">
        <v>20000.0</v>
      </c>
      <c r="L236" s="46">
        <f>ROUND(((HLOOKUP(B236,Assumption!$A$6:$L$7,2,TRUE)+1)^(1/12)-1)*(E236+I236-J236-K236),0)</f>
        <v>2225667</v>
      </c>
      <c r="M236" s="46">
        <f t="shared" si="3"/>
        <v>1349823107</v>
      </c>
      <c r="N236" s="47">
        <f>HLOOKUP(ROUND(AVERAGE(M224:M235)/10^6,0),Assumption!$B$2:$E$3,2,TRUE)*MAX((AVERAGE(M224:M235)-250*10^6),0)</f>
        <v>6396940.591</v>
      </c>
      <c r="O236" s="46">
        <f t="shared" si="4"/>
        <v>1356220048</v>
      </c>
      <c r="P236" s="46">
        <f>IF(A236=1,SA,MAX(0,SA-M235))</f>
        <v>0</v>
      </c>
      <c r="S236" s="5">
        <v>0.0</v>
      </c>
      <c r="T236" s="5">
        <v>0.0</v>
      </c>
      <c r="U236" s="5">
        <v>0.0</v>
      </c>
      <c r="V236" s="48">
        <v>1.0</v>
      </c>
    </row>
    <row r="237" ht="15.75" customHeight="1">
      <c r="A237" s="5">
        <v>235.0</v>
      </c>
      <c r="B237" s="5">
        <v>20.0</v>
      </c>
      <c r="C237" s="5">
        <f t="shared" si="1"/>
        <v>7</v>
      </c>
      <c r="D237" s="5">
        <f>'Thông tin khách hàng'!$B$4+B237-1</f>
        <v>20</v>
      </c>
      <c r="E237" s="46">
        <f t="shared" si="5"/>
        <v>1349823107</v>
      </c>
      <c r="F237" s="5">
        <f>TP*VLOOKUP('Thông tin khách hàng'!$E$10,$X$2:$Z$5,3,FALSE)*OFFSET($S237,0,VLOOKUP('Thông tin khách hàng'!$E$10,$X$2:$Z$5,2,FALSE))</f>
        <v>15000000</v>
      </c>
      <c r="G237" s="5">
        <f>EP*VLOOKUP('Thông tin khách hàng'!$E$10,$X$2:$Z$5,3,FALSE)*OFFSET($S237,0,VLOOKUP('Thông tin khách hàng'!$E$10,$X$2:$Z$5,2,FALSE))</f>
        <v>15000000</v>
      </c>
      <c r="H237" s="5">
        <f>F237*HLOOKUP(B237,Assumption!$A$10:$G$12,2,TRUE)+G237*HLOOKUP(B237,Assumption!$A$10:$G$12,3,TRUE)</f>
        <v>750000</v>
      </c>
      <c r="I237" s="5">
        <f t="shared" si="2"/>
        <v>29250000</v>
      </c>
      <c r="J237" s="47">
        <f>VLOOKUP(D237,Assumption!$O$3:$Q$103,IF('Thông tin khách hàng'!$B$3="Nam",2,3),FALSE)/12*P237</f>
        <v>0</v>
      </c>
      <c r="K237" s="5">
        <v>20000.0</v>
      </c>
      <c r="L237" s="46">
        <f>ROUND(((HLOOKUP(B237,Assumption!$A$6:$L$7,2,TRUE)+1)^(1/12)-1)*(E237+I237-J237-K237),0)</f>
        <v>2277618</v>
      </c>
      <c r="M237" s="46">
        <f t="shared" si="3"/>
        <v>1381330725</v>
      </c>
      <c r="N237" s="47">
        <f>HLOOKUP(ROUND(AVERAGE(M225:M236)/10^6,0),Assumption!$B$2:$E$3,2,TRUE)*MAX((AVERAGE(M225:M236)-250*10^6),0)</f>
        <v>6439161.14</v>
      </c>
      <c r="O237" s="46">
        <f t="shared" si="4"/>
        <v>1387769886</v>
      </c>
      <c r="P237" s="46">
        <f>IF(A237=1,SA,MAX(0,SA-M236))</f>
        <v>0</v>
      </c>
      <c r="S237" s="5">
        <v>0.0</v>
      </c>
      <c r="T237" s="5">
        <v>1.0</v>
      </c>
      <c r="U237" s="5">
        <v>1.0</v>
      </c>
      <c r="V237" s="48">
        <v>1.0</v>
      </c>
    </row>
    <row r="238" ht="15.75" customHeight="1">
      <c r="A238" s="5">
        <v>236.0</v>
      </c>
      <c r="B238" s="5">
        <v>20.0</v>
      </c>
      <c r="C238" s="5">
        <f t="shared" si="1"/>
        <v>8</v>
      </c>
      <c r="D238" s="5">
        <f>'Thông tin khách hàng'!$B$4+B238-1</f>
        <v>20</v>
      </c>
      <c r="E238" s="46">
        <f t="shared" si="5"/>
        <v>1381330725</v>
      </c>
      <c r="F238" s="5">
        <f>TP*VLOOKUP('Thông tin khách hàng'!$E$10,$X$2:$Z$5,3,FALSE)*OFFSET($S238,0,VLOOKUP('Thông tin khách hàng'!$E$10,$X$2:$Z$5,2,FALSE))</f>
        <v>0</v>
      </c>
      <c r="G238" s="5">
        <f>EP*VLOOKUP('Thông tin khách hàng'!$E$10,$X$2:$Z$5,3,FALSE)*OFFSET($S238,0,VLOOKUP('Thông tin khách hàng'!$E$10,$X$2:$Z$5,2,FALSE))</f>
        <v>0</v>
      </c>
      <c r="H238" s="5">
        <f>F238*HLOOKUP(B238,Assumption!$A$10:$G$12,2,TRUE)+G238*HLOOKUP(B238,Assumption!$A$10:$G$12,3,TRUE)</f>
        <v>0</v>
      </c>
      <c r="I238" s="5">
        <f t="shared" si="2"/>
        <v>0</v>
      </c>
      <c r="J238" s="47">
        <f>VLOOKUP(D238,Assumption!$O$3:$Q$103,IF('Thông tin khách hàng'!$B$3="Nam",2,3),FALSE)/12*P238</f>
        <v>0</v>
      </c>
      <c r="K238" s="5">
        <v>20000.0</v>
      </c>
      <c r="L238" s="46">
        <f>ROUND(((HLOOKUP(B238,Assumption!$A$6:$L$7,2,TRUE)+1)^(1/12)-1)*(E238+I238-J238-K238),0)</f>
        <v>2281347</v>
      </c>
      <c r="M238" s="46">
        <f t="shared" si="3"/>
        <v>1383592072</v>
      </c>
      <c r="N238" s="47">
        <f>HLOOKUP(ROUND(AVERAGE(M226:M237)/10^6,0),Assumption!$B$2:$E$3,2,TRUE)*MAX((AVERAGE(M226:M237)-250*10^6),0)</f>
        <v>6481451.42</v>
      </c>
      <c r="O238" s="46">
        <f t="shared" si="4"/>
        <v>1390073524</v>
      </c>
      <c r="P238" s="46">
        <f>IF(A238=1,SA,MAX(0,SA-M237))</f>
        <v>0</v>
      </c>
      <c r="S238" s="5">
        <v>0.0</v>
      </c>
      <c r="T238" s="5">
        <v>0.0</v>
      </c>
      <c r="U238" s="5">
        <v>0.0</v>
      </c>
      <c r="V238" s="48">
        <v>1.0</v>
      </c>
    </row>
    <row r="239" ht="15.75" customHeight="1">
      <c r="A239" s="5">
        <v>237.0</v>
      </c>
      <c r="B239" s="5">
        <v>20.0</v>
      </c>
      <c r="C239" s="5">
        <f t="shared" si="1"/>
        <v>9</v>
      </c>
      <c r="D239" s="5">
        <f>'Thông tin khách hàng'!$B$4+B239-1</f>
        <v>20</v>
      </c>
      <c r="E239" s="46">
        <f t="shared" si="5"/>
        <v>1383592072</v>
      </c>
      <c r="F239" s="5">
        <f>TP*VLOOKUP('Thông tin khách hàng'!$E$10,$X$2:$Z$5,3,FALSE)*OFFSET($S239,0,VLOOKUP('Thông tin khách hàng'!$E$10,$X$2:$Z$5,2,FALSE))</f>
        <v>0</v>
      </c>
      <c r="G239" s="5">
        <f>EP*VLOOKUP('Thông tin khách hàng'!$E$10,$X$2:$Z$5,3,FALSE)*OFFSET($S239,0,VLOOKUP('Thông tin khách hàng'!$E$10,$X$2:$Z$5,2,FALSE))</f>
        <v>0</v>
      </c>
      <c r="H239" s="5">
        <f>F239*HLOOKUP(B239,Assumption!$A$10:$G$12,2,TRUE)+G239*HLOOKUP(B239,Assumption!$A$10:$G$12,3,TRUE)</f>
        <v>0</v>
      </c>
      <c r="I239" s="5">
        <f t="shared" si="2"/>
        <v>0</v>
      </c>
      <c r="J239" s="47">
        <f>VLOOKUP(D239,Assumption!$O$3:$Q$103,IF('Thông tin khách hàng'!$B$3="Nam",2,3),FALSE)/12*P239</f>
        <v>0</v>
      </c>
      <c r="K239" s="5">
        <v>20000.0</v>
      </c>
      <c r="L239" s="46">
        <f>ROUND(((HLOOKUP(B239,Assumption!$A$6:$L$7,2,TRUE)+1)^(1/12)-1)*(E239+I239-J239-K239),0)</f>
        <v>2285082</v>
      </c>
      <c r="M239" s="46">
        <f t="shared" si="3"/>
        <v>1385857154</v>
      </c>
      <c r="N239" s="47">
        <f>HLOOKUP(ROUND(AVERAGE(M227:M238)/10^6,0),Assumption!$B$2:$E$3,2,TRUE)*MAX((AVERAGE(M227:M238)-250*10^6),0)</f>
        <v>6523811.545</v>
      </c>
      <c r="O239" s="46">
        <f t="shared" si="4"/>
        <v>1392380966</v>
      </c>
      <c r="P239" s="46">
        <f>IF(A239=1,SA,MAX(0,SA-M238))</f>
        <v>0</v>
      </c>
      <c r="S239" s="5">
        <v>0.0</v>
      </c>
      <c r="T239" s="5">
        <v>0.0</v>
      </c>
      <c r="U239" s="5">
        <v>0.0</v>
      </c>
      <c r="V239" s="48">
        <v>1.0</v>
      </c>
    </row>
    <row r="240" ht="15.75" customHeight="1">
      <c r="A240" s="5">
        <v>238.0</v>
      </c>
      <c r="B240" s="5">
        <v>20.0</v>
      </c>
      <c r="C240" s="5">
        <f t="shared" si="1"/>
        <v>10</v>
      </c>
      <c r="D240" s="5">
        <f>'Thông tin khách hàng'!$B$4+B240-1</f>
        <v>20</v>
      </c>
      <c r="E240" s="46">
        <f t="shared" si="5"/>
        <v>1385857154</v>
      </c>
      <c r="F240" s="5">
        <f>TP*VLOOKUP('Thông tin khách hàng'!$E$10,$X$2:$Z$5,3,FALSE)*OFFSET($S240,0,VLOOKUP('Thông tin khách hàng'!$E$10,$X$2:$Z$5,2,FALSE))</f>
        <v>0</v>
      </c>
      <c r="G240" s="5">
        <f>EP*VLOOKUP('Thông tin khách hàng'!$E$10,$X$2:$Z$5,3,FALSE)*OFFSET($S240,0,VLOOKUP('Thông tin khách hàng'!$E$10,$X$2:$Z$5,2,FALSE))</f>
        <v>0</v>
      </c>
      <c r="H240" s="5">
        <f>F240*HLOOKUP(B240,Assumption!$A$10:$G$12,2,TRUE)+G240*HLOOKUP(B240,Assumption!$A$10:$G$12,3,TRUE)</f>
        <v>0</v>
      </c>
      <c r="I240" s="5">
        <f t="shared" si="2"/>
        <v>0</v>
      </c>
      <c r="J240" s="47">
        <f>VLOOKUP(D240,Assumption!$O$3:$Q$103,IF('Thông tin khách hàng'!$B$3="Nam",2,3),FALSE)/12*P240</f>
        <v>0</v>
      </c>
      <c r="K240" s="5">
        <v>20000.0</v>
      </c>
      <c r="L240" s="46">
        <f>ROUND(((HLOOKUP(B240,Assumption!$A$6:$L$7,2,TRUE)+1)^(1/12)-1)*(E240+I240-J240-K240),0)</f>
        <v>2288823</v>
      </c>
      <c r="M240" s="46">
        <f t="shared" si="3"/>
        <v>1388125977</v>
      </c>
      <c r="N240" s="47">
        <f>HLOOKUP(ROUND(AVERAGE(M228:M239)/10^6,0),Assumption!$B$2:$E$3,2,TRUE)*MAX((AVERAGE(M228:M239)-250*10^6),0)</f>
        <v>6566241.632</v>
      </c>
      <c r="O240" s="46">
        <f t="shared" si="4"/>
        <v>1394692219</v>
      </c>
      <c r="P240" s="46">
        <f>IF(A240=1,SA,MAX(0,SA-M239))</f>
        <v>0</v>
      </c>
      <c r="S240" s="5">
        <v>0.0</v>
      </c>
      <c r="T240" s="5">
        <v>0.0</v>
      </c>
      <c r="U240" s="5">
        <v>1.0</v>
      </c>
      <c r="V240" s="48">
        <v>1.0</v>
      </c>
    </row>
    <row r="241" ht="15.75" customHeight="1">
      <c r="A241" s="5">
        <v>239.0</v>
      </c>
      <c r="B241" s="5">
        <v>20.0</v>
      </c>
      <c r="C241" s="5">
        <f t="shared" si="1"/>
        <v>11</v>
      </c>
      <c r="D241" s="5">
        <f>'Thông tin khách hàng'!$B$4+B241-1</f>
        <v>20</v>
      </c>
      <c r="E241" s="46">
        <f t="shared" si="5"/>
        <v>1388125977</v>
      </c>
      <c r="F241" s="5">
        <f>TP*VLOOKUP('Thông tin khách hàng'!$E$10,$X$2:$Z$5,3,FALSE)*OFFSET($S241,0,VLOOKUP('Thông tin khách hàng'!$E$10,$X$2:$Z$5,2,FALSE))</f>
        <v>0</v>
      </c>
      <c r="G241" s="5">
        <f>EP*VLOOKUP('Thông tin khách hàng'!$E$10,$X$2:$Z$5,3,FALSE)*OFFSET($S241,0,VLOOKUP('Thông tin khách hàng'!$E$10,$X$2:$Z$5,2,FALSE))</f>
        <v>0</v>
      </c>
      <c r="H241" s="5">
        <f>F241*HLOOKUP(B241,Assumption!$A$10:$G$12,2,TRUE)+G241*HLOOKUP(B241,Assumption!$A$10:$G$12,3,TRUE)</f>
        <v>0</v>
      </c>
      <c r="I241" s="5">
        <f t="shared" si="2"/>
        <v>0</v>
      </c>
      <c r="J241" s="47">
        <f>VLOOKUP(D241,Assumption!$O$3:$Q$103,IF('Thông tin khách hàng'!$B$3="Nam",2,3),FALSE)/12*P241</f>
        <v>0</v>
      </c>
      <c r="K241" s="5">
        <v>20000.0</v>
      </c>
      <c r="L241" s="46">
        <f>ROUND(((HLOOKUP(B241,Assumption!$A$6:$L$7,2,TRUE)+1)^(1/12)-1)*(E241+I241-J241-K241),0)</f>
        <v>2292570</v>
      </c>
      <c r="M241" s="46">
        <f t="shared" si="3"/>
        <v>1390398547</v>
      </c>
      <c r="N241" s="47">
        <f>HLOOKUP(ROUND(AVERAGE(M229:M240)/10^6,0),Assumption!$B$2:$E$3,2,TRUE)*MAX((AVERAGE(M229:M240)-250*10^6),0)</f>
        <v>6608741.796</v>
      </c>
      <c r="O241" s="46">
        <f t="shared" si="4"/>
        <v>1397007289</v>
      </c>
      <c r="P241" s="46">
        <f>IF(A241=1,SA,MAX(0,SA-M240))</f>
        <v>0</v>
      </c>
      <c r="S241" s="5">
        <v>0.0</v>
      </c>
      <c r="T241" s="5">
        <v>0.0</v>
      </c>
      <c r="U241" s="5">
        <v>0.0</v>
      </c>
      <c r="V241" s="48">
        <v>1.0</v>
      </c>
    </row>
    <row r="242" ht="15.75" customHeight="1">
      <c r="A242" s="5">
        <v>240.0</v>
      </c>
      <c r="B242" s="5">
        <v>20.0</v>
      </c>
      <c r="C242" s="5">
        <f t="shared" si="1"/>
        <v>12</v>
      </c>
      <c r="D242" s="5">
        <f>'Thông tin khách hàng'!$B$4+B242-1</f>
        <v>20</v>
      </c>
      <c r="E242" s="46">
        <f t="shared" si="5"/>
        <v>1390398547</v>
      </c>
      <c r="F242" s="5">
        <f>TP*VLOOKUP('Thông tin khách hàng'!$E$10,$X$2:$Z$5,3,FALSE)*OFFSET($S242,0,VLOOKUP('Thông tin khách hàng'!$E$10,$X$2:$Z$5,2,FALSE))</f>
        <v>0</v>
      </c>
      <c r="G242" s="5">
        <f>EP*VLOOKUP('Thông tin khách hàng'!$E$10,$X$2:$Z$5,3,FALSE)*OFFSET($S242,0,VLOOKUP('Thông tin khách hàng'!$E$10,$X$2:$Z$5,2,FALSE))</f>
        <v>0</v>
      </c>
      <c r="H242" s="5">
        <f>F242*HLOOKUP(B242,Assumption!$A$10:$G$12,2,TRUE)+G242*HLOOKUP(B242,Assumption!$A$10:$G$12,3,TRUE)</f>
        <v>0</v>
      </c>
      <c r="I242" s="5">
        <f t="shared" si="2"/>
        <v>0</v>
      </c>
      <c r="J242" s="47">
        <f>VLOOKUP(D242,Assumption!$O$3:$Q$103,IF('Thông tin khách hàng'!$B$3="Nam",2,3),FALSE)/12*P242</f>
        <v>0</v>
      </c>
      <c r="K242" s="5">
        <v>20000.0</v>
      </c>
      <c r="L242" s="46">
        <f>ROUND(((HLOOKUP(B242,Assumption!$A$6:$L$7,2,TRUE)+1)^(1/12)-1)*(E242+I242-J242-K242),0)</f>
        <v>2296323</v>
      </c>
      <c r="M242" s="46">
        <f t="shared" si="3"/>
        <v>1392674870</v>
      </c>
      <c r="N242" s="47">
        <f>HLOOKUP(ROUND(AVERAGE(M230:M241)/10^6,0),Assumption!$B$2:$E$3,2,TRUE)*MAX((AVERAGE(M230:M241)-250*10^6),0)</f>
        <v>6651312.153</v>
      </c>
      <c r="O242" s="46">
        <f t="shared" si="4"/>
        <v>1399326182</v>
      </c>
      <c r="P242" s="46">
        <f>IF(A242=1,SA,MAX(0,SA-M241))</f>
        <v>0</v>
      </c>
      <c r="S242" s="5">
        <v>0.0</v>
      </c>
      <c r="T242" s="5">
        <v>0.0</v>
      </c>
      <c r="U242" s="5">
        <v>0.0</v>
      </c>
      <c r="V242" s="48">
        <v>1.0</v>
      </c>
    </row>
    <row r="243" ht="15.75" customHeight="1">
      <c r="A243" s="5">
        <v>241.0</v>
      </c>
      <c r="B243" s="5">
        <v>21.0</v>
      </c>
      <c r="C243" s="5">
        <f t="shared" si="1"/>
        <v>1</v>
      </c>
      <c r="D243" s="5">
        <f>'Thông tin khách hàng'!$B$4+B243-1</f>
        <v>21</v>
      </c>
      <c r="E243" s="46">
        <f t="shared" si="5"/>
        <v>1392674870</v>
      </c>
      <c r="F243" s="5">
        <f>TP*VLOOKUP('Thông tin khách hàng'!$E$10,$X$2:$Z$5,3,FALSE)*OFFSET($S243,0,VLOOKUP('Thông tin khách hàng'!$E$10,$X$2:$Z$5,2,FALSE))</f>
        <v>15000000</v>
      </c>
      <c r="G243" s="5">
        <f>EP*VLOOKUP('Thông tin khách hàng'!$E$10,$X$2:$Z$5,3,FALSE)*OFFSET($S243,0,VLOOKUP('Thông tin khách hàng'!$E$10,$X$2:$Z$5,2,FALSE))</f>
        <v>15000000</v>
      </c>
      <c r="H243" s="5">
        <f>F243*HLOOKUP(B243,Assumption!$A$10:$G$12,2,TRUE)+G243*HLOOKUP(B243,Assumption!$A$10:$G$12,3,TRUE)</f>
        <v>750000</v>
      </c>
      <c r="I243" s="5">
        <f t="shared" si="2"/>
        <v>29250000</v>
      </c>
      <c r="J243" s="47">
        <f>VLOOKUP(D243,Assumption!$O$3:$Q$103,IF('Thông tin khách hàng'!$B$3="Nam",2,3),FALSE)/12*P243</f>
        <v>0</v>
      </c>
      <c r="K243" s="5">
        <v>20000.0</v>
      </c>
      <c r="L243" s="46">
        <f>ROUND(((HLOOKUP(B243,Assumption!$A$6:$L$7,2,TRUE)+1)^(1/12)-1)*(E243+I243-J243-K243),0)</f>
        <v>2348391</v>
      </c>
      <c r="M243" s="46">
        <f t="shared" si="3"/>
        <v>1424253261</v>
      </c>
      <c r="N243" s="47">
        <f>HLOOKUP(ROUND(AVERAGE(M231:M242)/10^6,0),Assumption!$B$2:$E$3,2,TRUE)*MAX((AVERAGE(M231:M242)-250*10^6),0)</f>
        <v>6693952.818</v>
      </c>
      <c r="O243" s="46">
        <f t="shared" si="4"/>
        <v>1430947214</v>
      </c>
      <c r="P243" s="46">
        <f>IF(A243=1,SA,MAX(0,SA-M242))</f>
        <v>0</v>
      </c>
      <c r="S243" s="5">
        <v>1.0</v>
      </c>
      <c r="T243" s="5">
        <v>1.0</v>
      </c>
      <c r="U243" s="5">
        <v>1.0</v>
      </c>
      <c r="V243" s="48">
        <v>1.0</v>
      </c>
    </row>
    <row r="244" ht="15.75" customHeight="1">
      <c r="A244" s="5">
        <v>242.0</v>
      </c>
      <c r="B244" s="5">
        <v>21.0</v>
      </c>
      <c r="C244" s="5">
        <f t="shared" si="1"/>
        <v>2</v>
      </c>
      <c r="D244" s="5">
        <f>'Thông tin khách hàng'!$B$4+B244-1</f>
        <v>21</v>
      </c>
      <c r="E244" s="46">
        <f t="shared" si="5"/>
        <v>1424253261</v>
      </c>
      <c r="F244" s="5">
        <f>TP*VLOOKUP('Thông tin khách hàng'!$E$10,$X$2:$Z$5,3,FALSE)*OFFSET($S244,0,VLOOKUP('Thông tin khách hàng'!$E$10,$X$2:$Z$5,2,FALSE))</f>
        <v>0</v>
      </c>
      <c r="G244" s="5">
        <f>EP*VLOOKUP('Thông tin khách hàng'!$E$10,$X$2:$Z$5,3,FALSE)*OFFSET($S244,0,VLOOKUP('Thông tin khách hàng'!$E$10,$X$2:$Z$5,2,FALSE))</f>
        <v>0</v>
      </c>
      <c r="H244" s="5">
        <f>F244*HLOOKUP(B244,Assumption!$A$10:$G$12,2,TRUE)+G244*HLOOKUP(B244,Assumption!$A$10:$G$12,3,TRUE)</f>
        <v>0</v>
      </c>
      <c r="I244" s="5">
        <f t="shared" si="2"/>
        <v>0</v>
      </c>
      <c r="J244" s="47">
        <f>VLOOKUP(D244,Assumption!$O$3:$Q$103,IF('Thông tin khách hàng'!$B$3="Nam",2,3),FALSE)/12*P244</f>
        <v>0</v>
      </c>
      <c r="K244" s="5">
        <v>20000.0</v>
      </c>
      <c r="L244" s="46">
        <f>ROUND(((HLOOKUP(B244,Assumption!$A$6:$L$7,2,TRUE)+1)^(1/12)-1)*(E244+I244-J244-K244),0)</f>
        <v>2352237</v>
      </c>
      <c r="M244" s="46">
        <f t="shared" si="3"/>
        <v>1426585498</v>
      </c>
      <c r="N244" s="47">
        <f>HLOOKUP(ROUND(AVERAGE(M232:M243)/10^6,0),Assumption!$B$2:$E$3,2,TRUE)*MAX((AVERAGE(M232:M243)-250*10^6),0)</f>
        <v>6736663.907</v>
      </c>
      <c r="O244" s="46">
        <f t="shared" si="4"/>
        <v>1433322162</v>
      </c>
      <c r="P244" s="46">
        <f>IF(A244=1,SA,MAX(0,SA-M243))</f>
        <v>0</v>
      </c>
      <c r="S244" s="5">
        <v>0.0</v>
      </c>
      <c r="T244" s="5">
        <v>0.0</v>
      </c>
      <c r="U244" s="5">
        <v>0.0</v>
      </c>
      <c r="V244" s="48">
        <v>1.0</v>
      </c>
    </row>
    <row r="245" ht="15.75" customHeight="1">
      <c r="A245" s="5">
        <v>243.0</v>
      </c>
      <c r="B245" s="5">
        <v>21.0</v>
      </c>
      <c r="C245" s="5">
        <f t="shared" si="1"/>
        <v>3</v>
      </c>
      <c r="D245" s="5">
        <f>'Thông tin khách hàng'!$B$4+B245-1</f>
        <v>21</v>
      </c>
      <c r="E245" s="46">
        <f t="shared" si="5"/>
        <v>1426585498</v>
      </c>
      <c r="F245" s="5">
        <f>TP*VLOOKUP('Thông tin khách hàng'!$E$10,$X$2:$Z$5,3,FALSE)*OFFSET($S245,0,VLOOKUP('Thông tin khách hàng'!$E$10,$X$2:$Z$5,2,FALSE))</f>
        <v>0</v>
      </c>
      <c r="G245" s="5">
        <f>EP*VLOOKUP('Thông tin khách hàng'!$E$10,$X$2:$Z$5,3,FALSE)*OFFSET($S245,0,VLOOKUP('Thông tin khách hàng'!$E$10,$X$2:$Z$5,2,FALSE))</f>
        <v>0</v>
      </c>
      <c r="H245" s="5">
        <f>F245*HLOOKUP(B245,Assumption!$A$10:$G$12,2,TRUE)+G245*HLOOKUP(B245,Assumption!$A$10:$G$12,3,TRUE)</f>
        <v>0</v>
      </c>
      <c r="I245" s="5">
        <f t="shared" si="2"/>
        <v>0</v>
      </c>
      <c r="J245" s="47">
        <f>VLOOKUP(D245,Assumption!$O$3:$Q$103,IF('Thông tin khách hàng'!$B$3="Nam",2,3),FALSE)/12*P245</f>
        <v>0</v>
      </c>
      <c r="K245" s="5">
        <v>20000.0</v>
      </c>
      <c r="L245" s="46">
        <f>ROUND(((HLOOKUP(B245,Assumption!$A$6:$L$7,2,TRUE)+1)^(1/12)-1)*(E245+I245-J245-K245),0)</f>
        <v>2356089</v>
      </c>
      <c r="M245" s="46">
        <f t="shared" si="3"/>
        <v>1428921587</v>
      </c>
      <c r="N245" s="47">
        <f>HLOOKUP(ROUND(AVERAGE(M233:M244)/10^6,0),Assumption!$B$2:$E$3,2,TRUE)*MAX((AVERAGE(M233:M244)-250*10^6),0)</f>
        <v>6779445.538</v>
      </c>
      <c r="O245" s="46">
        <f t="shared" si="4"/>
        <v>1435701033</v>
      </c>
      <c r="P245" s="46">
        <f>IF(A245=1,SA,MAX(0,SA-M244))</f>
        <v>0</v>
      </c>
      <c r="S245" s="5">
        <v>0.0</v>
      </c>
      <c r="T245" s="5">
        <v>0.0</v>
      </c>
      <c r="U245" s="5">
        <v>0.0</v>
      </c>
      <c r="V245" s="48">
        <v>1.0</v>
      </c>
    </row>
    <row r="246" ht="15.75" customHeight="1">
      <c r="A246" s="5">
        <v>244.0</v>
      </c>
      <c r="B246" s="5">
        <v>21.0</v>
      </c>
      <c r="C246" s="5">
        <f t="shared" si="1"/>
        <v>4</v>
      </c>
      <c r="D246" s="5">
        <f>'Thông tin khách hàng'!$B$4+B246-1</f>
        <v>21</v>
      </c>
      <c r="E246" s="46">
        <f t="shared" si="5"/>
        <v>1428921587</v>
      </c>
      <c r="F246" s="5">
        <f>TP*VLOOKUP('Thông tin khách hàng'!$E$10,$X$2:$Z$5,3,FALSE)*OFFSET($S246,0,VLOOKUP('Thông tin khách hàng'!$E$10,$X$2:$Z$5,2,FALSE))</f>
        <v>0</v>
      </c>
      <c r="G246" s="5">
        <f>EP*VLOOKUP('Thông tin khách hàng'!$E$10,$X$2:$Z$5,3,FALSE)*OFFSET($S246,0,VLOOKUP('Thông tin khách hàng'!$E$10,$X$2:$Z$5,2,FALSE))</f>
        <v>0</v>
      </c>
      <c r="H246" s="5">
        <f>F246*HLOOKUP(B246,Assumption!$A$10:$G$12,2,TRUE)+G246*HLOOKUP(B246,Assumption!$A$10:$G$12,3,TRUE)</f>
        <v>0</v>
      </c>
      <c r="I246" s="5">
        <f t="shared" si="2"/>
        <v>0</v>
      </c>
      <c r="J246" s="47">
        <f>VLOOKUP(D246,Assumption!$O$3:$Q$103,IF('Thông tin khách hàng'!$B$3="Nam",2,3),FALSE)/12*P246</f>
        <v>0</v>
      </c>
      <c r="K246" s="5">
        <v>20000.0</v>
      </c>
      <c r="L246" s="46">
        <f>ROUND(((HLOOKUP(B246,Assumption!$A$6:$L$7,2,TRUE)+1)^(1/12)-1)*(E246+I246-J246-K246),0)</f>
        <v>2359947</v>
      </c>
      <c r="M246" s="46">
        <f t="shared" si="3"/>
        <v>1431261534</v>
      </c>
      <c r="N246" s="47">
        <f>HLOOKUP(ROUND(AVERAGE(M234:M245)/10^6,0),Assumption!$B$2:$E$3,2,TRUE)*MAX((AVERAGE(M234:M245)-250*10^6),0)</f>
        <v>6822297.826</v>
      </c>
      <c r="O246" s="46">
        <f t="shared" si="4"/>
        <v>1438083832</v>
      </c>
      <c r="P246" s="46">
        <f>IF(A246=1,SA,MAX(0,SA-M245))</f>
        <v>0</v>
      </c>
      <c r="S246" s="5">
        <v>0.0</v>
      </c>
      <c r="T246" s="5">
        <v>0.0</v>
      </c>
      <c r="U246" s="5">
        <v>1.0</v>
      </c>
      <c r="V246" s="48">
        <v>1.0</v>
      </c>
    </row>
    <row r="247" ht="15.75" customHeight="1">
      <c r="A247" s="5">
        <v>245.0</v>
      </c>
      <c r="B247" s="5">
        <v>21.0</v>
      </c>
      <c r="C247" s="5">
        <f t="shared" si="1"/>
        <v>5</v>
      </c>
      <c r="D247" s="5">
        <f>'Thông tin khách hàng'!$B$4+B247-1</f>
        <v>21</v>
      </c>
      <c r="E247" s="46">
        <f t="shared" si="5"/>
        <v>1431261534</v>
      </c>
      <c r="F247" s="5">
        <f>TP*VLOOKUP('Thông tin khách hàng'!$E$10,$X$2:$Z$5,3,FALSE)*OFFSET($S247,0,VLOOKUP('Thông tin khách hàng'!$E$10,$X$2:$Z$5,2,FALSE))</f>
        <v>0</v>
      </c>
      <c r="G247" s="5">
        <f>EP*VLOOKUP('Thông tin khách hàng'!$E$10,$X$2:$Z$5,3,FALSE)*OFFSET($S247,0,VLOOKUP('Thông tin khách hàng'!$E$10,$X$2:$Z$5,2,FALSE))</f>
        <v>0</v>
      </c>
      <c r="H247" s="5">
        <f>F247*HLOOKUP(B247,Assumption!$A$10:$G$12,2,TRUE)+G247*HLOOKUP(B247,Assumption!$A$10:$G$12,3,TRUE)</f>
        <v>0</v>
      </c>
      <c r="I247" s="5">
        <f t="shared" si="2"/>
        <v>0</v>
      </c>
      <c r="J247" s="47">
        <f>VLOOKUP(D247,Assumption!$O$3:$Q$103,IF('Thông tin khách hàng'!$B$3="Nam",2,3),FALSE)/12*P247</f>
        <v>0</v>
      </c>
      <c r="K247" s="5">
        <v>20000.0</v>
      </c>
      <c r="L247" s="46">
        <f>ROUND(((HLOOKUP(B247,Assumption!$A$6:$L$7,2,TRUE)+1)^(1/12)-1)*(E247+I247-J247-K247),0)</f>
        <v>2363812</v>
      </c>
      <c r="M247" s="46">
        <f t="shared" si="3"/>
        <v>1433605346</v>
      </c>
      <c r="N247" s="47">
        <f>HLOOKUP(ROUND(AVERAGE(M235:M246)/10^6,0),Assumption!$B$2:$E$3,2,TRUE)*MAX((AVERAGE(M235:M246)-250*10^6),0)</f>
        <v>6865220.888</v>
      </c>
      <c r="O247" s="46">
        <f t="shared" si="4"/>
        <v>1440470567</v>
      </c>
      <c r="P247" s="46">
        <f>IF(A247=1,SA,MAX(0,SA-M246))</f>
        <v>0</v>
      </c>
      <c r="S247" s="5">
        <v>0.0</v>
      </c>
      <c r="T247" s="5">
        <v>0.0</v>
      </c>
      <c r="U247" s="5">
        <v>0.0</v>
      </c>
      <c r="V247" s="48">
        <v>1.0</v>
      </c>
    </row>
    <row r="248" ht="15.75" customHeight="1">
      <c r="A248" s="5">
        <v>246.0</v>
      </c>
      <c r="B248" s="5">
        <v>21.0</v>
      </c>
      <c r="C248" s="5">
        <f t="shared" si="1"/>
        <v>6</v>
      </c>
      <c r="D248" s="5">
        <f>'Thông tin khách hàng'!$B$4+B248-1</f>
        <v>21</v>
      </c>
      <c r="E248" s="46">
        <f t="shared" si="5"/>
        <v>1433605346</v>
      </c>
      <c r="F248" s="5">
        <f>TP*VLOOKUP('Thông tin khách hàng'!$E$10,$X$2:$Z$5,3,FALSE)*OFFSET($S248,0,VLOOKUP('Thông tin khách hàng'!$E$10,$X$2:$Z$5,2,FALSE))</f>
        <v>0</v>
      </c>
      <c r="G248" s="5">
        <f>EP*VLOOKUP('Thông tin khách hàng'!$E$10,$X$2:$Z$5,3,FALSE)*OFFSET($S248,0,VLOOKUP('Thông tin khách hàng'!$E$10,$X$2:$Z$5,2,FALSE))</f>
        <v>0</v>
      </c>
      <c r="H248" s="5">
        <f>F248*HLOOKUP(B248,Assumption!$A$10:$G$12,2,TRUE)+G248*HLOOKUP(B248,Assumption!$A$10:$G$12,3,TRUE)</f>
        <v>0</v>
      </c>
      <c r="I248" s="5">
        <f t="shared" si="2"/>
        <v>0</v>
      </c>
      <c r="J248" s="47">
        <f>VLOOKUP(D248,Assumption!$O$3:$Q$103,IF('Thông tin khách hàng'!$B$3="Nam",2,3),FALSE)/12*P248</f>
        <v>0</v>
      </c>
      <c r="K248" s="5">
        <v>20000.0</v>
      </c>
      <c r="L248" s="46">
        <f>ROUND(((HLOOKUP(B248,Assumption!$A$6:$L$7,2,TRUE)+1)^(1/12)-1)*(E248+I248-J248-K248),0)</f>
        <v>2367683</v>
      </c>
      <c r="M248" s="46">
        <f t="shared" si="3"/>
        <v>1435953029</v>
      </c>
      <c r="N248" s="47">
        <f>HLOOKUP(ROUND(AVERAGE(M236:M247)/10^6,0),Assumption!$B$2:$E$3,2,TRUE)*MAX((AVERAGE(M236:M247)-250*10^6),0)</f>
        <v>6908214.841</v>
      </c>
      <c r="O248" s="46">
        <f t="shared" si="4"/>
        <v>1442861244</v>
      </c>
      <c r="P248" s="46">
        <f>IF(A248=1,SA,MAX(0,SA-M247))</f>
        <v>0</v>
      </c>
      <c r="S248" s="5">
        <v>0.0</v>
      </c>
      <c r="T248" s="5">
        <v>0.0</v>
      </c>
      <c r="U248" s="5">
        <v>0.0</v>
      </c>
      <c r="V248" s="48">
        <v>1.0</v>
      </c>
    </row>
    <row r="249" ht="15.75" customHeight="1">
      <c r="A249" s="5">
        <v>247.0</v>
      </c>
      <c r="B249" s="5">
        <v>21.0</v>
      </c>
      <c r="C249" s="5">
        <f t="shared" si="1"/>
        <v>7</v>
      </c>
      <c r="D249" s="5">
        <f>'Thông tin khách hàng'!$B$4+B249-1</f>
        <v>21</v>
      </c>
      <c r="E249" s="46">
        <f t="shared" si="5"/>
        <v>1435953029</v>
      </c>
      <c r="F249" s="5">
        <f>TP*VLOOKUP('Thông tin khách hàng'!$E$10,$X$2:$Z$5,3,FALSE)*OFFSET($S249,0,VLOOKUP('Thông tin khách hàng'!$E$10,$X$2:$Z$5,2,FALSE))</f>
        <v>15000000</v>
      </c>
      <c r="G249" s="5">
        <f>EP*VLOOKUP('Thông tin khách hàng'!$E$10,$X$2:$Z$5,3,FALSE)*OFFSET($S249,0,VLOOKUP('Thông tin khách hàng'!$E$10,$X$2:$Z$5,2,FALSE))</f>
        <v>15000000</v>
      </c>
      <c r="H249" s="5">
        <f>F249*HLOOKUP(B249,Assumption!$A$10:$G$12,2,TRUE)+G249*HLOOKUP(B249,Assumption!$A$10:$G$12,3,TRUE)</f>
        <v>750000</v>
      </c>
      <c r="I249" s="5">
        <f t="shared" si="2"/>
        <v>29250000</v>
      </c>
      <c r="J249" s="47">
        <f>VLOOKUP(D249,Assumption!$O$3:$Q$103,IF('Thông tin khách hàng'!$B$3="Nam",2,3),FALSE)/12*P249</f>
        <v>0</v>
      </c>
      <c r="K249" s="5">
        <v>20000.0</v>
      </c>
      <c r="L249" s="46">
        <f>ROUND(((HLOOKUP(B249,Assumption!$A$6:$L$7,2,TRUE)+1)^(1/12)-1)*(E249+I249-J249-K249),0)</f>
        <v>2419869</v>
      </c>
      <c r="M249" s="46">
        <f t="shared" si="3"/>
        <v>1467602898</v>
      </c>
      <c r="N249" s="47">
        <f>HLOOKUP(ROUND(AVERAGE(M237:M248)/10^6,0),Assumption!$B$2:$E$3,2,TRUE)*MAX((AVERAGE(M237:M248)-250*10^6),0)</f>
        <v>6951279.802</v>
      </c>
      <c r="O249" s="46">
        <f t="shared" si="4"/>
        <v>1474554178</v>
      </c>
      <c r="P249" s="46">
        <f>IF(A249=1,SA,MAX(0,SA-M248))</f>
        <v>0</v>
      </c>
      <c r="S249" s="5">
        <v>0.0</v>
      </c>
      <c r="T249" s="5">
        <v>1.0</v>
      </c>
      <c r="U249" s="5">
        <v>1.0</v>
      </c>
      <c r="V249" s="48">
        <v>1.0</v>
      </c>
    </row>
    <row r="250" ht="15.75" customHeight="1">
      <c r="A250" s="5">
        <v>248.0</v>
      </c>
      <c r="B250" s="5">
        <v>21.0</v>
      </c>
      <c r="C250" s="5">
        <f t="shared" si="1"/>
        <v>8</v>
      </c>
      <c r="D250" s="5">
        <f>'Thông tin khách hàng'!$B$4+B250-1</f>
        <v>21</v>
      </c>
      <c r="E250" s="46">
        <f t="shared" si="5"/>
        <v>1467602898</v>
      </c>
      <c r="F250" s="5">
        <f>TP*VLOOKUP('Thông tin khách hàng'!$E$10,$X$2:$Z$5,3,FALSE)*OFFSET($S250,0,VLOOKUP('Thông tin khách hàng'!$E$10,$X$2:$Z$5,2,FALSE))</f>
        <v>0</v>
      </c>
      <c r="G250" s="5">
        <f>EP*VLOOKUP('Thông tin khách hàng'!$E$10,$X$2:$Z$5,3,FALSE)*OFFSET($S250,0,VLOOKUP('Thông tin khách hàng'!$E$10,$X$2:$Z$5,2,FALSE))</f>
        <v>0</v>
      </c>
      <c r="H250" s="5">
        <f>F250*HLOOKUP(B250,Assumption!$A$10:$G$12,2,TRUE)+G250*HLOOKUP(B250,Assumption!$A$10:$G$12,3,TRUE)</f>
        <v>0</v>
      </c>
      <c r="I250" s="5">
        <f t="shared" si="2"/>
        <v>0</v>
      </c>
      <c r="J250" s="47">
        <f>VLOOKUP(D250,Assumption!$O$3:$Q$103,IF('Thông tin khách hàng'!$B$3="Nam",2,3),FALSE)/12*P250</f>
        <v>0</v>
      </c>
      <c r="K250" s="5">
        <v>20000.0</v>
      </c>
      <c r="L250" s="46">
        <f>ROUND(((HLOOKUP(B250,Assumption!$A$6:$L$7,2,TRUE)+1)^(1/12)-1)*(E250+I250-J250-K250),0)</f>
        <v>2423832</v>
      </c>
      <c r="M250" s="46">
        <f t="shared" si="3"/>
        <v>1470006730</v>
      </c>
      <c r="N250" s="47">
        <f>HLOOKUP(ROUND(AVERAGE(M238:M249)/10^6,0),Assumption!$B$2:$E$3,2,TRUE)*MAX((AVERAGE(M238:M249)-250*10^6),0)</f>
        <v>6994415.888</v>
      </c>
      <c r="O250" s="46">
        <f t="shared" si="4"/>
        <v>1477001146</v>
      </c>
      <c r="P250" s="46">
        <f>IF(A250=1,SA,MAX(0,SA-M249))</f>
        <v>0</v>
      </c>
      <c r="S250" s="5">
        <v>0.0</v>
      </c>
      <c r="T250" s="5">
        <v>0.0</v>
      </c>
      <c r="U250" s="5">
        <v>0.0</v>
      </c>
      <c r="V250" s="48">
        <v>1.0</v>
      </c>
    </row>
    <row r="251" ht="15.75" customHeight="1">
      <c r="A251" s="5">
        <v>249.0</v>
      </c>
      <c r="B251" s="5">
        <v>21.0</v>
      </c>
      <c r="C251" s="5">
        <f t="shared" si="1"/>
        <v>9</v>
      </c>
      <c r="D251" s="5">
        <f>'Thông tin khách hàng'!$B$4+B251-1</f>
        <v>21</v>
      </c>
      <c r="E251" s="46">
        <f t="shared" si="5"/>
        <v>1470006730</v>
      </c>
      <c r="F251" s="5">
        <f>TP*VLOOKUP('Thông tin khách hàng'!$E$10,$X$2:$Z$5,3,FALSE)*OFFSET($S251,0,VLOOKUP('Thông tin khách hàng'!$E$10,$X$2:$Z$5,2,FALSE))</f>
        <v>0</v>
      </c>
      <c r="G251" s="5">
        <f>EP*VLOOKUP('Thông tin khách hàng'!$E$10,$X$2:$Z$5,3,FALSE)*OFFSET($S251,0,VLOOKUP('Thông tin khách hàng'!$E$10,$X$2:$Z$5,2,FALSE))</f>
        <v>0</v>
      </c>
      <c r="H251" s="5">
        <f>F251*HLOOKUP(B251,Assumption!$A$10:$G$12,2,TRUE)+G251*HLOOKUP(B251,Assumption!$A$10:$G$12,3,TRUE)</f>
        <v>0</v>
      </c>
      <c r="I251" s="5">
        <f t="shared" si="2"/>
        <v>0</v>
      </c>
      <c r="J251" s="47">
        <f>VLOOKUP(D251,Assumption!$O$3:$Q$103,IF('Thông tin khách hàng'!$B$3="Nam",2,3),FALSE)/12*P251</f>
        <v>0</v>
      </c>
      <c r="K251" s="5">
        <v>20000.0</v>
      </c>
      <c r="L251" s="46">
        <f>ROUND(((HLOOKUP(B251,Assumption!$A$6:$L$7,2,TRUE)+1)^(1/12)-1)*(E251+I251-J251-K251),0)</f>
        <v>2427803</v>
      </c>
      <c r="M251" s="46">
        <f t="shared" si="3"/>
        <v>1472414533</v>
      </c>
      <c r="N251" s="47">
        <f>HLOOKUP(ROUND(AVERAGE(M239:M250)/10^6,0),Assumption!$B$2:$E$3,2,TRUE)*MAX((AVERAGE(M239:M250)-250*10^6),0)</f>
        <v>7037623.217</v>
      </c>
      <c r="O251" s="46">
        <f t="shared" si="4"/>
        <v>1479452156</v>
      </c>
      <c r="P251" s="46">
        <f>IF(A251=1,SA,MAX(0,SA-M250))</f>
        <v>0</v>
      </c>
      <c r="S251" s="5">
        <v>0.0</v>
      </c>
      <c r="T251" s="5">
        <v>0.0</v>
      </c>
      <c r="U251" s="5">
        <v>0.0</v>
      </c>
      <c r="V251" s="48">
        <v>1.0</v>
      </c>
    </row>
    <row r="252" ht="15.75" customHeight="1">
      <c r="A252" s="5">
        <v>250.0</v>
      </c>
      <c r="B252" s="5">
        <v>21.0</v>
      </c>
      <c r="C252" s="5">
        <f t="shared" si="1"/>
        <v>10</v>
      </c>
      <c r="D252" s="5">
        <f>'Thông tin khách hàng'!$B$4+B252-1</f>
        <v>21</v>
      </c>
      <c r="E252" s="46">
        <f t="shared" si="5"/>
        <v>1472414533</v>
      </c>
      <c r="F252" s="5">
        <f>TP*VLOOKUP('Thông tin khách hàng'!$E$10,$X$2:$Z$5,3,FALSE)*OFFSET($S252,0,VLOOKUP('Thông tin khách hàng'!$E$10,$X$2:$Z$5,2,FALSE))</f>
        <v>0</v>
      </c>
      <c r="G252" s="5">
        <f>EP*VLOOKUP('Thông tin khách hàng'!$E$10,$X$2:$Z$5,3,FALSE)*OFFSET($S252,0,VLOOKUP('Thông tin khách hàng'!$E$10,$X$2:$Z$5,2,FALSE))</f>
        <v>0</v>
      </c>
      <c r="H252" s="5">
        <f>F252*HLOOKUP(B252,Assumption!$A$10:$G$12,2,TRUE)+G252*HLOOKUP(B252,Assumption!$A$10:$G$12,3,TRUE)</f>
        <v>0</v>
      </c>
      <c r="I252" s="5">
        <f t="shared" si="2"/>
        <v>0</v>
      </c>
      <c r="J252" s="47">
        <f>VLOOKUP(D252,Assumption!$O$3:$Q$103,IF('Thông tin khách hàng'!$B$3="Nam",2,3),FALSE)/12*P252</f>
        <v>0</v>
      </c>
      <c r="K252" s="5">
        <v>20000.0</v>
      </c>
      <c r="L252" s="46">
        <f>ROUND(((HLOOKUP(B252,Assumption!$A$6:$L$7,2,TRUE)+1)^(1/12)-1)*(E252+I252-J252-K252),0)</f>
        <v>2431779</v>
      </c>
      <c r="M252" s="46">
        <f t="shared" si="3"/>
        <v>1474826312</v>
      </c>
      <c r="N252" s="47">
        <f>HLOOKUP(ROUND(AVERAGE(M240:M251)/10^6,0),Assumption!$B$2:$E$3,2,TRUE)*MAX((AVERAGE(M240:M251)-250*10^6),0)</f>
        <v>7080901.907</v>
      </c>
      <c r="O252" s="46">
        <f t="shared" si="4"/>
        <v>1481907214</v>
      </c>
      <c r="P252" s="46">
        <f>IF(A252=1,SA,MAX(0,SA-M251))</f>
        <v>0</v>
      </c>
      <c r="S252" s="5">
        <v>0.0</v>
      </c>
      <c r="T252" s="5">
        <v>0.0</v>
      </c>
      <c r="U252" s="5">
        <v>1.0</v>
      </c>
      <c r="V252" s="48">
        <v>1.0</v>
      </c>
    </row>
    <row r="253" ht="15.75" customHeight="1">
      <c r="A253" s="5">
        <v>251.0</v>
      </c>
      <c r="B253" s="5">
        <v>21.0</v>
      </c>
      <c r="C253" s="5">
        <f t="shared" si="1"/>
        <v>11</v>
      </c>
      <c r="D253" s="5">
        <f>'Thông tin khách hàng'!$B$4+B253-1</f>
        <v>21</v>
      </c>
      <c r="E253" s="46">
        <f t="shared" si="5"/>
        <v>1474826312</v>
      </c>
      <c r="F253" s="5">
        <f>TP*VLOOKUP('Thông tin khách hàng'!$E$10,$X$2:$Z$5,3,FALSE)*OFFSET($S253,0,VLOOKUP('Thông tin khách hàng'!$E$10,$X$2:$Z$5,2,FALSE))</f>
        <v>0</v>
      </c>
      <c r="G253" s="5">
        <f>EP*VLOOKUP('Thông tin khách hàng'!$E$10,$X$2:$Z$5,3,FALSE)*OFFSET($S253,0,VLOOKUP('Thông tin khách hàng'!$E$10,$X$2:$Z$5,2,FALSE))</f>
        <v>0</v>
      </c>
      <c r="H253" s="5">
        <f>F253*HLOOKUP(B253,Assumption!$A$10:$G$12,2,TRUE)+G253*HLOOKUP(B253,Assumption!$A$10:$G$12,3,TRUE)</f>
        <v>0</v>
      </c>
      <c r="I253" s="5">
        <f t="shared" si="2"/>
        <v>0</v>
      </c>
      <c r="J253" s="47">
        <f>VLOOKUP(D253,Assumption!$O$3:$Q$103,IF('Thông tin khách hàng'!$B$3="Nam",2,3),FALSE)/12*P253</f>
        <v>0</v>
      </c>
      <c r="K253" s="5">
        <v>20000.0</v>
      </c>
      <c r="L253" s="46">
        <f>ROUND(((HLOOKUP(B253,Assumption!$A$6:$L$7,2,TRUE)+1)^(1/12)-1)*(E253+I253-J253-K253),0)</f>
        <v>2435763</v>
      </c>
      <c r="M253" s="46">
        <f t="shared" si="3"/>
        <v>1477242075</v>
      </c>
      <c r="N253" s="47">
        <f>HLOOKUP(ROUND(AVERAGE(M241:M252)/10^6,0),Assumption!$B$2:$E$3,2,TRUE)*MAX((AVERAGE(M241:M252)-250*10^6),0)</f>
        <v>7124252.074</v>
      </c>
      <c r="O253" s="46">
        <f t="shared" si="4"/>
        <v>1484366327</v>
      </c>
      <c r="P253" s="46">
        <f>IF(A253=1,SA,MAX(0,SA-M252))</f>
        <v>0</v>
      </c>
      <c r="S253" s="5">
        <v>0.0</v>
      </c>
      <c r="T253" s="5">
        <v>0.0</v>
      </c>
      <c r="U253" s="5">
        <v>0.0</v>
      </c>
      <c r="V253" s="48">
        <v>1.0</v>
      </c>
    </row>
    <row r="254" ht="15.75" customHeight="1">
      <c r="A254" s="5">
        <v>252.0</v>
      </c>
      <c r="B254" s="5">
        <v>21.0</v>
      </c>
      <c r="C254" s="5">
        <f t="shared" si="1"/>
        <v>12</v>
      </c>
      <c r="D254" s="5">
        <f>'Thông tin khách hàng'!$B$4+B254-1</f>
        <v>21</v>
      </c>
      <c r="E254" s="46">
        <f t="shared" si="5"/>
        <v>1477242075</v>
      </c>
      <c r="F254" s="5">
        <f>TP*VLOOKUP('Thông tin khách hàng'!$E$10,$X$2:$Z$5,3,FALSE)*OFFSET($S254,0,VLOOKUP('Thông tin khách hàng'!$E$10,$X$2:$Z$5,2,FALSE))</f>
        <v>0</v>
      </c>
      <c r="G254" s="5">
        <f>EP*VLOOKUP('Thông tin khách hàng'!$E$10,$X$2:$Z$5,3,FALSE)*OFFSET($S254,0,VLOOKUP('Thông tin khách hàng'!$E$10,$X$2:$Z$5,2,FALSE))</f>
        <v>0</v>
      </c>
      <c r="H254" s="5">
        <f>F254*HLOOKUP(B254,Assumption!$A$10:$G$12,2,TRUE)+G254*HLOOKUP(B254,Assumption!$A$10:$G$12,3,TRUE)</f>
        <v>0</v>
      </c>
      <c r="I254" s="5">
        <f t="shared" si="2"/>
        <v>0</v>
      </c>
      <c r="J254" s="47">
        <f>VLOOKUP(D254,Assumption!$O$3:$Q$103,IF('Thông tin khách hàng'!$B$3="Nam",2,3),FALSE)/12*P254</f>
        <v>0</v>
      </c>
      <c r="K254" s="5">
        <v>20000.0</v>
      </c>
      <c r="L254" s="46">
        <f>ROUND(((HLOOKUP(B254,Assumption!$A$6:$L$7,2,TRUE)+1)^(1/12)-1)*(E254+I254-J254-K254),0)</f>
        <v>2439752</v>
      </c>
      <c r="M254" s="46">
        <f t="shared" si="3"/>
        <v>1479661827</v>
      </c>
      <c r="N254" s="47">
        <f>HLOOKUP(ROUND(AVERAGE(M242:M253)/10^6,0),Assumption!$B$2:$E$3,2,TRUE)*MAX((AVERAGE(M242:M253)-250*10^6),0)</f>
        <v>7167673.838</v>
      </c>
      <c r="O254" s="46">
        <f t="shared" si="4"/>
        <v>1486829501</v>
      </c>
      <c r="P254" s="46">
        <f>IF(A254=1,SA,MAX(0,SA-M253))</f>
        <v>0</v>
      </c>
      <c r="S254" s="5">
        <v>0.0</v>
      </c>
      <c r="T254" s="5">
        <v>0.0</v>
      </c>
      <c r="U254" s="5">
        <v>0.0</v>
      </c>
      <c r="V254" s="48">
        <v>1.0</v>
      </c>
    </row>
    <row r="255" ht="15.75" customHeight="1">
      <c r="A255" s="5">
        <v>253.0</v>
      </c>
      <c r="B255" s="5">
        <v>22.0</v>
      </c>
      <c r="C255" s="5">
        <f t="shared" si="1"/>
        <v>1</v>
      </c>
      <c r="D255" s="5">
        <f>'Thông tin khách hàng'!$B$4+B255-1</f>
        <v>22</v>
      </c>
      <c r="E255" s="46">
        <f t="shared" si="5"/>
        <v>1479661827</v>
      </c>
      <c r="F255" s="5">
        <f>TP*VLOOKUP('Thông tin khách hàng'!$E$10,$X$2:$Z$5,3,FALSE)*OFFSET($S255,0,VLOOKUP('Thông tin khách hàng'!$E$10,$X$2:$Z$5,2,FALSE))</f>
        <v>15000000</v>
      </c>
      <c r="G255" s="5">
        <f>EP*VLOOKUP('Thông tin khách hàng'!$E$10,$X$2:$Z$5,3,FALSE)*OFFSET($S255,0,VLOOKUP('Thông tin khách hàng'!$E$10,$X$2:$Z$5,2,FALSE))</f>
        <v>15000000</v>
      </c>
      <c r="H255" s="5">
        <f>F255*HLOOKUP(B255,Assumption!$A$10:$G$12,2,TRUE)+G255*HLOOKUP(B255,Assumption!$A$10:$G$12,3,TRUE)</f>
        <v>750000</v>
      </c>
      <c r="I255" s="5">
        <f t="shared" si="2"/>
        <v>29250000</v>
      </c>
      <c r="J255" s="47">
        <f>VLOOKUP(D255,Assumption!$O$3:$Q$103,IF('Thông tin khách hàng'!$B$3="Nam",2,3),FALSE)/12*P255</f>
        <v>0</v>
      </c>
      <c r="K255" s="5">
        <v>20000.0</v>
      </c>
      <c r="L255" s="46">
        <f>ROUND(((HLOOKUP(B255,Assumption!$A$6:$L$7,2,TRUE)+1)^(1/12)-1)*(E255+I255-J255-K255),0)</f>
        <v>2492058</v>
      </c>
      <c r="M255" s="46">
        <f t="shared" si="3"/>
        <v>1511383885</v>
      </c>
      <c r="N255" s="47">
        <f>HLOOKUP(ROUND(AVERAGE(M243:M254)/10^6,0),Assumption!$B$2:$E$3,2,TRUE)*MAX((AVERAGE(M243:M254)-250*10^6),0)</f>
        <v>7211167.317</v>
      </c>
      <c r="O255" s="46">
        <f t="shared" si="4"/>
        <v>1518595053</v>
      </c>
      <c r="P255" s="46">
        <f>IF(A255=1,SA,MAX(0,SA-M254))</f>
        <v>0</v>
      </c>
      <c r="S255" s="5">
        <v>1.0</v>
      </c>
      <c r="T255" s="5">
        <v>1.0</v>
      </c>
      <c r="U255" s="5">
        <v>1.0</v>
      </c>
      <c r="V255" s="48">
        <v>1.0</v>
      </c>
    </row>
    <row r="256" ht="15.75" customHeight="1">
      <c r="A256" s="5">
        <v>254.0</v>
      </c>
      <c r="B256" s="5">
        <v>22.0</v>
      </c>
      <c r="C256" s="5">
        <f t="shared" si="1"/>
        <v>2</v>
      </c>
      <c r="D256" s="5">
        <f>'Thông tin khách hàng'!$B$4+B256-1</f>
        <v>22</v>
      </c>
      <c r="E256" s="46">
        <f t="shared" si="5"/>
        <v>1511383885</v>
      </c>
      <c r="F256" s="5">
        <f>TP*VLOOKUP('Thông tin khách hàng'!$E$10,$X$2:$Z$5,3,FALSE)*OFFSET($S256,0,VLOOKUP('Thông tin khách hàng'!$E$10,$X$2:$Z$5,2,FALSE))</f>
        <v>0</v>
      </c>
      <c r="G256" s="5">
        <f>EP*VLOOKUP('Thông tin khách hàng'!$E$10,$X$2:$Z$5,3,FALSE)*OFFSET($S256,0,VLOOKUP('Thông tin khách hàng'!$E$10,$X$2:$Z$5,2,FALSE))</f>
        <v>0</v>
      </c>
      <c r="H256" s="5">
        <f>F256*HLOOKUP(B256,Assumption!$A$10:$G$12,2,TRUE)+G256*HLOOKUP(B256,Assumption!$A$10:$G$12,3,TRUE)</f>
        <v>0</v>
      </c>
      <c r="I256" s="5">
        <f t="shared" si="2"/>
        <v>0</v>
      </c>
      <c r="J256" s="47">
        <f>VLOOKUP(D256,Assumption!$O$3:$Q$103,IF('Thông tin khách hàng'!$B$3="Nam",2,3),FALSE)/12*P256</f>
        <v>0</v>
      </c>
      <c r="K256" s="5">
        <v>20000.0</v>
      </c>
      <c r="L256" s="46">
        <f>ROUND(((HLOOKUP(B256,Assumption!$A$6:$L$7,2,TRUE)+1)^(1/12)-1)*(E256+I256-J256-K256),0)</f>
        <v>2496140</v>
      </c>
      <c r="M256" s="46">
        <f t="shared" si="3"/>
        <v>1513860025</v>
      </c>
      <c r="N256" s="47">
        <f>HLOOKUP(ROUND(AVERAGE(M244:M255)/10^6,0),Assumption!$B$2:$E$3,2,TRUE)*MAX((AVERAGE(M244:M255)-250*10^6),0)</f>
        <v>7254732.629</v>
      </c>
      <c r="O256" s="46">
        <f t="shared" si="4"/>
        <v>1521114758</v>
      </c>
      <c r="P256" s="46">
        <f>IF(A256=1,SA,MAX(0,SA-M255))</f>
        <v>0</v>
      </c>
      <c r="S256" s="5">
        <v>0.0</v>
      </c>
      <c r="T256" s="5">
        <v>0.0</v>
      </c>
      <c r="U256" s="5">
        <v>0.0</v>
      </c>
      <c r="V256" s="48">
        <v>1.0</v>
      </c>
    </row>
    <row r="257" ht="15.75" customHeight="1">
      <c r="A257" s="5">
        <v>255.0</v>
      </c>
      <c r="B257" s="5">
        <v>22.0</v>
      </c>
      <c r="C257" s="5">
        <f t="shared" si="1"/>
        <v>3</v>
      </c>
      <c r="D257" s="5">
        <f>'Thông tin khách hàng'!$B$4+B257-1</f>
        <v>22</v>
      </c>
      <c r="E257" s="46">
        <f t="shared" si="5"/>
        <v>1513860025</v>
      </c>
      <c r="F257" s="5">
        <f>TP*VLOOKUP('Thông tin khách hàng'!$E$10,$X$2:$Z$5,3,FALSE)*OFFSET($S257,0,VLOOKUP('Thông tin khách hàng'!$E$10,$X$2:$Z$5,2,FALSE))</f>
        <v>0</v>
      </c>
      <c r="G257" s="5">
        <f>EP*VLOOKUP('Thông tin khách hàng'!$E$10,$X$2:$Z$5,3,FALSE)*OFFSET($S257,0,VLOOKUP('Thông tin khách hàng'!$E$10,$X$2:$Z$5,2,FALSE))</f>
        <v>0</v>
      </c>
      <c r="H257" s="5">
        <f>F257*HLOOKUP(B257,Assumption!$A$10:$G$12,2,TRUE)+G257*HLOOKUP(B257,Assumption!$A$10:$G$12,3,TRUE)</f>
        <v>0</v>
      </c>
      <c r="I257" s="5">
        <f t="shared" si="2"/>
        <v>0</v>
      </c>
      <c r="J257" s="47">
        <f>VLOOKUP(D257,Assumption!$O$3:$Q$103,IF('Thông tin khách hàng'!$B$3="Nam",2,3),FALSE)/12*P257</f>
        <v>0</v>
      </c>
      <c r="K257" s="5">
        <v>20000.0</v>
      </c>
      <c r="L257" s="46">
        <f>ROUND(((HLOOKUP(B257,Assumption!$A$6:$L$7,2,TRUE)+1)^(1/12)-1)*(E257+I257-J257-K257),0)</f>
        <v>2500230</v>
      </c>
      <c r="M257" s="46">
        <f t="shared" si="3"/>
        <v>1516340255</v>
      </c>
      <c r="N257" s="47">
        <f>HLOOKUP(ROUND(AVERAGE(M245:M256)/10^6,0),Assumption!$B$2:$E$3,2,TRUE)*MAX((AVERAGE(M245:M256)-250*10^6),0)</f>
        <v>7298369.892</v>
      </c>
      <c r="O257" s="46">
        <f t="shared" si="4"/>
        <v>1523638625</v>
      </c>
      <c r="P257" s="46">
        <f>IF(A257=1,SA,MAX(0,SA-M256))</f>
        <v>0</v>
      </c>
      <c r="S257" s="5">
        <v>0.0</v>
      </c>
      <c r="T257" s="5">
        <v>0.0</v>
      </c>
      <c r="U257" s="5">
        <v>0.0</v>
      </c>
      <c r="V257" s="48">
        <v>1.0</v>
      </c>
    </row>
    <row r="258" ht="15.75" customHeight="1">
      <c r="A258" s="5">
        <v>256.0</v>
      </c>
      <c r="B258" s="5">
        <v>22.0</v>
      </c>
      <c r="C258" s="5">
        <f t="shared" si="1"/>
        <v>4</v>
      </c>
      <c r="D258" s="5">
        <f>'Thông tin khách hàng'!$B$4+B258-1</f>
        <v>22</v>
      </c>
      <c r="E258" s="46">
        <f t="shared" si="5"/>
        <v>1516340255</v>
      </c>
      <c r="F258" s="5">
        <f>TP*VLOOKUP('Thông tin khách hàng'!$E$10,$X$2:$Z$5,3,FALSE)*OFFSET($S258,0,VLOOKUP('Thông tin khách hàng'!$E$10,$X$2:$Z$5,2,FALSE))</f>
        <v>0</v>
      </c>
      <c r="G258" s="5">
        <f>EP*VLOOKUP('Thông tin khách hàng'!$E$10,$X$2:$Z$5,3,FALSE)*OFFSET($S258,0,VLOOKUP('Thông tin khách hàng'!$E$10,$X$2:$Z$5,2,FALSE))</f>
        <v>0</v>
      </c>
      <c r="H258" s="5">
        <f>F258*HLOOKUP(B258,Assumption!$A$10:$G$12,2,TRUE)+G258*HLOOKUP(B258,Assumption!$A$10:$G$12,3,TRUE)</f>
        <v>0</v>
      </c>
      <c r="I258" s="5">
        <f t="shared" si="2"/>
        <v>0</v>
      </c>
      <c r="J258" s="47">
        <f>VLOOKUP(D258,Assumption!$O$3:$Q$103,IF('Thông tin khách hàng'!$B$3="Nam",2,3),FALSE)/12*P258</f>
        <v>0</v>
      </c>
      <c r="K258" s="5">
        <v>20000.0</v>
      </c>
      <c r="L258" s="46">
        <f>ROUND(((HLOOKUP(B258,Assumption!$A$6:$L$7,2,TRUE)+1)^(1/12)-1)*(E258+I258-J258-K258),0)</f>
        <v>2504326</v>
      </c>
      <c r="M258" s="46">
        <f t="shared" si="3"/>
        <v>1518824581</v>
      </c>
      <c r="N258" s="47">
        <f>HLOOKUP(ROUND(AVERAGE(M246:M257)/10^6,0),Assumption!$B$2:$E$3,2,TRUE)*MAX((AVERAGE(M246:M257)-250*10^6),0)</f>
        <v>7342079.226</v>
      </c>
      <c r="O258" s="46">
        <f t="shared" si="4"/>
        <v>1526166660</v>
      </c>
      <c r="P258" s="46">
        <f>IF(A258=1,SA,MAX(0,SA-M257))</f>
        <v>0</v>
      </c>
      <c r="S258" s="5">
        <v>0.0</v>
      </c>
      <c r="T258" s="5">
        <v>0.0</v>
      </c>
      <c r="U258" s="5">
        <v>1.0</v>
      </c>
      <c r="V258" s="48">
        <v>1.0</v>
      </c>
    </row>
    <row r="259" ht="15.75" customHeight="1">
      <c r="A259" s="5">
        <v>257.0</v>
      </c>
      <c r="B259" s="5">
        <v>22.0</v>
      </c>
      <c r="C259" s="5">
        <f t="shared" si="1"/>
        <v>5</v>
      </c>
      <c r="D259" s="5">
        <f>'Thông tin khách hàng'!$B$4+B259-1</f>
        <v>22</v>
      </c>
      <c r="E259" s="46">
        <f t="shared" si="5"/>
        <v>1518824581</v>
      </c>
      <c r="F259" s="5">
        <f>TP*VLOOKUP('Thông tin khách hàng'!$E$10,$X$2:$Z$5,3,FALSE)*OFFSET($S259,0,VLOOKUP('Thông tin khách hàng'!$E$10,$X$2:$Z$5,2,FALSE))</f>
        <v>0</v>
      </c>
      <c r="G259" s="5">
        <f>EP*VLOOKUP('Thông tin khách hàng'!$E$10,$X$2:$Z$5,3,FALSE)*OFFSET($S259,0,VLOOKUP('Thông tin khách hàng'!$E$10,$X$2:$Z$5,2,FALSE))</f>
        <v>0</v>
      </c>
      <c r="H259" s="5">
        <f>F259*HLOOKUP(B259,Assumption!$A$10:$G$12,2,TRUE)+G259*HLOOKUP(B259,Assumption!$A$10:$G$12,3,TRUE)</f>
        <v>0</v>
      </c>
      <c r="I259" s="5">
        <f t="shared" si="2"/>
        <v>0</v>
      </c>
      <c r="J259" s="47">
        <f>VLOOKUP(D259,Assumption!$O$3:$Q$103,IF('Thông tin khách hàng'!$B$3="Nam",2,3),FALSE)/12*P259</f>
        <v>0</v>
      </c>
      <c r="K259" s="5">
        <v>20000.0</v>
      </c>
      <c r="L259" s="46">
        <f>ROUND(((HLOOKUP(B259,Assumption!$A$6:$L$7,2,TRUE)+1)^(1/12)-1)*(E259+I259-J259-K259),0)</f>
        <v>2508429</v>
      </c>
      <c r="M259" s="46">
        <f t="shared" si="3"/>
        <v>1521313010</v>
      </c>
      <c r="N259" s="47">
        <f>HLOOKUP(ROUND(AVERAGE(M247:M258)/10^6,0),Assumption!$B$2:$E$3,2,TRUE)*MAX((AVERAGE(M247:M258)-250*10^6),0)</f>
        <v>7385860.75</v>
      </c>
      <c r="O259" s="46">
        <f t="shared" si="4"/>
        <v>1528698871</v>
      </c>
      <c r="P259" s="46">
        <f>IF(A259=1,SA,MAX(0,SA-M258))</f>
        <v>0</v>
      </c>
      <c r="S259" s="5">
        <v>0.0</v>
      </c>
      <c r="T259" s="5">
        <v>0.0</v>
      </c>
      <c r="U259" s="5">
        <v>0.0</v>
      </c>
      <c r="V259" s="48">
        <v>1.0</v>
      </c>
    </row>
    <row r="260" ht="15.75" customHeight="1">
      <c r="A260" s="5">
        <v>258.0</v>
      </c>
      <c r="B260" s="5">
        <v>22.0</v>
      </c>
      <c r="C260" s="5">
        <f t="shared" si="1"/>
        <v>6</v>
      </c>
      <c r="D260" s="5">
        <f>'Thông tin khách hàng'!$B$4+B260-1</f>
        <v>22</v>
      </c>
      <c r="E260" s="46">
        <f t="shared" si="5"/>
        <v>1521313010</v>
      </c>
      <c r="F260" s="5">
        <f>TP*VLOOKUP('Thông tin khách hàng'!$E$10,$X$2:$Z$5,3,FALSE)*OFFSET($S260,0,VLOOKUP('Thông tin khách hàng'!$E$10,$X$2:$Z$5,2,FALSE))</f>
        <v>0</v>
      </c>
      <c r="G260" s="5">
        <f>EP*VLOOKUP('Thông tin khách hàng'!$E$10,$X$2:$Z$5,3,FALSE)*OFFSET($S260,0,VLOOKUP('Thông tin khách hàng'!$E$10,$X$2:$Z$5,2,FALSE))</f>
        <v>0</v>
      </c>
      <c r="H260" s="5">
        <f>F260*HLOOKUP(B260,Assumption!$A$10:$G$12,2,TRUE)+G260*HLOOKUP(B260,Assumption!$A$10:$G$12,3,TRUE)</f>
        <v>0</v>
      </c>
      <c r="I260" s="5">
        <f t="shared" si="2"/>
        <v>0</v>
      </c>
      <c r="J260" s="47">
        <f>VLOOKUP(D260,Assumption!$O$3:$Q$103,IF('Thông tin khách hàng'!$B$3="Nam",2,3),FALSE)/12*P260</f>
        <v>0</v>
      </c>
      <c r="K260" s="5">
        <v>20000.0</v>
      </c>
      <c r="L260" s="46">
        <f>ROUND(((HLOOKUP(B260,Assumption!$A$6:$L$7,2,TRUE)+1)^(1/12)-1)*(E260+I260-J260-K260),0)</f>
        <v>2512539</v>
      </c>
      <c r="M260" s="46">
        <f t="shared" si="3"/>
        <v>1523805549</v>
      </c>
      <c r="N260" s="47">
        <f>HLOOKUP(ROUND(AVERAGE(M248:M259)/10^6,0),Assumption!$B$2:$E$3,2,TRUE)*MAX((AVERAGE(M248:M259)-250*10^6),0)</f>
        <v>7429714.582</v>
      </c>
      <c r="O260" s="46">
        <f t="shared" si="4"/>
        <v>1531235264</v>
      </c>
      <c r="P260" s="46">
        <f>IF(A260=1,SA,MAX(0,SA-M259))</f>
        <v>0</v>
      </c>
      <c r="S260" s="5">
        <v>0.0</v>
      </c>
      <c r="T260" s="5">
        <v>0.0</v>
      </c>
      <c r="U260" s="5">
        <v>0.0</v>
      </c>
      <c r="V260" s="48">
        <v>1.0</v>
      </c>
    </row>
    <row r="261" ht="15.75" customHeight="1">
      <c r="A261" s="5">
        <v>259.0</v>
      </c>
      <c r="B261" s="5">
        <v>22.0</v>
      </c>
      <c r="C261" s="5">
        <f t="shared" si="1"/>
        <v>7</v>
      </c>
      <c r="D261" s="5">
        <f>'Thông tin khách hàng'!$B$4+B261-1</f>
        <v>22</v>
      </c>
      <c r="E261" s="46">
        <f t="shared" si="5"/>
        <v>1523805549</v>
      </c>
      <c r="F261" s="5">
        <f>TP*VLOOKUP('Thông tin khách hàng'!$E$10,$X$2:$Z$5,3,FALSE)*OFFSET($S261,0,VLOOKUP('Thông tin khách hàng'!$E$10,$X$2:$Z$5,2,FALSE))</f>
        <v>15000000</v>
      </c>
      <c r="G261" s="5">
        <f>EP*VLOOKUP('Thông tin khách hàng'!$E$10,$X$2:$Z$5,3,FALSE)*OFFSET($S261,0,VLOOKUP('Thông tin khách hàng'!$E$10,$X$2:$Z$5,2,FALSE))</f>
        <v>15000000</v>
      </c>
      <c r="H261" s="5">
        <f>F261*HLOOKUP(B261,Assumption!$A$10:$G$12,2,TRUE)+G261*HLOOKUP(B261,Assumption!$A$10:$G$12,3,TRUE)</f>
        <v>750000</v>
      </c>
      <c r="I261" s="5">
        <f t="shared" si="2"/>
        <v>29250000</v>
      </c>
      <c r="J261" s="47">
        <f>VLOOKUP(D261,Assumption!$O$3:$Q$103,IF('Thông tin khách hàng'!$B$3="Nam",2,3),FALSE)/12*P261</f>
        <v>0</v>
      </c>
      <c r="K261" s="5">
        <v>20000.0</v>
      </c>
      <c r="L261" s="46">
        <f>ROUND(((HLOOKUP(B261,Assumption!$A$6:$L$7,2,TRUE)+1)^(1/12)-1)*(E261+I261-J261-K261),0)</f>
        <v>2564964</v>
      </c>
      <c r="M261" s="46">
        <f t="shared" si="3"/>
        <v>1555600513</v>
      </c>
      <c r="N261" s="47">
        <f>HLOOKUP(ROUND(AVERAGE(M249:M260)/10^6,0),Assumption!$B$2:$E$3,2,TRUE)*MAX((AVERAGE(M249:M260)-250*10^6),0)</f>
        <v>7473640.842</v>
      </c>
      <c r="O261" s="46">
        <f t="shared" si="4"/>
        <v>1563074154</v>
      </c>
      <c r="P261" s="46">
        <f>IF(A261=1,SA,MAX(0,SA-M260))</f>
        <v>0</v>
      </c>
      <c r="S261" s="5">
        <v>0.0</v>
      </c>
      <c r="T261" s="5">
        <v>1.0</v>
      </c>
      <c r="U261" s="5">
        <v>1.0</v>
      </c>
      <c r="V261" s="48">
        <v>1.0</v>
      </c>
    </row>
    <row r="262" ht="15.75" customHeight="1">
      <c r="A262" s="5">
        <v>260.0</v>
      </c>
      <c r="B262" s="5">
        <v>22.0</v>
      </c>
      <c r="C262" s="5">
        <f t="shared" si="1"/>
        <v>8</v>
      </c>
      <c r="D262" s="5">
        <f>'Thông tin khách hàng'!$B$4+B262-1</f>
        <v>22</v>
      </c>
      <c r="E262" s="46">
        <f t="shared" si="5"/>
        <v>1555600513</v>
      </c>
      <c r="F262" s="5">
        <f>TP*VLOOKUP('Thông tin khách hàng'!$E$10,$X$2:$Z$5,3,FALSE)*OFFSET($S262,0,VLOOKUP('Thông tin khách hàng'!$E$10,$X$2:$Z$5,2,FALSE))</f>
        <v>0</v>
      </c>
      <c r="G262" s="5">
        <f>EP*VLOOKUP('Thông tin khách hàng'!$E$10,$X$2:$Z$5,3,FALSE)*OFFSET($S262,0,VLOOKUP('Thông tin khách hàng'!$E$10,$X$2:$Z$5,2,FALSE))</f>
        <v>0</v>
      </c>
      <c r="H262" s="5">
        <f>F262*HLOOKUP(B262,Assumption!$A$10:$G$12,2,TRUE)+G262*HLOOKUP(B262,Assumption!$A$10:$G$12,3,TRUE)</f>
        <v>0</v>
      </c>
      <c r="I262" s="5">
        <f t="shared" si="2"/>
        <v>0</v>
      </c>
      <c r="J262" s="47">
        <f>VLOOKUP(D262,Assumption!$O$3:$Q$103,IF('Thông tin khách hàng'!$B$3="Nam",2,3),FALSE)/12*P262</f>
        <v>0</v>
      </c>
      <c r="K262" s="5">
        <v>20000.0</v>
      </c>
      <c r="L262" s="46">
        <f>ROUND(((HLOOKUP(B262,Assumption!$A$6:$L$7,2,TRUE)+1)^(1/12)-1)*(E262+I262-J262-K262),0)</f>
        <v>2569168</v>
      </c>
      <c r="M262" s="46">
        <f t="shared" si="3"/>
        <v>1558149681</v>
      </c>
      <c r="N262" s="47">
        <f>HLOOKUP(ROUND(AVERAGE(M250:M261)/10^6,0),Assumption!$B$2:$E$3,2,TRUE)*MAX((AVERAGE(M250:M261)-250*10^6),0)</f>
        <v>7517639.649</v>
      </c>
      <c r="O262" s="46">
        <f t="shared" si="4"/>
        <v>1565667321</v>
      </c>
      <c r="P262" s="46">
        <f>IF(A262=1,SA,MAX(0,SA-M261))</f>
        <v>0</v>
      </c>
      <c r="S262" s="5">
        <v>0.0</v>
      </c>
      <c r="T262" s="5">
        <v>0.0</v>
      </c>
      <c r="U262" s="5">
        <v>0.0</v>
      </c>
      <c r="V262" s="48">
        <v>1.0</v>
      </c>
    </row>
    <row r="263" ht="15.75" customHeight="1">
      <c r="A263" s="5">
        <v>261.0</v>
      </c>
      <c r="B263" s="5">
        <v>22.0</v>
      </c>
      <c r="C263" s="5">
        <f t="shared" si="1"/>
        <v>9</v>
      </c>
      <c r="D263" s="5">
        <f>'Thông tin khách hàng'!$B$4+B263-1</f>
        <v>22</v>
      </c>
      <c r="E263" s="46">
        <f t="shared" si="5"/>
        <v>1558149681</v>
      </c>
      <c r="F263" s="5">
        <f>TP*VLOOKUP('Thông tin khách hàng'!$E$10,$X$2:$Z$5,3,FALSE)*OFFSET($S263,0,VLOOKUP('Thông tin khách hàng'!$E$10,$X$2:$Z$5,2,FALSE))</f>
        <v>0</v>
      </c>
      <c r="G263" s="5">
        <f>EP*VLOOKUP('Thông tin khách hàng'!$E$10,$X$2:$Z$5,3,FALSE)*OFFSET($S263,0,VLOOKUP('Thông tin khách hàng'!$E$10,$X$2:$Z$5,2,FALSE))</f>
        <v>0</v>
      </c>
      <c r="H263" s="5">
        <f>F263*HLOOKUP(B263,Assumption!$A$10:$G$12,2,TRUE)+G263*HLOOKUP(B263,Assumption!$A$10:$G$12,3,TRUE)</f>
        <v>0</v>
      </c>
      <c r="I263" s="5">
        <f t="shared" si="2"/>
        <v>0</v>
      </c>
      <c r="J263" s="47">
        <f>VLOOKUP(D263,Assumption!$O$3:$Q$103,IF('Thông tin khách hàng'!$B$3="Nam",2,3),FALSE)/12*P263</f>
        <v>0</v>
      </c>
      <c r="K263" s="5">
        <v>20000.0</v>
      </c>
      <c r="L263" s="46">
        <f>ROUND(((HLOOKUP(B263,Assumption!$A$6:$L$7,2,TRUE)+1)^(1/12)-1)*(E263+I263-J263-K263),0)</f>
        <v>2573378</v>
      </c>
      <c r="M263" s="46">
        <f t="shared" si="3"/>
        <v>1560703059</v>
      </c>
      <c r="N263" s="47">
        <f>HLOOKUP(ROUND(AVERAGE(M251:M262)/10^6,0),Assumption!$B$2:$E$3,2,TRUE)*MAX((AVERAGE(M251:M262)-250*10^6),0)</f>
        <v>7561711.125</v>
      </c>
      <c r="O263" s="46">
        <f t="shared" si="4"/>
        <v>1568264770</v>
      </c>
      <c r="P263" s="46">
        <f>IF(A263=1,SA,MAX(0,SA-M262))</f>
        <v>0</v>
      </c>
      <c r="S263" s="5">
        <v>0.0</v>
      </c>
      <c r="T263" s="5">
        <v>0.0</v>
      </c>
      <c r="U263" s="5">
        <v>0.0</v>
      </c>
      <c r="V263" s="48">
        <v>1.0</v>
      </c>
    </row>
    <row r="264" ht="15.75" customHeight="1">
      <c r="A264" s="5">
        <v>262.0</v>
      </c>
      <c r="B264" s="5">
        <v>22.0</v>
      </c>
      <c r="C264" s="5">
        <f t="shared" si="1"/>
        <v>10</v>
      </c>
      <c r="D264" s="5">
        <f>'Thông tin khách hàng'!$B$4+B264-1</f>
        <v>22</v>
      </c>
      <c r="E264" s="46">
        <f t="shared" si="5"/>
        <v>1560703059</v>
      </c>
      <c r="F264" s="5">
        <f>TP*VLOOKUP('Thông tin khách hàng'!$E$10,$X$2:$Z$5,3,FALSE)*OFFSET($S264,0,VLOOKUP('Thông tin khách hàng'!$E$10,$X$2:$Z$5,2,FALSE))</f>
        <v>0</v>
      </c>
      <c r="G264" s="5">
        <f>EP*VLOOKUP('Thông tin khách hàng'!$E$10,$X$2:$Z$5,3,FALSE)*OFFSET($S264,0,VLOOKUP('Thông tin khách hàng'!$E$10,$X$2:$Z$5,2,FALSE))</f>
        <v>0</v>
      </c>
      <c r="H264" s="5">
        <f>F264*HLOOKUP(B264,Assumption!$A$10:$G$12,2,TRUE)+G264*HLOOKUP(B264,Assumption!$A$10:$G$12,3,TRUE)</f>
        <v>0</v>
      </c>
      <c r="I264" s="5">
        <f t="shared" si="2"/>
        <v>0</v>
      </c>
      <c r="J264" s="47">
        <f>VLOOKUP(D264,Assumption!$O$3:$Q$103,IF('Thông tin khách hàng'!$B$3="Nam",2,3),FALSE)/12*P264</f>
        <v>0</v>
      </c>
      <c r="K264" s="5">
        <v>20000.0</v>
      </c>
      <c r="L264" s="46">
        <f>ROUND(((HLOOKUP(B264,Assumption!$A$6:$L$7,2,TRUE)+1)^(1/12)-1)*(E264+I264-J264-K264),0)</f>
        <v>2577595</v>
      </c>
      <c r="M264" s="46">
        <f t="shared" si="3"/>
        <v>1563260654</v>
      </c>
      <c r="N264" s="47">
        <f>HLOOKUP(ROUND(AVERAGE(M252:M263)/10^6,0),Assumption!$B$2:$E$3,2,TRUE)*MAX((AVERAGE(M252:M263)-250*10^6),0)</f>
        <v>7605855.388</v>
      </c>
      <c r="O264" s="46">
        <f t="shared" si="4"/>
        <v>1570866510</v>
      </c>
      <c r="P264" s="46">
        <f>IF(A264=1,SA,MAX(0,SA-M263))</f>
        <v>0</v>
      </c>
      <c r="S264" s="5">
        <v>0.0</v>
      </c>
      <c r="T264" s="5">
        <v>0.0</v>
      </c>
      <c r="U264" s="5">
        <v>1.0</v>
      </c>
      <c r="V264" s="48">
        <v>1.0</v>
      </c>
    </row>
    <row r="265" ht="15.75" customHeight="1">
      <c r="A265" s="5">
        <v>263.0</v>
      </c>
      <c r="B265" s="5">
        <v>22.0</v>
      </c>
      <c r="C265" s="5">
        <f t="shared" si="1"/>
        <v>11</v>
      </c>
      <c r="D265" s="5">
        <f>'Thông tin khách hàng'!$B$4+B265-1</f>
        <v>22</v>
      </c>
      <c r="E265" s="46">
        <f t="shared" si="5"/>
        <v>1563260654</v>
      </c>
      <c r="F265" s="5">
        <f>TP*VLOOKUP('Thông tin khách hàng'!$E$10,$X$2:$Z$5,3,FALSE)*OFFSET($S265,0,VLOOKUP('Thông tin khách hàng'!$E$10,$X$2:$Z$5,2,FALSE))</f>
        <v>0</v>
      </c>
      <c r="G265" s="5">
        <f>EP*VLOOKUP('Thông tin khách hàng'!$E$10,$X$2:$Z$5,3,FALSE)*OFFSET($S265,0,VLOOKUP('Thông tin khách hàng'!$E$10,$X$2:$Z$5,2,FALSE))</f>
        <v>0</v>
      </c>
      <c r="H265" s="5">
        <f>F265*HLOOKUP(B265,Assumption!$A$10:$G$12,2,TRUE)+G265*HLOOKUP(B265,Assumption!$A$10:$G$12,3,TRUE)</f>
        <v>0</v>
      </c>
      <c r="I265" s="5">
        <f t="shared" si="2"/>
        <v>0</v>
      </c>
      <c r="J265" s="47">
        <f>VLOOKUP(D265,Assumption!$O$3:$Q$103,IF('Thông tin khách hàng'!$B$3="Nam",2,3),FALSE)/12*P265</f>
        <v>0</v>
      </c>
      <c r="K265" s="5">
        <v>20000.0</v>
      </c>
      <c r="L265" s="46">
        <f>ROUND(((HLOOKUP(B265,Assumption!$A$6:$L$7,2,TRUE)+1)^(1/12)-1)*(E265+I265-J265-K265),0)</f>
        <v>2581819</v>
      </c>
      <c r="M265" s="46">
        <f t="shared" si="3"/>
        <v>1565822473</v>
      </c>
      <c r="N265" s="47">
        <f>HLOOKUP(ROUND(AVERAGE(M253:M264)/10^6,0),Assumption!$B$2:$E$3,2,TRUE)*MAX((AVERAGE(M253:M264)-250*10^6),0)</f>
        <v>7650072.559</v>
      </c>
      <c r="O265" s="46">
        <f t="shared" si="4"/>
        <v>1573472546</v>
      </c>
      <c r="P265" s="46">
        <f>IF(A265=1,SA,MAX(0,SA-M264))</f>
        <v>0</v>
      </c>
      <c r="S265" s="5">
        <v>0.0</v>
      </c>
      <c r="T265" s="5">
        <v>0.0</v>
      </c>
      <c r="U265" s="5">
        <v>0.0</v>
      </c>
      <c r="V265" s="48">
        <v>1.0</v>
      </c>
    </row>
    <row r="266" ht="15.75" customHeight="1">
      <c r="A266" s="5">
        <v>264.0</v>
      </c>
      <c r="B266" s="5">
        <v>22.0</v>
      </c>
      <c r="C266" s="5">
        <f t="shared" si="1"/>
        <v>12</v>
      </c>
      <c r="D266" s="5">
        <f>'Thông tin khách hàng'!$B$4+B266-1</f>
        <v>22</v>
      </c>
      <c r="E266" s="46">
        <f t="shared" si="5"/>
        <v>1565822473</v>
      </c>
      <c r="F266" s="5">
        <f>TP*VLOOKUP('Thông tin khách hàng'!$E$10,$X$2:$Z$5,3,FALSE)*OFFSET($S266,0,VLOOKUP('Thông tin khách hàng'!$E$10,$X$2:$Z$5,2,FALSE))</f>
        <v>0</v>
      </c>
      <c r="G266" s="5">
        <f>EP*VLOOKUP('Thông tin khách hàng'!$E$10,$X$2:$Z$5,3,FALSE)*OFFSET($S266,0,VLOOKUP('Thông tin khách hàng'!$E$10,$X$2:$Z$5,2,FALSE))</f>
        <v>0</v>
      </c>
      <c r="H266" s="5">
        <f>F266*HLOOKUP(B266,Assumption!$A$10:$G$12,2,TRUE)+G266*HLOOKUP(B266,Assumption!$A$10:$G$12,3,TRUE)</f>
        <v>0</v>
      </c>
      <c r="I266" s="5">
        <f t="shared" si="2"/>
        <v>0</v>
      </c>
      <c r="J266" s="47">
        <f>VLOOKUP(D266,Assumption!$O$3:$Q$103,IF('Thông tin khách hàng'!$B$3="Nam",2,3),FALSE)/12*P266</f>
        <v>0</v>
      </c>
      <c r="K266" s="5">
        <v>20000.0</v>
      </c>
      <c r="L266" s="46">
        <f>ROUND(((HLOOKUP(B266,Assumption!$A$6:$L$7,2,TRUE)+1)^(1/12)-1)*(E266+I266-J266-K266),0)</f>
        <v>2586050</v>
      </c>
      <c r="M266" s="46">
        <f t="shared" si="3"/>
        <v>1568388523</v>
      </c>
      <c r="N266" s="47">
        <f>HLOOKUP(ROUND(AVERAGE(M254:M265)/10^6,0),Assumption!$B$2:$E$3,2,TRUE)*MAX((AVERAGE(M254:M265)-250*10^6),0)</f>
        <v>7694362.758</v>
      </c>
      <c r="O266" s="46">
        <f t="shared" si="4"/>
        <v>1576082886</v>
      </c>
      <c r="P266" s="46">
        <f>IF(A266=1,SA,MAX(0,SA-M265))</f>
        <v>0</v>
      </c>
      <c r="S266" s="5">
        <v>0.0</v>
      </c>
      <c r="T266" s="5">
        <v>0.0</v>
      </c>
      <c r="U266" s="5">
        <v>0.0</v>
      </c>
      <c r="V266" s="48">
        <v>1.0</v>
      </c>
    </row>
    <row r="267" ht="15.75" customHeight="1">
      <c r="A267" s="5">
        <v>265.0</v>
      </c>
      <c r="B267" s="5">
        <v>23.0</v>
      </c>
      <c r="C267" s="5">
        <f t="shared" si="1"/>
        <v>1</v>
      </c>
      <c r="D267" s="5">
        <f>'Thông tin khách hàng'!$B$4+B267-1</f>
        <v>23</v>
      </c>
      <c r="E267" s="46">
        <f t="shared" si="5"/>
        <v>1568388523</v>
      </c>
      <c r="F267" s="5">
        <f>TP*VLOOKUP('Thông tin khách hàng'!$E$10,$X$2:$Z$5,3,FALSE)*OFFSET($S267,0,VLOOKUP('Thông tin khách hàng'!$E$10,$X$2:$Z$5,2,FALSE))</f>
        <v>15000000</v>
      </c>
      <c r="G267" s="5">
        <f>EP*VLOOKUP('Thông tin khách hàng'!$E$10,$X$2:$Z$5,3,FALSE)*OFFSET($S267,0,VLOOKUP('Thông tin khách hàng'!$E$10,$X$2:$Z$5,2,FALSE))</f>
        <v>15000000</v>
      </c>
      <c r="H267" s="5">
        <f>F267*HLOOKUP(B267,Assumption!$A$10:$G$12,2,TRUE)+G267*HLOOKUP(B267,Assumption!$A$10:$G$12,3,TRUE)</f>
        <v>750000</v>
      </c>
      <c r="I267" s="5">
        <f t="shared" si="2"/>
        <v>29250000</v>
      </c>
      <c r="J267" s="47">
        <f>VLOOKUP(D267,Assumption!$O$3:$Q$103,IF('Thông tin khách hàng'!$B$3="Nam",2,3),FALSE)/12*P267</f>
        <v>0</v>
      </c>
      <c r="K267" s="5">
        <v>20000.0</v>
      </c>
      <c r="L267" s="46">
        <f>ROUND(((HLOOKUP(B267,Assumption!$A$6:$L$7,2,TRUE)+1)^(1/12)-1)*(E267+I267-J267-K267),0)</f>
        <v>2638597</v>
      </c>
      <c r="M267" s="46">
        <f t="shared" si="3"/>
        <v>1600257120</v>
      </c>
      <c r="N267" s="47">
        <f>HLOOKUP(ROUND(AVERAGE(M255:M266)/10^6,0),Assumption!$B$2:$E$3,2,TRUE)*MAX((AVERAGE(M255:M266)-250*10^6),0)</f>
        <v>7738726.106</v>
      </c>
      <c r="O267" s="46">
        <f t="shared" si="4"/>
        <v>1607995846</v>
      </c>
      <c r="P267" s="46">
        <f>IF(A267=1,SA,MAX(0,SA-M266))</f>
        <v>0</v>
      </c>
      <c r="S267" s="5">
        <v>1.0</v>
      </c>
      <c r="T267" s="5">
        <v>1.0</v>
      </c>
      <c r="U267" s="5">
        <v>1.0</v>
      </c>
      <c r="V267" s="48">
        <v>1.0</v>
      </c>
    </row>
    <row r="268" ht="15.75" customHeight="1">
      <c r="A268" s="5">
        <v>266.0</v>
      </c>
      <c r="B268" s="5">
        <v>23.0</v>
      </c>
      <c r="C268" s="5">
        <f t="shared" si="1"/>
        <v>2</v>
      </c>
      <c r="D268" s="5">
        <f>'Thông tin khách hàng'!$B$4+B268-1</f>
        <v>23</v>
      </c>
      <c r="E268" s="46">
        <f t="shared" si="5"/>
        <v>1600257120</v>
      </c>
      <c r="F268" s="5">
        <f>TP*VLOOKUP('Thông tin khách hàng'!$E$10,$X$2:$Z$5,3,FALSE)*OFFSET($S268,0,VLOOKUP('Thông tin khách hàng'!$E$10,$X$2:$Z$5,2,FALSE))</f>
        <v>0</v>
      </c>
      <c r="G268" s="5">
        <f>EP*VLOOKUP('Thông tin khách hàng'!$E$10,$X$2:$Z$5,3,FALSE)*OFFSET($S268,0,VLOOKUP('Thông tin khách hàng'!$E$10,$X$2:$Z$5,2,FALSE))</f>
        <v>0</v>
      </c>
      <c r="H268" s="5">
        <f>F268*HLOOKUP(B268,Assumption!$A$10:$G$12,2,TRUE)+G268*HLOOKUP(B268,Assumption!$A$10:$G$12,3,TRUE)</f>
        <v>0</v>
      </c>
      <c r="I268" s="5">
        <f t="shared" si="2"/>
        <v>0</v>
      </c>
      <c r="J268" s="47">
        <f>VLOOKUP(D268,Assumption!$O$3:$Q$103,IF('Thông tin khách hàng'!$B$3="Nam",2,3),FALSE)/12*P268</f>
        <v>0</v>
      </c>
      <c r="K268" s="5">
        <v>20000.0</v>
      </c>
      <c r="L268" s="46">
        <f>ROUND(((HLOOKUP(B268,Assumption!$A$6:$L$7,2,TRUE)+1)^(1/12)-1)*(E268+I268-J268-K268),0)</f>
        <v>2642922</v>
      </c>
      <c r="M268" s="46">
        <f t="shared" si="3"/>
        <v>1602880042</v>
      </c>
      <c r="N268" s="47">
        <f>HLOOKUP(ROUND(AVERAGE(M256:M267)/10^6,0),Assumption!$B$2:$E$3,2,TRUE)*MAX((AVERAGE(M256:M267)-250*10^6),0)</f>
        <v>7783162.723</v>
      </c>
      <c r="O268" s="46">
        <f t="shared" si="4"/>
        <v>1610663205</v>
      </c>
      <c r="P268" s="46">
        <f>IF(A268=1,SA,MAX(0,SA-M267))</f>
        <v>0</v>
      </c>
      <c r="S268" s="5">
        <v>0.0</v>
      </c>
      <c r="T268" s="5">
        <v>0.0</v>
      </c>
      <c r="U268" s="5">
        <v>0.0</v>
      </c>
      <c r="V268" s="48">
        <v>1.0</v>
      </c>
    </row>
    <row r="269" ht="15.75" customHeight="1">
      <c r="A269" s="5">
        <v>267.0</v>
      </c>
      <c r="B269" s="5">
        <v>23.0</v>
      </c>
      <c r="C269" s="5">
        <f t="shared" si="1"/>
        <v>3</v>
      </c>
      <c r="D269" s="5">
        <f>'Thông tin khách hàng'!$B$4+B269-1</f>
        <v>23</v>
      </c>
      <c r="E269" s="46">
        <f t="shared" si="5"/>
        <v>1602880042</v>
      </c>
      <c r="F269" s="5">
        <f>TP*VLOOKUP('Thông tin khách hàng'!$E$10,$X$2:$Z$5,3,FALSE)*OFFSET($S269,0,VLOOKUP('Thông tin khách hàng'!$E$10,$X$2:$Z$5,2,FALSE))</f>
        <v>0</v>
      </c>
      <c r="G269" s="5">
        <f>EP*VLOOKUP('Thông tin khách hàng'!$E$10,$X$2:$Z$5,3,FALSE)*OFFSET($S269,0,VLOOKUP('Thông tin khách hàng'!$E$10,$X$2:$Z$5,2,FALSE))</f>
        <v>0</v>
      </c>
      <c r="H269" s="5">
        <f>F269*HLOOKUP(B269,Assumption!$A$10:$G$12,2,TRUE)+G269*HLOOKUP(B269,Assumption!$A$10:$G$12,3,TRUE)</f>
        <v>0</v>
      </c>
      <c r="I269" s="5">
        <f t="shared" si="2"/>
        <v>0</v>
      </c>
      <c r="J269" s="47">
        <f>VLOOKUP(D269,Assumption!$O$3:$Q$103,IF('Thông tin khách hàng'!$B$3="Nam",2,3),FALSE)/12*P269</f>
        <v>0</v>
      </c>
      <c r="K269" s="5">
        <v>20000.0</v>
      </c>
      <c r="L269" s="46">
        <f>ROUND(((HLOOKUP(B269,Assumption!$A$6:$L$7,2,TRUE)+1)^(1/12)-1)*(E269+I269-J269-K269),0)</f>
        <v>2647254</v>
      </c>
      <c r="M269" s="46">
        <f t="shared" si="3"/>
        <v>1605507296</v>
      </c>
      <c r="N269" s="47">
        <f>HLOOKUP(ROUND(AVERAGE(M257:M268)/10^6,0),Assumption!$B$2:$E$3,2,TRUE)*MAX((AVERAGE(M257:M268)-250*10^6),0)</f>
        <v>7827672.732</v>
      </c>
      <c r="O269" s="46">
        <f t="shared" si="4"/>
        <v>1613334969</v>
      </c>
      <c r="P269" s="46">
        <f>IF(A269=1,SA,MAX(0,SA-M268))</f>
        <v>0</v>
      </c>
      <c r="S269" s="5">
        <v>0.0</v>
      </c>
      <c r="T269" s="5">
        <v>0.0</v>
      </c>
      <c r="U269" s="5">
        <v>0.0</v>
      </c>
      <c r="V269" s="48">
        <v>1.0</v>
      </c>
    </row>
    <row r="270" ht="15.75" customHeight="1">
      <c r="A270" s="5">
        <v>268.0</v>
      </c>
      <c r="B270" s="5">
        <v>23.0</v>
      </c>
      <c r="C270" s="5">
        <f t="shared" si="1"/>
        <v>4</v>
      </c>
      <c r="D270" s="5">
        <f>'Thông tin khách hàng'!$B$4+B270-1</f>
        <v>23</v>
      </c>
      <c r="E270" s="46">
        <f t="shared" si="5"/>
        <v>1605507296</v>
      </c>
      <c r="F270" s="5">
        <f>TP*VLOOKUP('Thông tin khách hàng'!$E$10,$X$2:$Z$5,3,FALSE)*OFFSET($S270,0,VLOOKUP('Thông tin khách hàng'!$E$10,$X$2:$Z$5,2,FALSE))</f>
        <v>0</v>
      </c>
      <c r="G270" s="5">
        <f>EP*VLOOKUP('Thông tin khách hàng'!$E$10,$X$2:$Z$5,3,FALSE)*OFFSET($S270,0,VLOOKUP('Thông tin khách hàng'!$E$10,$X$2:$Z$5,2,FALSE))</f>
        <v>0</v>
      </c>
      <c r="H270" s="5">
        <f>F270*HLOOKUP(B270,Assumption!$A$10:$G$12,2,TRUE)+G270*HLOOKUP(B270,Assumption!$A$10:$G$12,3,TRUE)</f>
        <v>0</v>
      </c>
      <c r="I270" s="5">
        <f t="shared" si="2"/>
        <v>0</v>
      </c>
      <c r="J270" s="47">
        <f>VLOOKUP(D270,Assumption!$O$3:$Q$103,IF('Thông tin khách hàng'!$B$3="Nam",2,3),FALSE)/12*P270</f>
        <v>0</v>
      </c>
      <c r="K270" s="5">
        <v>20000.0</v>
      </c>
      <c r="L270" s="46">
        <f>ROUND(((HLOOKUP(B270,Assumption!$A$6:$L$7,2,TRUE)+1)^(1/12)-1)*(E270+I270-J270-K270),0)</f>
        <v>2651593</v>
      </c>
      <c r="M270" s="46">
        <f t="shared" si="3"/>
        <v>1608138889</v>
      </c>
      <c r="N270" s="47">
        <f>HLOOKUP(ROUND(AVERAGE(M258:M269)/10^6,0),Assumption!$B$2:$E$3,2,TRUE)*MAX((AVERAGE(M258:M269)-250*10^6),0)</f>
        <v>7872256.252</v>
      </c>
      <c r="O270" s="46">
        <f t="shared" si="4"/>
        <v>1616011146</v>
      </c>
      <c r="P270" s="46">
        <f>IF(A270=1,SA,MAX(0,SA-M269))</f>
        <v>0</v>
      </c>
      <c r="S270" s="5">
        <v>0.0</v>
      </c>
      <c r="T270" s="5">
        <v>0.0</v>
      </c>
      <c r="U270" s="5">
        <v>1.0</v>
      </c>
      <c r="V270" s="48">
        <v>1.0</v>
      </c>
    </row>
    <row r="271" ht="15.75" customHeight="1">
      <c r="A271" s="5">
        <v>269.0</v>
      </c>
      <c r="B271" s="5">
        <v>23.0</v>
      </c>
      <c r="C271" s="5">
        <f t="shared" si="1"/>
        <v>5</v>
      </c>
      <c r="D271" s="5">
        <f>'Thông tin khách hàng'!$B$4+B271-1</f>
        <v>23</v>
      </c>
      <c r="E271" s="46">
        <f t="shared" si="5"/>
        <v>1608138889</v>
      </c>
      <c r="F271" s="5">
        <f>TP*VLOOKUP('Thông tin khách hàng'!$E$10,$X$2:$Z$5,3,FALSE)*OFFSET($S271,0,VLOOKUP('Thông tin khách hàng'!$E$10,$X$2:$Z$5,2,FALSE))</f>
        <v>0</v>
      </c>
      <c r="G271" s="5">
        <f>EP*VLOOKUP('Thông tin khách hàng'!$E$10,$X$2:$Z$5,3,FALSE)*OFFSET($S271,0,VLOOKUP('Thông tin khách hàng'!$E$10,$X$2:$Z$5,2,FALSE))</f>
        <v>0</v>
      </c>
      <c r="H271" s="5">
        <f>F271*HLOOKUP(B271,Assumption!$A$10:$G$12,2,TRUE)+G271*HLOOKUP(B271,Assumption!$A$10:$G$12,3,TRUE)</f>
        <v>0</v>
      </c>
      <c r="I271" s="5">
        <f t="shared" si="2"/>
        <v>0</v>
      </c>
      <c r="J271" s="47">
        <f>VLOOKUP(D271,Assumption!$O$3:$Q$103,IF('Thông tin khách hàng'!$B$3="Nam",2,3),FALSE)/12*P271</f>
        <v>0</v>
      </c>
      <c r="K271" s="5">
        <v>20000.0</v>
      </c>
      <c r="L271" s="46">
        <f>ROUND(((HLOOKUP(B271,Assumption!$A$6:$L$7,2,TRUE)+1)^(1/12)-1)*(E271+I271-J271-K271),0)</f>
        <v>2655939</v>
      </c>
      <c r="M271" s="46">
        <f t="shared" si="3"/>
        <v>1610774828</v>
      </c>
      <c r="N271" s="47">
        <f>HLOOKUP(ROUND(AVERAGE(M259:M270)/10^6,0),Assumption!$B$2:$E$3,2,TRUE)*MAX((AVERAGE(M259:M270)-250*10^6),0)</f>
        <v>7916913.406</v>
      </c>
      <c r="O271" s="46">
        <f t="shared" si="4"/>
        <v>1618691742</v>
      </c>
      <c r="P271" s="46">
        <f>IF(A271=1,SA,MAX(0,SA-M270))</f>
        <v>0</v>
      </c>
      <c r="S271" s="5">
        <v>0.0</v>
      </c>
      <c r="T271" s="5">
        <v>0.0</v>
      </c>
      <c r="U271" s="5">
        <v>0.0</v>
      </c>
      <c r="V271" s="48">
        <v>1.0</v>
      </c>
    </row>
    <row r="272" ht="15.75" customHeight="1">
      <c r="A272" s="5">
        <v>270.0</v>
      </c>
      <c r="B272" s="5">
        <v>23.0</v>
      </c>
      <c r="C272" s="5">
        <f t="shared" si="1"/>
        <v>6</v>
      </c>
      <c r="D272" s="5">
        <f>'Thông tin khách hàng'!$B$4+B272-1</f>
        <v>23</v>
      </c>
      <c r="E272" s="46">
        <f t="shared" si="5"/>
        <v>1610774828</v>
      </c>
      <c r="F272" s="5">
        <f>TP*VLOOKUP('Thông tin khách hàng'!$E$10,$X$2:$Z$5,3,FALSE)*OFFSET($S272,0,VLOOKUP('Thông tin khách hàng'!$E$10,$X$2:$Z$5,2,FALSE))</f>
        <v>0</v>
      </c>
      <c r="G272" s="5">
        <f>EP*VLOOKUP('Thông tin khách hàng'!$E$10,$X$2:$Z$5,3,FALSE)*OFFSET($S272,0,VLOOKUP('Thông tin khách hàng'!$E$10,$X$2:$Z$5,2,FALSE))</f>
        <v>0</v>
      </c>
      <c r="H272" s="5">
        <f>F272*HLOOKUP(B272,Assumption!$A$10:$G$12,2,TRUE)+G272*HLOOKUP(B272,Assumption!$A$10:$G$12,3,TRUE)</f>
        <v>0</v>
      </c>
      <c r="I272" s="5">
        <f t="shared" si="2"/>
        <v>0</v>
      </c>
      <c r="J272" s="47">
        <f>VLOOKUP(D272,Assumption!$O$3:$Q$103,IF('Thông tin khách hàng'!$B$3="Nam",2,3),FALSE)/12*P272</f>
        <v>0</v>
      </c>
      <c r="K272" s="5">
        <v>20000.0</v>
      </c>
      <c r="L272" s="46">
        <f>ROUND(((HLOOKUP(B272,Assumption!$A$6:$L$7,2,TRUE)+1)^(1/12)-1)*(E272+I272-J272-K272),0)</f>
        <v>2660293</v>
      </c>
      <c r="M272" s="46">
        <f t="shared" si="3"/>
        <v>1613415121</v>
      </c>
      <c r="N272" s="47">
        <f>HLOOKUP(ROUND(AVERAGE(M260:M271)/10^6,0),Assumption!$B$2:$E$3,2,TRUE)*MAX((AVERAGE(M260:M271)-250*10^6),0)</f>
        <v>7961644.315</v>
      </c>
      <c r="O272" s="46">
        <f t="shared" si="4"/>
        <v>1621376766</v>
      </c>
      <c r="P272" s="46">
        <f>IF(A272=1,SA,MAX(0,SA-M271))</f>
        <v>0</v>
      </c>
      <c r="S272" s="5">
        <v>0.0</v>
      </c>
      <c r="T272" s="5">
        <v>0.0</v>
      </c>
      <c r="U272" s="5">
        <v>0.0</v>
      </c>
      <c r="V272" s="48">
        <v>1.0</v>
      </c>
    </row>
    <row r="273" ht="15.75" customHeight="1">
      <c r="A273" s="5">
        <v>271.0</v>
      </c>
      <c r="B273" s="5">
        <v>23.0</v>
      </c>
      <c r="C273" s="5">
        <f t="shared" si="1"/>
        <v>7</v>
      </c>
      <c r="D273" s="5">
        <f>'Thông tin khách hàng'!$B$4+B273-1</f>
        <v>23</v>
      </c>
      <c r="E273" s="46">
        <f t="shared" si="5"/>
        <v>1613415121</v>
      </c>
      <c r="F273" s="5">
        <f>TP*VLOOKUP('Thông tin khách hàng'!$E$10,$X$2:$Z$5,3,FALSE)*OFFSET($S273,0,VLOOKUP('Thông tin khách hàng'!$E$10,$X$2:$Z$5,2,FALSE))</f>
        <v>15000000</v>
      </c>
      <c r="G273" s="5">
        <f>EP*VLOOKUP('Thông tin khách hàng'!$E$10,$X$2:$Z$5,3,FALSE)*OFFSET($S273,0,VLOOKUP('Thông tin khách hàng'!$E$10,$X$2:$Z$5,2,FALSE))</f>
        <v>15000000</v>
      </c>
      <c r="H273" s="5">
        <f>F273*HLOOKUP(B273,Assumption!$A$10:$G$12,2,TRUE)+G273*HLOOKUP(B273,Assumption!$A$10:$G$12,3,TRUE)</f>
        <v>750000</v>
      </c>
      <c r="I273" s="5">
        <f t="shared" si="2"/>
        <v>29250000</v>
      </c>
      <c r="J273" s="47">
        <f>VLOOKUP(D273,Assumption!$O$3:$Q$103,IF('Thông tin khách hàng'!$B$3="Nam",2,3),FALSE)/12*P273</f>
        <v>0</v>
      </c>
      <c r="K273" s="5">
        <v>20000.0</v>
      </c>
      <c r="L273" s="46">
        <f>ROUND(((HLOOKUP(B273,Assumption!$A$6:$L$7,2,TRUE)+1)^(1/12)-1)*(E273+I273-J273-K273),0)</f>
        <v>2712962</v>
      </c>
      <c r="M273" s="46">
        <f t="shared" si="3"/>
        <v>1645358083</v>
      </c>
      <c r="N273" s="47">
        <f>HLOOKUP(ROUND(AVERAGE(M261:M272)/10^6,0),Assumption!$B$2:$E$3,2,TRUE)*MAX((AVERAGE(M261:M272)-250*10^6),0)</f>
        <v>8006449.101</v>
      </c>
      <c r="O273" s="46">
        <f t="shared" si="4"/>
        <v>1653364532</v>
      </c>
      <c r="P273" s="46">
        <f>IF(A273=1,SA,MAX(0,SA-M272))</f>
        <v>0</v>
      </c>
      <c r="S273" s="5">
        <v>0.0</v>
      </c>
      <c r="T273" s="5">
        <v>1.0</v>
      </c>
      <c r="U273" s="5">
        <v>1.0</v>
      </c>
      <c r="V273" s="48">
        <v>1.0</v>
      </c>
    </row>
    <row r="274" ht="15.75" customHeight="1">
      <c r="A274" s="5">
        <v>272.0</v>
      </c>
      <c r="B274" s="5">
        <v>23.0</v>
      </c>
      <c r="C274" s="5">
        <f t="shared" si="1"/>
        <v>8</v>
      </c>
      <c r="D274" s="5">
        <f>'Thông tin khách hàng'!$B$4+B274-1</f>
        <v>23</v>
      </c>
      <c r="E274" s="46">
        <f t="shared" si="5"/>
        <v>1645358083</v>
      </c>
      <c r="F274" s="5">
        <f>TP*VLOOKUP('Thông tin khách hàng'!$E$10,$X$2:$Z$5,3,FALSE)*OFFSET($S274,0,VLOOKUP('Thông tin khách hàng'!$E$10,$X$2:$Z$5,2,FALSE))</f>
        <v>0</v>
      </c>
      <c r="G274" s="5">
        <f>EP*VLOOKUP('Thông tin khách hàng'!$E$10,$X$2:$Z$5,3,FALSE)*OFFSET($S274,0,VLOOKUP('Thông tin khách hàng'!$E$10,$X$2:$Z$5,2,FALSE))</f>
        <v>0</v>
      </c>
      <c r="H274" s="5">
        <f>F274*HLOOKUP(B274,Assumption!$A$10:$G$12,2,TRUE)+G274*HLOOKUP(B274,Assumption!$A$10:$G$12,3,TRUE)</f>
        <v>0</v>
      </c>
      <c r="I274" s="5">
        <f t="shared" si="2"/>
        <v>0</v>
      </c>
      <c r="J274" s="47">
        <f>VLOOKUP(D274,Assumption!$O$3:$Q$103,IF('Thông tin khách hàng'!$B$3="Nam",2,3),FALSE)/12*P274</f>
        <v>0</v>
      </c>
      <c r="K274" s="5">
        <v>20000.0</v>
      </c>
      <c r="L274" s="46">
        <f>ROUND(((HLOOKUP(B274,Assumption!$A$6:$L$7,2,TRUE)+1)^(1/12)-1)*(E274+I274-J274-K274),0)</f>
        <v>2717410</v>
      </c>
      <c r="M274" s="46">
        <f t="shared" si="3"/>
        <v>1648055493</v>
      </c>
      <c r="N274" s="47">
        <f>HLOOKUP(ROUND(AVERAGE(M262:M273)/10^6,0),Assumption!$B$2:$E$3,2,TRUE)*MAX((AVERAGE(M262:M273)-250*10^6),0)</f>
        <v>8051327.886</v>
      </c>
      <c r="O274" s="46">
        <f t="shared" si="4"/>
        <v>1656106821</v>
      </c>
      <c r="P274" s="46">
        <f>IF(A274=1,SA,MAX(0,SA-M273))</f>
        <v>0</v>
      </c>
      <c r="S274" s="5">
        <v>0.0</v>
      </c>
      <c r="T274" s="5">
        <v>0.0</v>
      </c>
      <c r="U274" s="5">
        <v>0.0</v>
      </c>
      <c r="V274" s="48">
        <v>1.0</v>
      </c>
    </row>
    <row r="275" ht="15.75" customHeight="1">
      <c r="A275" s="5">
        <v>273.0</v>
      </c>
      <c r="B275" s="5">
        <v>23.0</v>
      </c>
      <c r="C275" s="5">
        <f t="shared" si="1"/>
        <v>9</v>
      </c>
      <c r="D275" s="5">
        <f>'Thông tin khách hàng'!$B$4+B275-1</f>
        <v>23</v>
      </c>
      <c r="E275" s="46">
        <f t="shared" si="5"/>
        <v>1648055493</v>
      </c>
      <c r="F275" s="5">
        <f>TP*VLOOKUP('Thông tin khách hàng'!$E$10,$X$2:$Z$5,3,FALSE)*OFFSET($S275,0,VLOOKUP('Thông tin khách hàng'!$E$10,$X$2:$Z$5,2,FALSE))</f>
        <v>0</v>
      </c>
      <c r="G275" s="5">
        <f>EP*VLOOKUP('Thông tin khách hàng'!$E$10,$X$2:$Z$5,3,FALSE)*OFFSET($S275,0,VLOOKUP('Thông tin khách hàng'!$E$10,$X$2:$Z$5,2,FALSE))</f>
        <v>0</v>
      </c>
      <c r="H275" s="5">
        <f>F275*HLOOKUP(B275,Assumption!$A$10:$G$12,2,TRUE)+G275*HLOOKUP(B275,Assumption!$A$10:$G$12,3,TRUE)</f>
        <v>0</v>
      </c>
      <c r="I275" s="5">
        <f t="shared" si="2"/>
        <v>0</v>
      </c>
      <c r="J275" s="47">
        <f>VLOOKUP(D275,Assumption!$O$3:$Q$103,IF('Thông tin khách hàng'!$B$3="Nam",2,3),FALSE)/12*P275</f>
        <v>0</v>
      </c>
      <c r="K275" s="5">
        <v>20000.0</v>
      </c>
      <c r="L275" s="46">
        <f>ROUND(((HLOOKUP(B275,Assumption!$A$6:$L$7,2,TRUE)+1)^(1/12)-1)*(E275+I275-J275-K275),0)</f>
        <v>2721865</v>
      </c>
      <c r="M275" s="46">
        <f t="shared" si="3"/>
        <v>1650757358</v>
      </c>
      <c r="N275" s="47">
        <f>HLOOKUP(ROUND(AVERAGE(M263:M274)/10^6,0),Assumption!$B$2:$E$3,2,TRUE)*MAX((AVERAGE(M263:M274)-250*10^6),0)</f>
        <v>8096280.792</v>
      </c>
      <c r="O275" s="46">
        <f t="shared" si="4"/>
        <v>1658853639</v>
      </c>
      <c r="P275" s="46">
        <f>IF(A275=1,SA,MAX(0,SA-M274))</f>
        <v>0</v>
      </c>
      <c r="S275" s="5">
        <v>0.0</v>
      </c>
      <c r="T275" s="5">
        <v>0.0</v>
      </c>
      <c r="U275" s="5">
        <v>0.0</v>
      </c>
      <c r="V275" s="48">
        <v>1.0</v>
      </c>
    </row>
    <row r="276" ht="15.75" customHeight="1">
      <c r="A276" s="5">
        <v>274.0</v>
      </c>
      <c r="B276" s="5">
        <v>23.0</v>
      </c>
      <c r="C276" s="5">
        <f t="shared" si="1"/>
        <v>10</v>
      </c>
      <c r="D276" s="5">
        <f>'Thông tin khách hàng'!$B$4+B276-1</f>
        <v>23</v>
      </c>
      <c r="E276" s="46">
        <f t="shared" si="5"/>
        <v>1650757358</v>
      </c>
      <c r="F276" s="5">
        <f>TP*VLOOKUP('Thông tin khách hàng'!$E$10,$X$2:$Z$5,3,FALSE)*OFFSET($S276,0,VLOOKUP('Thông tin khách hàng'!$E$10,$X$2:$Z$5,2,FALSE))</f>
        <v>0</v>
      </c>
      <c r="G276" s="5">
        <f>EP*VLOOKUP('Thông tin khách hàng'!$E$10,$X$2:$Z$5,3,FALSE)*OFFSET($S276,0,VLOOKUP('Thông tin khách hàng'!$E$10,$X$2:$Z$5,2,FALSE))</f>
        <v>0</v>
      </c>
      <c r="H276" s="5">
        <f>F276*HLOOKUP(B276,Assumption!$A$10:$G$12,2,TRUE)+G276*HLOOKUP(B276,Assumption!$A$10:$G$12,3,TRUE)</f>
        <v>0</v>
      </c>
      <c r="I276" s="5">
        <f t="shared" si="2"/>
        <v>0</v>
      </c>
      <c r="J276" s="47">
        <f>VLOOKUP(D276,Assumption!$O$3:$Q$103,IF('Thông tin khách hàng'!$B$3="Nam",2,3),FALSE)/12*P276</f>
        <v>0</v>
      </c>
      <c r="K276" s="5">
        <v>20000.0</v>
      </c>
      <c r="L276" s="46">
        <f>ROUND(((HLOOKUP(B276,Assumption!$A$6:$L$7,2,TRUE)+1)^(1/12)-1)*(E276+I276-J276-K276),0)</f>
        <v>2726327</v>
      </c>
      <c r="M276" s="46">
        <f t="shared" si="3"/>
        <v>1653463685</v>
      </c>
      <c r="N276" s="47">
        <f>HLOOKUP(ROUND(AVERAGE(M264:M275)/10^6,0),Assumption!$B$2:$E$3,2,TRUE)*MAX((AVERAGE(M264:M275)-250*10^6),0)</f>
        <v>8141307.942</v>
      </c>
      <c r="O276" s="46">
        <f t="shared" si="4"/>
        <v>1661604993</v>
      </c>
      <c r="P276" s="46">
        <f>IF(A276=1,SA,MAX(0,SA-M275))</f>
        <v>0</v>
      </c>
      <c r="S276" s="5">
        <v>0.0</v>
      </c>
      <c r="T276" s="5">
        <v>0.0</v>
      </c>
      <c r="U276" s="5">
        <v>1.0</v>
      </c>
      <c r="V276" s="48">
        <v>1.0</v>
      </c>
    </row>
    <row r="277" ht="15.75" customHeight="1">
      <c r="A277" s="5">
        <v>275.0</v>
      </c>
      <c r="B277" s="5">
        <v>23.0</v>
      </c>
      <c r="C277" s="5">
        <f t="shared" si="1"/>
        <v>11</v>
      </c>
      <c r="D277" s="5">
        <f>'Thông tin khách hàng'!$B$4+B277-1</f>
        <v>23</v>
      </c>
      <c r="E277" s="46">
        <f t="shared" si="5"/>
        <v>1653463685</v>
      </c>
      <c r="F277" s="5">
        <f>TP*VLOOKUP('Thông tin khách hàng'!$E$10,$X$2:$Z$5,3,FALSE)*OFFSET($S277,0,VLOOKUP('Thông tin khách hàng'!$E$10,$X$2:$Z$5,2,FALSE))</f>
        <v>0</v>
      </c>
      <c r="G277" s="5">
        <f>EP*VLOOKUP('Thông tin khách hàng'!$E$10,$X$2:$Z$5,3,FALSE)*OFFSET($S277,0,VLOOKUP('Thông tin khách hàng'!$E$10,$X$2:$Z$5,2,FALSE))</f>
        <v>0</v>
      </c>
      <c r="H277" s="5">
        <f>F277*HLOOKUP(B277,Assumption!$A$10:$G$12,2,TRUE)+G277*HLOOKUP(B277,Assumption!$A$10:$G$12,3,TRUE)</f>
        <v>0</v>
      </c>
      <c r="I277" s="5">
        <f t="shared" si="2"/>
        <v>0</v>
      </c>
      <c r="J277" s="47">
        <f>VLOOKUP(D277,Assumption!$O$3:$Q$103,IF('Thông tin khách hàng'!$B$3="Nam",2,3),FALSE)/12*P277</f>
        <v>0</v>
      </c>
      <c r="K277" s="5">
        <v>20000.0</v>
      </c>
      <c r="L277" s="46">
        <f>ROUND(((HLOOKUP(B277,Assumption!$A$6:$L$7,2,TRUE)+1)^(1/12)-1)*(E277+I277-J277-K277),0)</f>
        <v>2730797</v>
      </c>
      <c r="M277" s="46">
        <f t="shared" si="3"/>
        <v>1656174482</v>
      </c>
      <c r="N277" s="47">
        <f>HLOOKUP(ROUND(AVERAGE(M265:M276)/10^6,0),Assumption!$B$2:$E$3,2,TRUE)*MAX((AVERAGE(M265:M276)-250*10^6),0)</f>
        <v>8186409.457</v>
      </c>
      <c r="O277" s="46">
        <f t="shared" si="4"/>
        <v>1664360892</v>
      </c>
      <c r="P277" s="46">
        <f>IF(A277=1,SA,MAX(0,SA-M276))</f>
        <v>0</v>
      </c>
      <c r="S277" s="5">
        <v>0.0</v>
      </c>
      <c r="T277" s="5">
        <v>0.0</v>
      </c>
      <c r="U277" s="5">
        <v>0.0</v>
      </c>
      <c r="V277" s="48">
        <v>1.0</v>
      </c>
    </row>
    <row r="278" ht="15.75" customHeight="1">
      <c r="A278" s="5">
        <v>276.0</v>
      </c>
      <c r="B278" s="5">
        <v>23.0</v>
      </c>
      <c r="C278" s="5">
        <f t="shared" si="1"/>
        <v>12</v>
      </c>
      <c r="D278" s="5">
        <f>'Thông tin khách hàng'!$B$4+B278-1</f>
        <v>23</v>
      </c>
      <c r="E278" s="46">
        <f t="shared" si="5"/>
        <v>1656174482</v>
      </c>
      <c r="F278" s="5">
        <f>TP*VLOOKUP('Thông tin khách hàng'!$E$10,$X$2:$Z$5,3,FALSE)*OFFSET($S278,0,VLOOKUP('Thông tin khách hàng'!$E$10,$X$2:$Z$5,2,FALSE))</f>
        <v>0</v>
      </c>
      <c r="G278" s="5">
        <f>EP*VLOOKUP('Thông tin khách hàng'!$E$10,$X$2:$Z$5,3,FALSE)*OFFSET($S278,0,VLOOKUP('Thông tin khách hàng'!$E$10,$X$2:$Z$5,2,FALSE))</f>
        <v>0</v>
      </c>
      <c r="H278" s="5">
        <f>F278*HLOOKUP(B278,Assumption!$A$10:$G$12,2,TRUE)+G278*HLOOKUP(B278,Assumption!$A$10:$G$12,3,TRUE)</f>
        <v>0</v>
      </c>
      <c r="I278" s="5">
        <f t="shared" si="2"/>
        <v>0</v>
      </c>
      <c r="J278" s="47">
        <f>VLOOKUP(D278,Assumption!$O$3:$Q$103,IF('Thông tin khách hàng'!$B$3="Nam",2,3),FALSE)/12*P278</f>
        <v>0</v>
      </c>
      <c r="K278" s="5">
        <v>20000.0</v>
      </c>
      <c r="L278" s="46">
        <f>ROUND(((HLOOKUP(B278,Assumption!$A$6:$L$7,2,TRUE)+1)^(1/12)-1)*(E278+I278-J278-K278),0)</f>
        <v>2735274</v>
      </c>
      <c r="M278" s="46">
        <f t="shared" si="3"/>
        <v>1658889756</v>
      </c>
      <c r="N278" s="47">
        <f>HLOOKUP(ROUND(AVERAGE(M266:M277)/10^6,0),Assumption!$B$2:$E$3,2,TRUE)*MAX((AVERAGE(M266:M277)-250*10^6),0)</f>
        <v>8231585.462</v>
      </c>
      <c r="O278" s="46">
        <f t="shared" si="4"/>
        <v>1667121342</v>
      </c>
      <c r="P278" s="46">
        <f>IF(A278=1,SA,MAX(0,SA-M277))</f>
        <v>0</v>
      </c>
      <c r="S278" s="5">
        <v>0.0</v>
      </c>
      <c r="T278" s="5">
        <v>0.0</v>
      </c>
      <c r="U278" s="5">
        <v>0.0</v>
      </c>
      <c r="V278" s="48">
        <v>1.0</v>
      </c>
    </row>
    <row r="279" ht="15.75" customHeight="1">
      <c r="A279" s="5">
        <v>277.0</v>
      </c>
      <c r="B279" s="5">
        <v>24.0</v>
      </c>
      <c r="C279" s="5">
        <f t="shared" si="1"/>
        <v>1</v>
      </c>
      <c r="D279" s="5">
        <f>'Thông tin khách hàng'!$B$4+B279-1</f>
        <v>24</v>
      </c>
      <c r="E279" s="46">
        <f t="shared" si="5"/>
        <v>1658889756</v>
      </c>
      <c r="F279" s="5">
        <f>TP*VLOOKUP('Thông tin khách hàng'!$E$10,$X$2:$Z$5,3,FALSE)*OFFSET($S279,0,VLOOKUP('Thông tin khách hàng'!$E$10,$X$2:$Z$5,2,FALSE))</f>
        <v>15000000</v>
      </c>
      <c r="G279" s="5">
        <f>EP*VLOOKUP('Thông tin khách hàng'!$E$10,$X$2:$Z$5,3,FALSE)*OFFSET($S279,0,VLOOKUP('Thông tin khách hàng'!$E$10,$X$2:$Z$5,2,FALSE))</f>
        <v>15000000</v>
      </c>
      <c r="H279" s="5">
        <f>F279*HLOOKUP(B279,Assumption!$A$10:$G$12,2,TRUE)+G279*HLOOKUP(B279,Assumption!$A$10:$G$12,3,TRUE)</f>
        <v>750000</v>
      </c>
      <c r="I279" s="5">
        <f t="shared" si="2"/>
        <v>29250000</v>
      </c>
      <c r="J279" s="47">
        <f>VLOOKUP(D279,Assumption!$O$3:$Q$103,IF('Thông tin khách hàng'!$B$3="Nam",2,3),FALSE)/12*P279</f>
        <v>0</v>
      </c>
      <c r="K279" s="5">
        <v>20000.0</v>
      </c>
      <c r="L279" s="46">
        <f>ROUND(((HLOOKUP(B279,Assumption!$A$6:$L$7,2,TRUE)+1)^(1/12)-1)*(E279+I279-J279-K279),0)</f>
        <v>2788067</v>
      </c>
      <c r="M279" s="46">
        <f t="shared" si="3"/>
        <v>1690907823</v>
      </c>
      <c r="N279" s="47">
        <f>HLOOKUP(ROUND(AVERAGE(M267:M278)/10^6,0),Assumption!$B$2:$E$3,2,TRUE)*MAX((AVERAGE(M267:M278)-250*10^6),0)</f>
        <v>8276836.078</v>
      </c>
      <c r="O279" s="46">
        <f t="shared" si="4"/>
        <v>1699184659</v>
      </c>
      <c r="P279" s="46">
        <f>IF(A279=1,SA,MAX(0,SA-M278))</f>
        <v>0</v>
      </c>
      <c r="S279" s="5">
        <v>1.0</v>
      </c>
      <c r="T279" s="5">
        <v>1.0</v>
      </c>
      <c r="U279" s="5">
        <v>1.0</v>
      </c>
      <c r="V279" s="48">
        <v>1.0</v>
      </c>
    </row>
    <row r="280" ht="15.75" customHeight="1">
      <c r="A280" s="5">
        <v>278.0</v>
      </c>
      <c r="B280" s="5">
        <v>24.0</v>
      </c>
      <c r="C280" s="5">
        <f t="shared" si="1"/>
        <v>2</v>
      </c>
      <c r="D280" s="5">
        <f>'Thông tin khách hàng'!$B$4+B280-1</f>
        <v>24</v>
      </c>
      <c r="E280" s="46">
        <f t="shared" si="5"/>
        <v>1690907823</v>
      </c>
      <c r="F280" s="5">
        <f>TP*VLOOKUP('Thông tin khách hàng'!$E$10,$X$2:$Z$5,3,FALSE)*OFFSET($S280,0,VLOOKUP('Thông tin khách hàng'!$E$10,$X$2:$Z$5,2,FALSE))</f>
        <v>0</v>
      </c>
      <c r="G280" s="5">
        <f>EP*VLOOKUP('Thông tin khách hàng'!$E$10,$X$2:$Z$5,3,FALSE)*OFFSET($S280,0,VLOOKUP('Thông tin khách hàng'!$E$10,$X$2:$Z$5,2,FALSE))</f>
        <v>0</v>
      </c>
      <c r="H280" s="5">
        <f>F280*HLOOKUP(B280,Assumption!$A$10:$G$12,2,TRUE)+G280*HLOOKUP(B280,Assumption!$A$10:$G$12,3,TRUE)</f>
        <v>0</v>
      </c>
      <c r="I280" s="5">
        <f t="shared" si="2"/>
        <v>0</v>
      </c>
      <c r="J280" s="47">
        <f>VLOOKUP(D280,Assumption!$O$3:$Q$103,IF('Thông tin khách hàng'!$B$3="Nam",2,3),FALSE)/12*P280</f>
        <v>0</v>
      </c>
      <c r="K280" s="5">
        <v>20000.0</v>
      </c>
      <c r="L280" s="46">
        <f>ROUND(((HLOOKUP(B280,Assumption!$A$6:$L$7,2,TRUE)+1)^(1/12)-1)*(E280+I280-J280-K280),0)</f>
        <v>2792639</v>
      </c>
      <c r="M280" s="46">
        <f t="shared" si="3"/>
        <v>1693680462</v>
      </c>
      <c r="N280" s="47">
        <f>HLOOKUP(ROUND(AVERAGE(M268:M279)/10^6,0),Assumption!$B$2:$E$3,2,TRUE)*MAX((AVERAGE(M268:M279)-250*10^6),0)</f>
        <v>8322161.43</v>
      </c>
      <c r="O280" s="46">
        <f t="shared" si="4"/>
        <v>1702002624</v>
      </c>
      <c r="P280" s="46">
        <f>IF(A280=1,SA,MAX(0,SA-M279))</f>
        <v>0</v>
      </c>
      <c r="S280" s="5">
        <v>0.0</v>
      </c>
      <c r="T280" s="5">
        <v>0.0</v>
      </c>
      <c r="U280" s="5">
        <v>0.0</v>
      </c>
      <c r="V280" s="48">
        <v>1.0</v>
      </c>
    </row>
    <row r="281" ht="15.75" customHeight="1">
      <c r="A281" s="5">
        <v>279.0</v>
      </c>
      <c r="B281" s="5">
        <v>24.0</v>
      </c>
      <c r="C281" s="5">
        <f t="shared" si="1"/>
        <v>3</v>
      </c>
      <c r="D281" s="5">
        <f>'Thông tin khách hàng'!$B$4+B281-1</f>
        <v>24</v>
      </c>
      <c r="E281" s="46">
        <f t="shared" si="5"/>
        <v>1693680462</v>
      </c>
      <c r="F281" s="5">
        <f>TP*VLOOKUP('Thông tin khách hàng'!$E$10,$X$2:$Z$5,3,FALSE)*OFFSET($S281,0,VLOOKUP('Thông tin khách hàng'!$E$10,$X$2:$Z$5,2,FALSE))</f>
        <v>0</v>
      </c>
      <c r="G281" s="5">
        <f>EP*VLOOKUP('Thông tin khách hàng'!$E$10,$X$2:$Z$5,3,FALSE)*OFFSET($S281,0,VLOOKUP('Thông tin khách hàng'!$E$10,$X$2:$Z$5,2,FALSE))</f>
        <v>0</v>
      </c>
      <c r="H281" s="5">
        <f>F281*HLOOKUP(B281,Assumption!$A$10:$G$12,2,TRUE)+G281*HLOOKUP(B281,Assumption!$A$10:$G$12,3,TRUE)</f>
        <v>0</v>
      </c>
      <c r="I281" s="5">
        <f t="shared" si="2"/>
        <v>0</v>
      </c>
      <c r="J281" s="47">
        <f>VLOOKUP(D281,Assumption!$O$3:$Q$103,IF('Thông tin khách hàng'!$B$3="Nam",2,3),FALSE)/12*P281</f>
        <v>0</v>
      </c>
      <c r="K281" s="5">
        <v>20000.0</v>
      </c>
      <c r="L281" s="46">
        <f>ROUND(((HLOOKUP(B281,Assumption!$A$6:$L$7,2,TRUE)+1)^(1/12)-1)*(E281+I281-J281-K281),0)</f>
        <v>2797218</v>
      </c>
      <c r="M281" s="46">
        <f t="shared" si="3"/>
        <v>1696457680</v>
      </c>
      <c r="N281" s="47">
        <f>HLOOKUP(ROUND(AVERAGE(M269:M280)/10^6,0),Assumption!$B$2:$E$3,2,TRUE)*MAX((AVERAGE(M269:M280)-250*10^6),0)</f>
        <v>8367561.64</v>
      </c>
      <c r="O281" s="46">
        <f t="shared" si="4"/>
        <v>1704825242</v>
      </c>
      <c r="P281" s="46">
        <f>IF(A281=1,SA,MAX(0,SA-M280))</f>
        <v>0</v>
      </c>
      <c r="S281" s="5">
        <v>0.0</v>
      </c>
      <c r="T281" s="5">
        <v>0.0</v>
      </c>
      <c r="U281" s="5">
        <v>0.0</v>
      </c>
      <c r="V281" s="48">
        <v>1.0</v>
      </c>
    </row>
    <row r="282" ht="15.75" customHeight="1">
      <c r="A282" s="5">
        <v>280.0</v>
      </c>
      <c r="B282" s="5">
        <v>24.0</v>
      </c>
      <c r="C282" s="5">
        <f t="shared" si="1"/>
        <v>4</v>
      </c>
      <c r="D282" s="5">
        <f>'Thông tin khách hàng'!$B$4+B282-1</f>
        <v>24</v>
      </c>
      <c r="E282" s="46">
        <f t="shared" si="5"/>
        <v>1696457680</v>
      </c>
      <c r="F282" s="5">
        <f>TP*VLOOKUP('Thông tin khách hàng'!$E$10,$X$2:$Z$5,3,FALSE)*OFFSET($S282,0,VLOOKUP('Thông tin khách hàng'!$E$10,$X$2:$Z$5,2,FALSE))</f>
        <v>0</v>
      </c>
      <c r="G282" s="5">
        <f>EP*VLOOKUP('Thông tin khách hàng'!$E$10,$X$2:$Z$5,3,FALSE)*OFFSET($S282,0,VLOOKUP('Thông tin khách hàng'!$E$10,$X$2:$Z$5,2,FALSE))</f>
        <v>0</v>
      </c>
      <c r="H282" s="5">
        <f>F282*HLOOKUP(B282,Assumption!$A$10:$G$12,2,TRUE)+G282*HLOOKUP(B282,Assumption!$A$10:$G$12,3,TRUE)</f>
        <v>0</v>
      </c>
      <c r="I282" s="5">
        <f t="shared" si="2"/>
        <v>0</v>
      </c>
      <c r="J282" s="47">
        <f>VLOOKUP(D282,Assumption!$O$3:$Q$103,IF('Thông tin khách hàng'!$B$3="Nam",2,3),FALSE)/12*P282</f>
        <v>0</v>
      </c>
      <c r="K282" s="5">
        <v>20000.0</v>
      </c>
      <c r="L282" s="46">
        <f>ROUND(((HLOOKUP(B282,Assumption!$A$6:$L$7,2,TRUE)+1)^(1/12)-1)*(E282+I282-J282-K282),0)</f>
        <v>2801805</v>
      </c>
      <c r="M282" s="46">
        <f t="shared" si="3"/>
        <v>1699239485</v>
      </c>
      <c r="N282" s="47">
        <f>HLOOKUP(ROUND(AVERAGE(M270:M281)/10^6,0),Assumption!$B$2:$E$3,2,TRUE)*MAX((AVERAGE(M270:M281)-250*10^6),0)</f>
        <v>8413036.832</v>
      </c>
      <c r="O282" s="46">
        <f t="shared" si="4"/>
        <v>1707652522</v>
      </c>
      <c r="P282" s="46">
        <f>IF(A282=1,SA,MAX(0,SA-M281))</f>
        <v>0</v>
      </c>
      <c r="S282" s="5">
        <v>0.0</v>
      </c>
      <c r="T282" s="5">
        <v>0.0</v>
      </c>
      <c r="U282" s="5">
        <v>1.0</v>
      </c>
      <c r="V282" s="48">
        <v>1.0</v>
      </c>
    </row>
    <row r="283" ht="15.75" customHeight="1">
      <c r="A283" s="5">
        <v>281.0</v>
      </c>
      <c r="B283" s="5">
        <v>24.0</v>
      </c>
      <c r="C283" s="5">
        <f t="shared" si="1"/>
        <v>5</v>
      </c>
      <c r="D283" s="5">
        <f>'Thông tin khách hàng'!$B$4+B283-1</f>
        <v>24</v>
      </c>
      <c r="E283" s="46">
        <f t="shared" si="5"/>
        <v>1699239485</v>
      </c>
      <c r="F283" s="5">
        <f>TP*VLOOKUP('Thông tin khách hàng'!$E$10,$X$2:$Z$5,3,FALSE)*OFFSET($S283,0,VLOOKUP('Thông tin khách hàng'!$E$10,$X$2:$Z$5,2,FALSE))</f>
        <v>0</v>
      </c>
      <c r="G283" s="5">
        <f>EP*VLOOKUP('Thông tin khách hàng'!$E$10,$X$2:$Z$5,3,FALSE)*OFFSET($S283,0,VLOOKUP('Thông tin khách hàng'!$E$10,$X$2:$Z$5,2,FALSE))</f>
        <v>0</v>
      </c>
      <c r="H283" s="5">
        <f>F283*HLOOKUP(B283,Assumption!$A$10:$G$12,2,TRUE)+G283*HLOOKUP(B283,Assumption!$A$10:$G$12,3,TRUE)</f>
        <v>0</v>
      </c>
      <c r="I283" s="5">
        <f t="shared" si="2"/>
        <v>0</v>
      </c>
      <c r="J283" s="47">
        <f>VLOOKUP(D283,Assumption!$O$3:$Q$103,IF('Thông tin khách hàng'!$B$3="Nam",2,3),FALSE)/12*P283</f>
        <v>0</v>
      </c>
      <c r="K283" s="5">
        <v>20000.0</v>
      </c>
      <c r="L283" s="46">
        <f>ROUND(((HLOOKUP(B283,Assumption!$A$6:$L$7,2,TRUE)+1)^(1/12)-1)*(E283+I283-J283-K283),0)</f>
        <v>2806399</v>
      </c>
      <c r="M283" s="46">
        <f t="shared" si="3"/>
        <v>1702025884</v>
      </c>
      <c r="N283" s="47">
        <f>HLOOKUP(ROUND(AVERAGE(M271:M282)/10^6,0),Assumption!$B$2:$E$3,2,TRUE)*MAX((AVERAGE(M271:M282)-250*10^6),0)</f>
        <v>8458587.13</v>
      </c>
      <c r="O283" s="46">
        <f t="shared" si="4"/>
        <v>1710484471</v>
      </c>
      <c r="P283" s="46">
        <f>IF(A283=1,SA,MAX(0,SA-M282))</f>
        <v>0</v>
      </c>
      <c r="S283" s="5">
        <v>0.0</v>
      </c>
      <c r="T283" s="5">
        <v>0.0</v>
      </c>
      <c r="U283" s="5">
        <v>0.0</v>
      </c>
      <c r="V283" s="48">
        <v>1.0</v>
      </c>
    </row>
    <row r="284" ht="15.75" customHeight="1">
      <c r="A284" s="5">
        <v>282.0</v>
      </c>
      <c r="B284" s="5">
        <v>24.0</v>
      </c>
      <c r="C284" s="5">
        <f t="shared" si="1"/>
        <v>6</v>
      </c>
      <c r="D284" s="5">
        <f>'Thông tin khách hàng'!$B$4+B284-1</f>
        <v>24</v>
      </c>
      <c r="E284" s="46">
        <f t="shared" si="5"/>
        <v>1702025884</v>
      </c>
      <c r="F284" s="5">
        <f>TP*VLOOKUP('Thông tin khách hàng'!$E$10,$X$2:$Z$5,3,FALSE)*OFFSET($S284,0,VLOOKUP('Thông tin khách hàng'!$E$10,$X$2:$Z$5,2,FALSE))</f>
        <v>0</v>
      </c>
      <c r="G284" s="5">
        <f>EP*VLOOKUP('Thông tin khách hàng'!$E$10,$X$2:$Z$5,3,FALSE)*OFFSET($S284,0,VLOOKUP('Thông tin khách hàng'!$E$10,$X$2:$Z$5,2,FALSE))</f>
        <v>0</v>
      </c>
      <c r="H284" s="5">
        <f>F284*HLOOKUP(B284,Assumption!$A$10:$G$12,2,TRUE)+G284*HLOOKUP(B284,Assumption!$A$10:$G$12,3,TRUE)</f>
        <v>0</v>
      </c>
      <c r="I284" s="5">
        <f t="shared" si="2"/>
        <v>0</v>
      </c>
      <c r="J284" s="47">
        <f>VLOOKUP(D284,Assumption!$O$3:$Q$103,IF('Thông tin khách hàng'!$B$3="Nam",2,3),FALSE)/12*P284</f>
        <v>0</v>
      </c>
      <c r="K284" s="5">
        <v>20000.0</v>
      </c>
      <c r="L284" s="46">
        <f>ROUND(((HLOOKUP(B284,Assumption!$A$6:$L$7,2,TRUE)+1)^(1/12)-1)*(E284+I284-J284-K284),0)</f>
        <v>2811001</v>
      </c>
      <c r="M284" s="46">
        <f t="shared" si="3"/>
        <v>1704816885</v>
      </c>
      <c r="N284" s="47">
        <f>HLOOKUP(ROUND(AVERAGE(M272:M283)/10^6,0),Assumption!$B$2:$E$3,2,TRUE)*MAX((AVERAGE(M272:M283)-250*10^6),0)</f>
        <v>8504212.658</v>
      </c>
      <c r="O284" s="46">
        <f t="shared" si="4"/>
        <v>1713321098</v>
      </c>
      <c r="P284" s="46">
        <f>IF(A284=1,SA,MAX(0,SA-M283))</f>
        <v>0</v>
      </c>
      <c r="S284" s="5">
        <v>0.0</v>
      </c>
      <c r="T284" s="5">
        <v>0.0</v>
      </c>
      <c r="U284" s="5">
        <v>0.0</v>
      </c>
      <c r="V284" s="48">
        <v>1.0</v>
      </c>
    </row>
    <row r="285" ht="15.75" customHeight="1">
      <c r="A285" s="5">
        <v>283.0</v>
      </c>
      <c r="B285" s="5">
        <v>24.0</v>
      </c>
      <c r="C285" s="5">
        <f t="shared" si="1"/>
        <v>7</v>
      </c>
      <c r="D285" s="5">
        <f>'Thông tin khách hàng'!$B$4+B285-1</f>
        <v>24</v>
      </c>
      <c r="E285" s="46">
        <f t="shared" si="5"/>
        <v>1704816885</v>
      </c>
      <c r="F285" s="5">
        <f>TP*VLOOKUP('Thông tin khách hàng'!$E$10,$X$2:$Z$5,3,FALSE)*OFFSET($S285,0,VLOOKUP('Thông tin khách hàng'!$E$10,$X$2:$Z$5,2,FALSE))</f>
        <v>15000000</v>
      </c>
      <c r="G285" s="5">
        <f>EP*VLOOKUP('Thông tin khách hàng'!$E$10,$X$2:$Z$5,3,FALSE)*OFFSET($S285,0,VLOOKUP('Thông tin khách hàng'!$E$10,$X$2:$Z$5,2,FALSE))</f>
        <v>15000000</v>
      </c>
      <c r="H285" s="5">
        <f>F285*HLOOKUP(B285,Assumption!$A$10:$G$12,2,TRUE)+G285*HLOOKUP(B285,Assumption!$A$10:$G$12,3,TRUE)</f>
        <v>750000</v>
      </c>
      <c r="I285" s="5">
        <f t="shared" si="2"/>
        <v>29250000</v>
      </c>
      <c r="J285" s="47">
        <f>VLOOKUP(D285,Assumption!$O$3:$Q$103,IF('Thông tin khách hàng'!$B$3="Nam",2,3),FALSE)/12*P285</f>
        <v>0</v>
      </c>
      <c r="K285" s="5">
        <v>20000.0</v>
      </c>
      <c r="L285" s="46">
        <f>ROUND(((HLOOKUP(B285,Assumption!$A$6:$L$7,2,TRUE)+1)^(1/12)-1)*(E285+I285-J285-K285),0)</f>
        <v>2863919</v>
      </c>
      <c r="M285" s="46">
        <f t="shared" si="3"/>
        <v>1736910804</v>
      </c>
      <c r="N285" s="47">
        <f>HLOOKUP(ROUND(AVERAGE(M273:M284)/10^6,0),Assumption!$B$2:$E$3,2,TRUE)*MAX((AVERAGE(M273:M284)-250*10^6),0)</f>
        <v>8549913.54</v>
      </c>
      <c r="O285" s="46">
        <f t="shared" si="4"/>
        <v>1745460718</v>
      </c>
      <c r="P285" s="46">
        <f>IF(A285=1,SA,MAX(0,SA-M284))</f>
        <v>0</v>
      </c>
      <c r="S285" s="5">
        <v>0.0</v>
      </c>
      <c r="T285" s="5">
        <v>1.0</v>
      </c>
      <c r="U285" s="5">
        <v>1.0</v>
      </c>
      <c r="V285" s="48">
        <v>1.0</v>
      </c>
    </row>
    <row r="286" ht="15.75" customHeight="1">
      <c r="A286" s="5">
        <v>284.0</v>
      </c>
      <c r="B286" s="5">
        <v>24.0</v>
      </c>
      <c r="C286" s="5">
        <f t="shared" si="1"/>
        <v>8</v>
      </c>
      <c r="D286" s="5">
        <f>'Thông tin khách hàng'!$B$4+B286-1</f>
        <v>24</v>
      </c>
      <c r="E286" s="46">
        <f t="shared" si="5"/>
        <v>1736910804</v>
      </c>
      <c r="F286" s="5">
        <f>TP*VLOOKUP('Thông tin khách hàng'!$E$10,$X$2:$Z$5,3,FALSE)*OFFSET($S286,0,VLOOKUP('Thông tin khách hàng'!$E$10,$X$2:$Z$5,2,FALSE))</f>
        <v>0</v>
      </c>
      <c r="G286" s="5">
        <f>EP*VLOOKUP('Thông tin khách hàng'!$E$10,$X$2:$Z$5,3,FALSE)*OFFSET($S286,0,VLOOKUP('Thông tin khách hàng'!$E$10,$X$2:$Z$5,2,FALSE))</f>
        <v>0</v>
      </c>
      <c r="H286" s="5">
        <f>F286*HLOOKUP(B286,Assumption!$A$10:$G$12,2,TRUE)+G286*HLOOKUP(B286,Assumption!$A$10:$G$12,3,TRUE)</f>
        <v>0</v>
      </c>
      <c r="I286" s="5">
        <f t="shared" si="2"/>
        <v>0</v>
      </c>
      <c r="J286" s="47">
        <f>VLOOKUP(D286,Assumption!$O$3:$Q$103,IF('Thông tin khách hàng'!$B$3="Nam",2,3),FALSE)/12*P286</f>
        <v>0</v>
      </c>
      <c r="K286" s="5">
        <v>20000.0</v>
      </c>
      <c r="L286" s="46">
        <f>ROUND(((HLOOKUP(B286,Assumption!$A$6:$L$7,2,TRUE)+1)^(1/12)-1)*(E286+I286-J286-K286),0)</f>
        <v>2868616</v>
      </c>
      <c r="M286" s="46">
        <f t="shared" si="3"/>
        <v>1739759420</v>
      </c>
      <c r="N286" s="47">
        <f>HLOOKUP(ROUND(AVERAGE(M274:M285)/10^6,0),Assumption!$B$2:$E$3,2,TRUE)*MAX((AVERAGE(M274:M285)-250*10^6),0)</f>
        <v>8595689.9</v>
      </c>
      <c r="O286" s="46">
        <f t="shared" si="4"/>
        <v>1748355110</v>
      </c>
      <c r="P286" s="46">
        <f>IF(A286=1,SA,MAX(0,SA-M285))</f>
        <v>0</v>
      </c>
      <c r="S286" s="5">
        <v>0.0</v>
      </c>
      <c r="T286" s="5">
        <v>0.0</v>
      </c>
      <c r="U286" s="5">
        <v>0.0</v>
      </c>
      <c r="V286" s="48">
        <v>1.0</v>
      </c>
    </row>
    <row r="287" ht="15.75" customHeight="1">
      <c r="A287" s="5">
        <v>285.0</v>
      </c>
      <c r="B287" s="5">
        <v>24.0</v>
      </c>
      <c r="C287" s="5">
        <f t="shared" si="1"/>
        <v>9</v>
      </c>
      <c r="D287" s="5">
        <f>'Thông tin khách hàng'!$B$4+B287-1</f>
        <v>24</v>
      </c>
      <c r="E287" s="46">
        <f t="shared" si="5"/>
        <v>1739759420</v>
      </c>
      <c r="F287" s="5">
        <f>TP*VLOOKUP('Thông tin khách hàng'!$E$10,$X$2:$Z$5,3,FALSE)*OFFSET($S287,0,VLOOKUP('Thông tin khách hàng'!$E$10,$X$2:$Z$5,2,FALSE))</f>
        <v>0</v>
      </c>
      <c r="G287" s="5">
        <f>EP*VLOOKUP('Thông tin khách hàng'!$E$10,$X$2:$Z$5,3,FALSE)*OFFSET($S287,0,VLOOKUP('Thông tin khách hàng'!$E$10,$X$2:$Z$5,2,FALSE))</f>
        <v>0</v>
      </c>
      <c r="H287" s="5">
        <f>F287*HLOOKUP(B287,Assumption!$A$10:$G$12,2,TRUE)+G287*HLOOKUP(B287,Assumption!$A$10:$G$12,3,TRUE)</f>
        <v>0</v>
      </c>
      <c r="I287" s="5">
        <f t="shared" si="2"/>
        <v>0</v>
      </c>
      <c r="J287" s="47">
        <f>VLOOKUP(D287,Assumption!$O$3:$Q$103,IF('Thông tin khách hàng'!$B$3="Nam",2,3),FALSE)/12*P287</f>
        <v>0</v>
      </c>
      <c r="K287" s="5">
        <v>20000.0</v>
      </c>
      <c r="L287" s="46">
        <f>ROUND(((HLOOKUP(B287,Assumption!$A$6:$L$7,2,TRUE)+1)^(1/12)-1)*(E287+I287-J287-K287),0)</f>
        <v>2873321</v>
      </c>
      <c r="M287" s="46">
        <f t="shared" si="3"/>
        <v>1742612741</v>
      </c>
      <c r="N287" s="47">
        <f>HLOOKUP(ROUND(AVERAGE(M275:M286)/10^6,0),Assumption!$B$2:$E$3,2,TRUE)*MAX((AVERAGE(M275:M286)-250*10^6),0)</f>
        <v>8641541.864</v>
      </c>
      <c r="O287" s="46">
        <f t="shared" si="4"/>
        <v>1751254283</v>
      </c>
      <c r="P287" s="46">
        <f>IF(A287=1,SA,MAX(0,SA-M286))</f>
        <v>0</v>
      </c>
      <c r="S287" s="5">
        <v>0.0</v>
      </c>
      <c r="T287" s="5">
        <v>0.0</v>
      </c>
      <c r="U287" s="5">
        <v>0.0</v>
      </c>
      <c r="V287" s="48">
        <v>1.0</v>
      </c>
    </row>
    <row r="288" ht="15.75" customHeight="1">
      <c r="A288" s="5">
        <v>286.0</v>
      </c>
      <c r="B288" s="5">
        <v>24.0</v>
      </c>
      <c r="C288" s="5">
        <f t="shared" si="1"/>
        <v>10</v>
      </c>
      <c r="D288" s="5">
        <f>'Thông tin khách hàng'!$B$4+B288-1</f>
        <v>24</v>
      </c>
      <c r="E288" s="46">
        <f t="shared" si="5"/>
        <v>1742612741</v>
      </c>
      <c r="F288" s="5">
        <f>TP*VLOOKUP('Thông tin khách hàng'!$E$10,$X$2:$Z$5,3,FALSE)*OFFSET($S288,0,VLOOKUP('Thông tin khách hàng'!$E$10,$X$2:$Z$5,2,FALSE))</f>
        <v>0</v>
      </c>
      <c r="G288" s="5">
        <f>EP*VLOOKUP('Thông tin khách hàng'!$E$10,$X$2:$Z$5,3,FALSE)*OFFSET($S288,0,VLOOKUP('Thông tin khách hàng'!$E$10,$X$2:$Z$5,2,FALSE))</f>
        <v>0</v>
      </c>
      <c r="H288" s="5">
        <f>F288*HLOOKUP(B288,Assumption!$A$10:$G$12,2,TRUE)+G288*HLOOKUP(B288,Assumption!$A$10:$G$12,3,TRUE)</f>
        <v>0</v>
      </c>
      <c r="I288" s="5">
        <f t="shared" si="2"/>
        <v>0</v>
      </c>
      <c r="J288" s="47">
        <f>VLOOKUP(D288,Assumption!$O$3:$Q$103,IF('Thông tin khách hàng'!$B$3="Nam",2,3),FALSE)/12*P288</f>
        <v>0</v>
      </c>
      <c r="K288" s="5">
        <v>20000.0</v>
      </c>
      <c r="L288" s="46">
        <f>ROUND(((HLOOKUP(B288,Assumption!$A$6:$L$7,2,TRUE)+1)^(1/12)-1)*(E288+I288-J288-K288),0)</f>
        <v>2878034</v>
      </c>
      <c r="M288" s="46">
        <f t="shared" si="3"/>
        <v>1745470775</v>
      </c>
      <c r="N288" s="47">
        <f>HLOOKUP(ROUND(AVERAGE(M276:M287)/10^6,0),Assumption!$B$2:$E$3,2,TRUE)*MAX((AVERAGE(M276:M287)-250*10^6),0)</f>
        <v>8687469.555</v>
      </c>
      <c r="O288" s="46">
        <f t="shared" si="4"/>
        <v>1754158245</v>
      </c>
      <c r="P288" s="46">
        <f>IF(A288=1,SA,MAX(0,SA-M287))</f>
        <v>0</v>
      </c>
      <c r="S288" s="5">
        <v>0.0</v>
      </c>
      <c r="T288" s="5">
        <v>0.0</v>
      </c>
      <c r="U288" s="5">
        <v>1.0</v>
      </c>
      <c r="V288" s="48">
        <v>1.0</v>
      </c>
    </row>
    <row r="289" ht="15.75" customHeight="1">
      <c r="A289" s="5">
        <v>287.0</v>
      </c>
      <c r="B289" s="5">
        <v>24.0</v>
      </c>
      <c r="C289" s="5">
        <f t="shared" si="1"/>
        <v>11</v>
      </c>
      <c r="D289" s="5">
        <f>'Thông tin khách hàng'!$B$4+B289-1</f>
        <v>24</v>
      </c>
      <c r="E289" s="46">
        <f t="shared" si="5"/>
        <v>1745470775</v>
      </c>
      <c r="F289" s="5">
        <f>TP*VLOOKUP('Thông tin khách hàng'!$E$10,$X$2:$Z$5,3,FALSE)*OFFSET($S289,0,VLOOKUP('Thông tin khách hàng'!$E$10,$X$2:$Z$5,2,FALSE))</f>
        <v>0</v>
      </c>
      <c r="G289" s="5">
        <f>EP*VLOOKUP('Thông tin khách hàng'!$E$10,$X$2:$Z$5,3,FALSE)*OFFSET($S289,0,VLOOKUP('Thông tin khách hàng'!$E$10,$X$2:$Z$5,2,FALSE))</f>
        <v>0</v>
      </c>
      <c r="H289" s="5">
        <f>F289*HLOOKUP(B289,Assumption!$A$10:$G$12,2,TRUE)+G289*HLOOKUP(B289,Assumption!$A$10:$G$12,3,TRUE)</f>
        <v>0</v>
      </c>
      <c r="I289" s="5">
        <f t="shared" si="2"/>
        <v>0</v>
      </c>
      <c r="J289" s="47">
        <f>VLOOKUP(D289,Assumption!$O$3:$Q$103,IF('Thông tin khách hàng'!$B$3="Nam",2,3),FALSE)/12*P289</f>
        <v>0</v>
      </c>
      <c r="K289" s="5">
        <v>20000.0</v>
      </c>
      <c r="L289" s="46">
        <f>ROUND(((HLOOKUP(B289,Assumption!$A$6:$L$7,2,TRUE)+1)^(1/12)-1)*(E289+I289-J289-K289),0)</f>
        <v>2882754</v>
      </c>
      <c r="M289" s="46">
        <f t="shared" si="3"/>
        <v>1748333529</v>
      </c>
      <c r="N289" s="47">
        <f>HLOOKUP(ROUND(AVERAGE(M277:M288)/10^6,0),Assumption!$B$2:$E$3,2,TRUE)*MAX((AVERAGE(M277:M288)-250*10^6),0)</f>
        <v>8733473.1</v>
      </c>
      <c r="O289" s="46">
        <f t="shared" si="4"/>
        <v>1757067002</v>
      </c>
      <c r="P289" s="46">
        <f>IF(A289=1,SA,MAX(0,SA-M288))</f>
        <v>0</v>
      </c>
      <c r="S289" s="5">
        <v>0.0</v>
      </c>
      <c r="T289" s="5">
        <v>0.0</v>
      </c>
      <c r="U289" s="5">
        <v>0.0</v>
      </c>
      <c r="V289" s="48">
        <v>1.0</v>
      </c>
    </row>
    <row r="290" ht="15.75" customHeight="1">
      <c r="A290" s="5">
        <v>288.0</v>
      </c>
      <c r="B290" s="5">
        <v>24.0</v>
      </c>
      <c r="C290" s="5">
        <f t="shared" si="1"/>
        <v>12</v>
      </c>
      <c r="D290" s="5">
        <f>'Thông tin khách hàng'!$B$4+B290-1</f>
        <v>24</v>
      </c>
      <c r="E290" s="46">
        <f t="shared" si="5"/>
        <v>1748333529</v>
      </c>
      <c r="F290" s="5">
        <f>TP*VLOOKUP('Thông tin khách hàng'!$E$10,$X$2:$Z$5,3,FALSE)*OFFSET($S290,0,VLOOKUP('Thông tin khách hàng'!$E$10,$X$2:$Z$5,2,FALSE))</f>
        <v>0</v>
      </c>
      <c r="G290" s="5">
        <f>EP*VLOOKUP('Thông tin khách hàng'!$E$10,$X$2:$Z$5,3,FALSE)*OFFSET($S290,0,VLOOKUP('Thông tin khách hàng'!$E$10,$X$2:$Z$5,2,FALSE))</f>
        <v>0</v>
      </c>
      <c r="H290" s="5">
        <f>F290*HLOOKUP(B290,Assumption!$A$10:$G$12,2,TRUE)+G290*HLOOKUP(B290,Assumption!$A$10:$G$12,3,TRUE)</f>
        <v>0</v>
      </c>
      <c r="I290" s="5">
        <f t="shared" si="2"/>
        <v>0</v>
      </c>
      <c r="J290" s="47">
        <f>VLOOKUP(D290,Assumption!$O$3:$Q$103,IF('Thông tin khách hàng'!$B$3="Nam",2,3),FALSE)/12*P290</f>
        <v>0</v>
      </c>
      <c r="K290" s="5">
        <v>20000.0</v>
      </c>
      <c r="L290" s="46">
        <f>ROUND(((HLOOKUP(B290,Assumption!$A$6:$L$7,2,TRUE)+1)^(1/12)-1)*(E290+I290-J290-K290),0)</f>
        <v>2887482</v>
      </c>
      <c r="M290" s="46">
        <f t="shared" si="3"/>
        <v>1751201011</v>
      </c>
      <c r="N290" s="47">
        <f>HLOOKUP(ROUND(AVERAGE(M278:M289)/10^6,0),Assumption!$B$2:$E$3,2,TRUE)*MAX((AVERAGE(M278:M289)-250*10^6),0)</f>
        <v>8779552.624</v>
      </c>
      <c r="O290" s="46">
        <f t="shared" si="4"/>
        <v>1759980564</v>
      </c>
      <c r="P290" s="46">
        <f>IF(A290=1,SA,MAX(0,SA-M289))</f>
        <v>0</v>
      </c>
      <c r="S290" s="5">
        <v>0.0</v>
      </c>
      <c r="T290" s="5">
        <v>0.0</v>
      </c>
      <c r="U290" s="5">
        <v>0.0</v>
      </c>
      <c r="V290" s="48">
        <v>1.0</v>
      </c>
    </row>
    <row r="291" ht="15.75" customHeight="1">
      <c r="A291" s="5">
        <v>289.0</v>
      </c>
      <c r="B291" s="5">
        <v>25.0</v>
      </c>
      <c r="C291" s="5">
        <f t="shared" si="1"/>
        <v>1</v>
      </c>
      <c r="D291" s="5">
        <f>'Thông tin khách hàng'!$B$4+B291-1</f>
        <v>25</v>
      </c>
      <c r="E291" s="46">
        <f t="shared" si="5"/>
        <v>1751201011</v>
      </c>
      <c r="F291" s="5">
        <f>TP*VLOOKUP('Thông tin khách hàng'!$E$10,$X$2:$Z$5,3,FALSE)*OFFSET($S291,0,VLOOKUP('Thông tin khách hàng'!$E$10,$X$2:$Z$5,2,FALSE))</f>
        <v>15000000</v>
      </c>
      <c r="G291" s="5">
        <f>EP*VLOOKUP('Thông tin khách hàng'!$E$10,$X$2:$Z$5,3,FALSE)*OFFSET($S291,0,VLOOKUP('Thông tin khách hàng'!$E$10,$X$2:$Z$5,2,FALSE))</f>
        <v>15000000</v>
      </c>
      <c r="H291" s="5">
        <f>F291*HLOOKUP(B291,Assumption!$A$10:$G$12,2,TRUE)+G291*HLOOKUP(B291,Assumption!$A$10:$G$12,3,TRUE)</f>
        <v>750000</v>
      </c>
      <c r="I291" s="5">
        <f t="shared" si="2"/>
        <v>29250000</v>
      </c>
      <c r="J291" s="47">
        <f>VLOOKUP(D291,Assumption!$O$3:$Q$103,IF('Thông tin khách hàng'!$B$3="Nam",2,3),FALSE)/12*P291</f>
        <v>0</v>
      </c>
      <c r="K291" s="5">
        <v>20000.0</v>
      </c>
      <c r="L291" s="46">
        <f>ROUND(((HLOOKUP(B291,Assumption!$A$6:$L$7,2,TRUE)+1)^(1/12)-1)*(E291+I291-J291-K291),0)</f>
        <v>2940527</v>
      </c>
      <c r="M291" s="46">
        <f t="shared" si="3"/>
        <v>1783371538</v>
      </c>
      <c r="N291" s="47">
        <f>HLOOKUP(ROUND(AVERAGE(M279:M290)/10^6,0),Assumption!$B$2:$E$3,2,TRUE)*MAX((AVERAGE(M279:M290)-250*10^6),0)</f>
        <v>8825708.251</v>
      </c>
      <c r="O291" s="46">
        <f t="shared" si="4"/>
        <v>1792197247</v>
      </c>
      <c r="P291" s="46">
        <f>IF(A291=1,SA,MAX(0,SA-M290))</f>
        <v>0</v>
      </c>
      <c r="S291" s="5">
        <v>1.0</v>
      </c>
      <c r="T291" s="5">
        <v>1.0</v>
      </c>
      <c r="U291" s="5">
        <v>1.0</v>
      </c>
      <c r="V291" s="48">
        <v>1.0</v>
      </c>
    </row>
    <row r="292" ht="15.75" customHeight="1">
      <c r="A292" s="5">
        <v>290.0</v>
      </c>
      <c r="B292" s="5">
        <v>25.0</v>
      </c>
      <c r="C292" s="5">
        <f t="shared" si="1"/>
        <v>2</v>
      </c>
      <c r="D292" s="5">
        <f>'Thông tin khách hàng'!$B$4+B292-1</f>
        <v>25</v>
      </c>
      <c r="E292" s="46">
        <f t="shared" si="5"/>
        <v>1783371538</v>
      </c>
      <c r="F292" s="5">
        <f>TP*VLOOKUP('Thông tin khách hàng'!$E$10,$X$2:$Z$5,3,FALSE)*OFFSET($S292,0,VLOOKUP('Thông tin khách hàng'!$E$10,$X$2:$Z$5,2,FALSE))</f>
        <v>0</v>
      </c>
      <c r="G292" s="5">
        <f>EP*VLOOKUP('Thông tin khách hàng'!$E$10,$X$2:$Z$5,3,FALSE)*OFFSET($S292,0,VLOOKUP('Thông tin khách hàng'!$E$10,$X$2:$Z$5,2,FALSE))</f>
        <v>0</v>
      </c>
      <c r="H292" s="5">
        <f>F292*HLOOKUP(B292,Assumption!$A$10:$G$12,2,TRUE)+G292*HLOOKUP(B292,Assumption!$A$10:$G$12,3,TRUE)</f>
        <v>0</v>
      </c>
      <c r="I292" s="5">
        <f t="shared" si="2"/>
        <v>0</v>
      </c>
      <c r="J292" s="47">
        <f>VLOOKUP(D292,Assumption!$O$3:$Q$103,IF('Thông tin khách hàng'!$B$3="Nam",2,3),FALSE)/12*P292</f>
        <v>0</v>
      </c>
      <c r="K292" s="5">
        <v>20000.0</v>
      </c>
      <c r="L292" s="46">
        <f>ROUND(((HLOOKUP(B292,Assumption!$A$6:$L$7,2,TRUE)+1)^(1/12)-1)*(E292+I292-J292-K292),0)</f>
        <v>2945350</v>
      </c>
      <c r="M292" s="46">
        <f t="shared" si="3"/>
        <v>1786296888</v>
      </c>
      <c r="N292" s="47">
        <f>HLOOKUP(ROUND(AVERAGE(M280:M291)/10^6,0),Assumption!$B$2:$E$3,2,TRUE)*MAX((AVERAGE(M280:M291)-250*10^6),0)</f>
        <v>8871940.109</v>
      </c>
      <c r="O292" s="46">
        <f t="shared" si="4"/>
        <v>1795168828</v>
      </c>
      <c r="P292" s="46">
        <f>IF(A292=1,SA,MAX(0,SA-M291))</f>
        <v>0</v>
      </c>
      <c r="S292" s="5">
        <v>0.0</v>
      </c>
      <c r="T292" s="5">
        <v>0.0</v>
      </c>
      <c r="U292" s="5">
        <v>0.0</v>
      </c>
      <c r="V292" s="48">
        <v>1.0</v>
      </c>
    </row>
    <row r="293" ht="15.75" customHeight="1">
      <c r="A293" s="5">
        <v>291.0</v>
      </c>
      <c r="B293" s="5">
        <v>25.0</v>
      </c>
      <c r="C293" s="5">
        <f t="shared" si="1"/>
        <v>3</v>
      </c>
      <c r="D293" s="5">
        <f>'Thông tin khách hàng'!$B$4+B293-1</f>
        <v>25</v>
      </c>
      <c r="E293" s="46">
        <f t="shared" si="5"/>
        <v>1786296888</v>
      </c>
      <c r="F293" s="5">
        <f>TP*VLOOKUP('Thông tin khách hàng'!$E$10,$X$2:$Z$5,3,FALSE)*OFFSET($S293,0,VLOOKUP('Thông tin khách hàng'!$E$10,$X$2:$Z$5,2,FALSE))</f>
        <v>0</v>
      </c>
      <c r="G293" s="5">
        <f>EP*VLOOKUP('Thông tin khách hàng'!$E$10,$X$2:$Z$5,3,FALSE)*OFFSET($S293,0,VLOOKUP('Thông tin khách hàng'!$E$10,$X$2:$Z$5,2,FALSE))</f>
        <v>0</v>
      </c>
      <c r="H293" s="5">
        <f>F293*HLOOKUP(B293,Assumption!$A$10:$G$12,2,TRUE)+G293*HLOOKUP(B293,Assumption!$A$10:$G$12,3,TRUE)</f>
        <v>0</v>
      </c>
      <c r="I293" s="5">
        <f t="shared" si="2"/>
        <v>0</v>
      </c>
      <c r="J293" s="47">
        <f>VLOOKUP(D293,Assumption!$O$3:$Q$103,IF('Thông tin khách hàng'!$B$3="Nam",2,3),FALSE)/12*P293</f>
        <v>0</v>
      </c>
      <c r="K293" s="5">
        <v>20000.0</v>
      </c>
      <c r="L293" s="46">
        <f>ROUND(((HLOOKUP(B293,Assumption!$A$6:$L$7,2,TRUE)+1)^(1/12)-1)*(E293+I293-J293-K293),0)</f>
        <v>2950182</v>
      </c>
      <c r="M293" s="46">
        <f t="shared" si="3"/>
        <v>1789227070</v>
      </c>
      <c r="N293" s="47">
        <f>HLOOKUP(ROUND(AVERAGE(M281:M292)/10^6,0),Assumption!$B$2:$E$3,2,TRUE)*MAX((AVERAGE(M281:M292)-250*10^6),0)</f>
        <v>8918248.322</v>
      </c>
      <c r="O293" s="46">
        <f t="shared" si="4"/>
        <v>1798145319</v>
      </c>
      <c r="P293" s="46">
        <f>IF(A293=1,SA,MAX(0,SA-M292))</f>
        <v>0</v>
      </c>
      <c r="S293" s="5">
        <v>0.0</v>
      </c>
      <c r="T293" s="5">
        <v>0.0</v>
      </c>
      <c r="U293" s="5">
        <v>0.0</v>
      </c>
      <c r="V293" s="48">
        <v>1.0</v>
      </c>
    </row>
    <row r="294" ht="15.75" customHeight="1">
      <c r="A294" s="5">
        <v>292.0</v>
      </c>
      <c r="B294" s="5">
        <v>25.0</v>
      </c>
      <c r="C294" s="5">
        <f t="shared" si="1"/>
        <v>4</v>
      </c>
      <c r="D294" s="5">
        <f>'Thông tin khách hàng'!$B$4+B294-1</f>
        <v>25</v>
      </c>
      <c r="E294" s="46">
        <f t="shared" si="5"/>
        <v>1789227070</v>
      </c>
      <c r="F294" s="5">
        <f>TP*VLOOKUP('Thông tin khách hàng'!$E$10,$X$2:$Z$5,3,FALSE)*OFFSET($S294,0,VLOOKUP('Thông tin khách hàng'!$E$10,$X$2:$Z$5,2,FALSE))</f>
        <v>0</v>
      </c>
      <c r="G294" s="5">
        <f>EP*VLOOKUP('Thông tin khách hàng'!$E$10,$X$2:$Z$5,3,FALSE)*OFFSET($S294,0,VLOOKUP('Thông tin khách hàng'!$E$10,$X$2:$Z$5,2,FALSE))</f>
        <v>0</v>
      </c>
      <c r="H294" s="5">
        <f>F294*HLOOKUP(B294,Assumption!$A$10:$G$12,2,TRUE)+G294*HLOOKUP(B294,Assumption!$A$10:$G$12,3,TRUE)</f>
        <v>0</v>
      </c>
      <c r="I294" s="5">
        <f t="shared" si="2"/>
        <v>0</v>
      </c>
      <c r="J294" s="47">
        <f>VLOOKUP(D294,Assumption!$O$3:$Q$103,IF('Thông tin khách hàng'!$B$3="Nam",2,3),FALSE)/12*P294</f>
        <v>0</v>
      </c>
      <c r="K294" s="5">
        <v>20000.0</v>
      </c>
      <c r="L294" s="46">
        <f>ROUND(((HLOOKUP(B294,Assumption!$A$6:$L$7,2,TRUE)+1)^(1/12)-1)*(E294+I294-J294-K294),0)</f>
        <v>2955021</v>
      </c>
      <c r="M294" s="46">
        <f t="shared" si="3"/>
        <v>1792162091</v>
      </c>
      <c r="N294" s="47">
        <f>HLOOKUP(ROUND(AVERAGE(M282:M293)/10^6,0),Assumption!$B$2:$E$3,2,TRUE)*MAX((AVERAGE(M282:M293)-250*10^6),0)</f>
        <v>8964633.017</v>
      </c>
      <c r="O294" s="46">
        <f t="shared" si="4"/>
        <v>1801126724</v>
      </c>
      <c r="P294" s="46">
        <f>IF(A294=1,SA,MAX(0,SA-M293))</f>
        <v>0</v>
      </c>
      <c r="S294" s="5">
        <v>0.0</v>
      </c>
      <c r="T294" s="5">
        <v>0.0</v>
      </c>
      <c r="U294" s="5">
        <v>1.0</v>
      </c>
      <c r="V294" s="48">
        <v>1.0</v>
      </c>
    </row>
    <row r="295" ht="15.75" customHeight="1">
      <c r="A295" s="5">
        <v>293.0</v>
      </c>
      <c r="B295" s="5">
        <v>25.0</v>
      </c>
      <c r="C295" s="5">
        <f t="shared" si="1"/>
        <v>5</v>
      </c>
      <c r="D295" s="5">
        <f>'Thông tin khách hàng'!$B$4+B295-1</f>
        <v>25</v>
      </c>
      <c r="E295" s="46">
        <f t="shared" si="5"/>
        <v>1792162091</v>
      </c>
      <c r="F295" s="5">
        <f>TP*VLOOKUP('Thông tin khách hàng'!$E$10,$X$2:$Z$5,3,FALSE)*OFFSET($S295,0,VLOOKUP('Thông tin khách hàng'!$E$10,$X$2:$Z$5,2,FALSE))</f>
        <v>0</v>
      </c>
      <c r="G295" s="5">
        <f>EP*VLOOKUP('Thông tin khách hàng'!$E$10,$X$2:$Z$5,3,FALSE)*OFFSET($S295,0,VLOOKUP('Thông tin khách hàng'!$E$10,$X$2:$Z$5,2,FALSE))</f>
        <v>0</v>
      </c>
      <c r="H295" s="5">
        <f>F295*HLOOKUP(B295,Assumption!$A$10:$G$12,2,TRUE)+G295*HLOOKUP(B295,Assumption!$A$10:$G$12,3,TRUE)</f>
        <v>0</v>
      </c>
      <c r="I295" s="5">
        <f t="shared" si="2"/>
        <v>0</v>
      </c>
      <c r="J295" s="47">
        <f>VLOOKUP(D295,Assumption!$O$3:$Q$103,IF('Thông tin khách hàng'!$B$3="Nam",2,3),FALSE)/12*P295</f>
        <v>0</v>
      </c>
      <c r="K295" s="5">
        <v>20000.0</v>
      </c>
      <c r="L295" s="46">
        <f>ROUND(((HLOOKUP(B295,Assumption!$A$6:$L$7,2,TRUE)+1)^(1/12)-1)*(E295+I295-J295-K295),0)</f>
        <v>2959868</v>
      </c>
      <c r="M295" s="46">
        <f t="shared" si="3"/>
        <v>1795101959</v>
      </c>
      <c r="N295" s="47">
        <f>HLOOKUP(ROUND(AVERAGE(M283:M294)/10^6,0),Assumption!$B$2:$E$3,2,TRUE)*MAX((AVERAGE(M283:M294)-250*10^6),0)</f>
        <v>9011094.32</v>
      </c>
      <c r="O295" s="46">
        <f t="shared" si="4"/>
        <v>1804113054</v>
      </c>
      <c r="P295" s="46">
        <f>IF(A295=1,SA,MAX(0,SA-M294))</f>
        <v>0</v>
      </c>
      <c r="S295" s="5">
        <v>0.0</v>
      </c>
      <c r="T295" s="5">
        <v>0.0</v>
      </c>
      <c r="U295" s="5">
        <v>0.0</v>
      </c>
      <c r="V295" s="48">
        <v>1.0</v>
      </c>
    </row>
    <row r="296" ht="15.75" customHeight="1">
      <c r="A296" s="5">
        <v>294.0</v>
      </c>
      <c r="B296" s="5">
        <v>25.0</v>
      </c>
      <c r="C296" s="5">
        <f t="shared" si="1"/>
        <v>6</v>
      </c>
      <c r="D296" s="5">
        <f>'Thông tin khách hàng'!$B$4+B296-1</f>
        <v>25</v>
      </c>
      <c r="E296" s="46">
        <f t="shared" si="5"/>
        <v>1795101959</v>
      </c>
      <c r="F296" s="5">
        <f>TP*VLOOKUP('Thông tin khách hàng'!$E$10,$X$2:$Z$5,3,FALSE)*OFFSET($S296,0,VLOOKUP('Thông tin khách hàng'!$E$10,$X$2:$Z$5,2,FALSE))</f>
        <v>0</v>
      </c>
      <c r="G296" s="5">
        <f>EP*VLOOKUP('Thông tin khách hàng'!$E$10,$X$2:$Z$5,3,FALSE)*OFFSET($S296,0,VLOOKUP('Thông tin khách hàng'!$E$10,$X$2:$Z$5,2,FALSE))</f>
        <v>0</v>
      </c>
      <c r="H296" s="5">
        <f>F296*HLOOKUP(B296,Assumption!$A$10:$G$12,2,TRUE)+G296*HLOOKUP(B296,Assumption!$A$10:$G$12,3,TRUE)</f>
        <v>0</v>
      </c>
      <c r="I296" s="5">
        <f t="shared" si="2"/>
        <v>0</v>
      </c>
      <c r="J296" s="47">
        <f>VLOOKUP(D296,Assumption!$O$3:$Q$103,IF('Thông tin khách hàng'!$B$3="Nam",2,3),FALSE)/12*P296</f>
        <v>0</v>
      </c>
      <c r="K296" s="5">
        <v>20000.0</v>
      </c>
      <c r="L296" s="46">
        <f>ROUND(((HLOOKUP(B296,Assumption!$A$6:$L$7,2,TRUE)+1)^(1/12)-1)*(E296+I296-J296-K296),0)</f>
        <v>2964724</v>
      </c>
      <c r="M296" s="46">
        <f t="shared" si="3"/>
        <v>1798046683</v>
      </c>
      <c r="N296" s="47">
        <f>HLOOKUP(ROUND(AVERAGE(M284:M295)/10^6,0),Assumption!$B$2:$E$3,2,TRUE)*MAX((AVERAGE(M284:M295)-250*10^6),0)</f>
        <v>9057632.357</v>
      </c>
      <c r="O296" s="46">
        <f t="shared" si="4"/>
        <v>1807104316</v>
      </c>
      <c r="P296" s="46">
        <f>IF(A296=1,SA,MAX(0,SA-M295))</f>
        <v>0</v>
      </c>
      <c r="S296" s="5">
        <v>0.0</v>
      </c>
      <c r="T296" s="5">
        <v>0.0</v>
      </c>
      <c r="U296" s="5">
        <v>0.0</v>
      </c>
      <c r="V296" s="48">
        <v>1.0</v>
      </c>
    </row>
    <row r="297" ht="15.75" customHeight="1">
      <c r="A297" s="5">
        <v>295.0</v>
      </c>
      <c r="B297" s="5">
        <v>25.0</v>
      </c>
      <c r="C297" s="5">
        <f t="shared" si="1"/>
        <v>7</v>
      </c>
      <c r="D297" s="5">
        <f>'Thông tin khách hàng'!$B$4+B297-1</f>
        <v>25</v>
      </c>
      <c r="E297" s="46">
        <f t="shared" si="5"/>
        <v>1798046683</v>
      </c>
      <c r="F297" s="5">
        <f>TP*VLOOKUP('Thông tin khách hàng'!$E$10,$X$2:$Z$5,3,FALSE)*OFFSET($S297,0,VLOOKUP('Thông tin khách hàng'!$E$10,$X$2:$Z$5,2,FALSE))</f>
        <v>15000000</v>
      </c>
      <c r="G297" s="5">
        <f>EP*VLOOKUP('Thông tin khách hàng'!$E$10,$X$2:$Z$5,3,FALSE)*OFFSET($S297,0,VLOOKUP('Thông tin khách hàng'!$E$10,$X$2:$Z$5,2,FALSE))</f>
        <v>15000000</v>
      </c>
      <c r="H297" s="5">
        <f>F297*HLOOKUP(B297,Assumption!$A$10:$G$12,2,TRUE)+G297*HLOOKUP(B297,Assumption!$A$10:$G$12,3,TRUE)</f>
        <v>750000</v>
      </c>
      <c r="I297" s="5">
        <f t="shared" si="2"/>
        <v>29250000</v>
      </c>
      <c r="J297" s="47">
        <f>VLOOKUP(D297,Assumption!$O$3:$Q$103,IF('Thông tin khách hàng'!$B$3="Nam",2,3),FALSE)/12*P297</f>
        <v>0</v>
      </c>
      <c r="K297" s="5">
        <v>20000.0</v>
      </c>
      <c r="L297" s="46">
        <f>ROUND(((HLOOKUP(B297,Assumption!$A$6:$L$7,2,TRUE)+1)^(1/12)-1)*(E297+I297-J297-K297),0)</f>
        <v>3017896</v>
      </c>
      <c r="M297" s="46">
        <f t="shared" si="3"/>
        <v>1830294579</v>
      </c>
      <c r="N297" s="47">
        <f>HLOOKUP(ROUND(AVERAGE(M285:M296)/10^6,0),Assumption!$B$2:$E$3,2,TRUE)*MAX((AVERAGE(M285:M296)-250*10^6),0)</f>
        <v>9104247.256</v>
      </c>
      <c r="O297" s="46">
        <f t="shared" si="4"/>
        <v>1839398827</v>
      </c>
      <c r="P297" s="46">
        <f>IF(A297=1,SA,MAX(0,SA-M296))</f>
        <v>0</v>
      </c>
      <c r="S297" s="5">
        <v>0.0</v>
      </c>
      <c r="T297" s="5">
        <v>1.0</v>
      </c>
      <c r="U297" s="5">
        <v>1.0</v>
      </c>
      <c r="V297" s="48">
        <v>1.0</v>
      </c>
    </row>
    <row r="298" ht="15.75" customHeight="1">
      <c r="A298" s="5">
        <v>296.0</v>
      </c>
      <c r="B298" s="5">
        <v>25.0</v>
      </c>
      <c r="C298" s="5">
        <f t="shared" si="1"/>
        <v>8</v>
      </c>
      <c r="D298" s="5">
        <f>'Thông tin khách hàng'!$B$4+B298-1</f>
        <v>25</v>
      </c>
      <c r="E298" s="46">
        <f t="shared" si="5"/>
        <v>1830294579</v>
      </c>
      <c r="F298" s="5">
        <f>TP*VLOOKUP('Thông tin khách hàng'!$E$10,$X$2:$Z$5,3,FALSE)*OFFSET($S298,0,VLOOKUP('Thông tin khách hàng'!$E$10,$X$2:$Z$5,2,FALSE))</f>
        <v>0</v>
      </c>
      <c r="G298" s="5">
        <f>EP*VLOOKUP('Thông tin khách hàng'!$E$10,$X$2:$Z$5,3,FALSE)*OFFSET($S298,0,VLOOKUP('Thông tin khách hàng'!$E$10,$X$2:$Z$5,2,FALSE))</f>
        <v>0</v>
      </c>
      <c r="H298" s="5">
        <f>F298*HLOOKUP(B298,Assumption!$A$10:$G$12,2,TRUE)+G298*HLOOKUP(B298,Assumption!$A$10:$G$12,3,TRUE)</f>
        <v>0</v>
      </c>
      <c r="I298" s="5">
        <f t="shared" si="2"/>
        <v>0</v>
      </c>
      <c r="J298" s="47">
        <f>VLOOKUP(D298,Assumption!$O$3:$Q$103,IF('Thông tin khách hàng'!$B$3="Nam",2,3),FALSE)/12*P298</f>
        <v>0</v>
      </c>
      <c r="K298" s="5">
        <v>20000.0</v>
      </c>
      <c r="L298" s="46">
        <f>ROUND(((HLOOKUP(B298,Assumption!$A$6:$L$7,2,TRUE)+1)^(1/12)-1)*(E298+I298-J298-K298),0)</f>
        <v>3022847</v>
      </c>
      <c r="M298" s="46">
        <f t="shared" si="3"/>
        <v>1833297426</v>
      </c>
      <c r="N298" s="47">
        <f>HLOOKUP(ROUND(AVERAGE(M286:M297)/10^6,0),Assumption!$B$2:$E$3,2,TRUE)*MAX((AVERAGE(M286:M297)-250*10^6),0)</f>
        <v>9150939.144</v>
      </c>
      <c r="O298" s="46">
        <f t="shared" si="4"/>
        <v>1842448365</v>
      </c>
      <c r="P298" s="46">
        <f>IF(A298=1,SA,MAX(0,SA-M297))</f>
        <v>0</v>
      </c>
      <c r="S298" s="5">
        <v>0.0</v>
      </c>
      <c r="T298" s="5">
        <v>0.0</v>
      </c>
      <c r="U298" s="5">
        <v>0.0</v>
      </c>
      <c r="V298" s="48">
        <v>1.0</v>
      </c>
    </row>
    <row r="299" ht="15.75" customHeight="1">
      <c r="A299" s="5">
        <v>297.0</v>
      </c>
      <c r="B299" s="5">
        <v>25.0</v>
      </c>
      <c r="C299" s="5">
        <f t="shared" si="1"/>
        <v>9</v>
      </c>
      <c r="D299" s="5">
        <f>'Thông tin khách hàng'!$B$4+B299-1</f>
        <v>25</v>
      </c>
      <c r="E299" s="46">
        <f t="shared" si="5"/>
        <v>1833297426</v>
      </c>
      <c r="F299" s="5">
        <f>TP*VLOOKUP('Thông tin khách hàng'!$E$10,$X$2:$Z$5,3,FALSE)*OFFSET($S299,0,VLOOKUP('Thông tin khách hàng'!$E$10,$X$2:$Z$5,2,FALSE))</f>
        <v>0</v>
      </c>
      <c r="G299" s="5">
        <f>EP*VLOOKUP('Thông tin khách hàng'!$E$10,$X$2:$Z$5,3,FALSE)*OFFSET($S299,0,VLOOKUP('Thông tin khách hàng'!$E$10,$X$2:$Z$5,2,FALSE))</f>
        <v>0</v>
      </c>
      <c r="H299" s="5">
        <f>F299*HLOOKUP(B299,Assumption!$A$10:$G$12,2,TRUE)+G299*HLOOKUP(B299,Assumption!$A$10:$G$12,3,TRUE)</f>
        <v>0</v>
      </c>
      <c r="I299" s="5">
        <f t="shared" si="2"/>
        <v>0</v>
      </c>
      <c r="J299" s="47">
        <f>VLOOKUP(D299,Assumption!$O$3:$Q$103,IF('Thông tin khách hàng'!$B$3="Nam",2,3),FALSE)/12*P299</f>
        <v>0</v>
      </c>
      <c r="K299" s="5">
        <v>20000.0</v>
      </c>
      <c r="L299" s="46">
        <f>ROUND(((HLOOKUP(B299,Assumption!$A$6:$L$7,2,TRUE)+1)^(1/12)-1)*(E299+I299-J299-K299),0)</f>
        <v>3027807</v>
      </c>
      <c r="M299" s="46">
        <f t="shared" si="3"/>
        <v>1836305233</v>
      </c>
      <c r="N299" s="47">
        <f>HLOOKUP(ROUND(AVERAGE(M287:M298)/10^6,0),Assumption!$B$2:$E$3,2,TRUE)*MAX((AVERAGE(M287:M298)-250*10^6),0)</f>
        <v>9197708.147</v>
      </c>
      <c r="O299" s="46">
        <f t="shared" si="4"/>
        <v>1845502941</v>
      </c>
      <c r="P299" s="46">
        <f>IF(A299=1,SA,MAX(0,SA-M298))</f>
        <v>0</v>
      </c>
      <c r="S299" s="5">
        <v>0.0</v>
      </c>
      <c r="T299" s="5">
        <v>0.0</v>
      </c>
      <c r="U299" s="5">
        <v>0.0</v>
      </c>
      <c r="V299" s="48">
        <v>1.0</v>
      </c>
    </row>
    <row r="300" ht="15.75" customHeight="1">
      <c r="A300" s="5">
        <v>298.0</v>
      </c>
      <c r="B300" s="5">
        <v>25.0</v>
      </c>
      <c r="C300" s="5">
        <f t="shared" si="1"/>
        <v>10</v>
      </c>
      <c r="D300" s="5">
        <f>'Thông tin khách hàng'!$B$4+B300-1</f>
        <v>25</v>
      </c>
      <c r="E300" s="46">
        <f t="shared" si="5"/>
        <v>1836305233</v>
      </c>
      <c r="F300" s="5">
        <f>TP*VLOOKUP('Thông tin khách hàng'!$E$10,$X$2:$Z$5,3,FALSE)*OFFSET($S300,0,VLOOKUP('Thông tin khách hàng'!$E$10,$X$2:$Z$5,2,FALSE))</f>
        <v>0</v>
      </c>
      <c r="G300" s="5">
        <f>EP*VLOOKUP('Thông tin khách hàng'!$E$10,$X$2:$Z$5,3,FALSE)*OFFSET($S300,0,VLOOKUP('Thông tin khách hàng'!$E$10,$X$2:$Z$5,2,FALSE))</f>
        <v>0</v>
      </c>
      <c r="H300" s="5">
        <f>F300*HLOOKUP(B300,Assumption!$A$10:$G$12,2,TRUE)+G300*HLOOKUP(B300,Assumption!$A$10:$G$12,3,TRUE)</f>
        <v>0</v>
      </c>
      <c r="I300" s="5">
        <f t="shared" si="2"/>
        <v>0</v>
      </c>
      <c r="J300" s="47">
        <f>VLOOKUP(D300,Assumption!$O$3:$Q$103,IF('Thông tin khách hàng'!$B$3="Nam",2,3),FALSE)/12*P300</f>
        <v>0</v>
      </c>
      <c r="K300" s="5">
        <v>20000.0</v>
      </c>
      <c r="L300" s="46">
        <f>ROUND(((HLOOKUP(B300,Assumption!$A$6:$L$7,2,TRUE)+1)^(1/12)-1)*(E300+I300-J300-K300),0)</f>
        <v>3032774</v>
      </c>
      <c r="M300" s="46">
        <f t="shared" si="3"/>
        <v>1839318007</v>
      </c>
      <c r="N300" s="47">
        <f>HLOOKUP(ROUND(AVERAGE(M288:M299)/10^6,0),Assumption!$B$2:$E$3,2,TRUE)*MAX((AVERAGE(M288:M299)-250*10^6),0)</f>
        <v>9244554.393</v>
      </c>
      <c r="O300" s="46">
        <f t="shared" si="4"/>
        <v>1848562562</v>
      </c>
      <c r="P300" s="46">
        <f>IF(A300=1,SA,MAX(0,SA-M299))</f>
        <v>0</v>
      </c>
      <c r="S300" s="5">
        <v>0.0</v>
      </c>
      <c r="T300" s="5">
        <v>0.0</v>
      </c>
      <c r="U300" s="5">
        <v>1.0</v>
      </c>
      <c r="V300" s="48">
        <v>1.0</v>
      </c>
    </row>
    <row r="301" ht="15.75" customHeight="1">
      <c r="A301" s="5">
        <v>299.0</v>
      </c>
      <c r="B301" s="5">
        <v>25.0</v>
      </c>
      <c r="C301" s="5">
        <f t="shared" si="1"/>
        <v>11</v>
      </c>
      <c r="D301" s="5">
        <f>'Thông tin khách hàng'!$B$4+B301-1</f>
        <v>25</v>
      </c>
      <c r="E301" s="46">
        <f t="shared" si="5"/>
        <v>1839318007</v>
      </c>
      <c r="F301" s="5">
        <f>TP*VLOOKUP('Thông tin khách hàng'!$E$10,$X$2:$Z$5,3,FALSE)*OFFSET($S301,0,VLOOKUP('Thông tin khách hàng'!$E$10,$X$2:$Z$5,2,FALSE))</f>
        <v>0</v>
      </c>
      <c r="G301" s="5">
        <f>EP*VLOOKUP('Thông tin khách hàng'!$E$10,$X$2:$Z$5,3,FALSE)*OFFSET($S301,0,VLOOKUP('Thông tin khách hàng'!$E$10,$X$2:$Z$5,2,FALSE))</f>
        <v>0</v>
      </c>
      <c r="H301" s="5">
        <f>F301*HLOOKUP(B301,Assumption!$A$10:$G$12,2,TRUE)+G301*HLOOKUP(B301,Assumption!$A$10:$G$12,3,TRUE)</f>
        <v>0</v>
      </c>
      <c r="I301" s="5">
        <f t="shared" si="2"/>
        <v>0</v>
      </c>
      <c r="J301" s="47">
        <f>VLOOKUP(D301,Assumption!$O$3:$Q$103,IF('Thông tin khách hàng'!$B$3="Nam",2,3),FALSE)/12*P301</f>
        <v>0</v>
      </c>
      <c r="K301" s="5">
        <v>20000.0</v>
      </c>
      <c r="L301" s="46">
        <f>ROUND(((HLOOKUP(B301,Assumption!$A$6:$L$7,2,TRUE)+1)^(1/12)-1)*(E301+I301-J301-K301),0)</f>
        <v>3037750</v>
      </c>
      <c r="M301" s="46">
        <f t="shared" si="3"/>
        <v>1842335757</v>
      </c>
      <c r="N301" s="47">
        <f>HLOOKUP(ROUND(AVERAGE(M289:M300)/10^6,0),Assumption!$B$2:$E$3,2,TRUE)*MAX((AVERAGE(M289:M300)-250*10^6),0)</f>
        <v>9291478.009</v>
      </c>
      <c r="O301" s="46">
        <f t="shared" si="4"/>
        <v>1851627235</v>
      </c>
      <c r="P301" s="46">
        <f>IF(A301=1,SA,MAX(0,SA-M300))</f>
        <v>0</v>
      </c>
      <c r="S301" s="5">
        <v>0.0</v>
      </c>
      <c r="T301" s="5">
        <v>0.0</v>
      </c>
      <c r="U301" s="5">
        <v>0.0</v>
      </c>
      <c r="V301" s="48">
        <v>1.0</v>
      </c>
    </row>
    <row r="302" ht="15.75" customHeight="1">
      <c r="A302" s="5">
        <v>300.0</v>
      </c>
      <c r="B302" s="5">
        <v>25.0</v>
      </c>
      <c r="C302" s="5">
        <f t="shared" si="1"/>
        <v>12</v>
      </c>
      <c r="D302" s="5">
        <f>'Thông tin khách hàng'!$B$4+B302-1</f>
        <v>25</v>
      </c>
      <c r="E302" s="46">
        <f t="shared" si="5"/>
        <v>1842335757</v>
      </c>
      <c r="F302" s="5">
        <f>TP*VLOOKUP('Thông tin khách hàng'!$E$10,$X$2:$Z$5,3,FALSE)*OFFSET($S302,0,VLOOKUP('Thông tin khách hàng'!$E$10,$X$2:$Z$5,2,FALSE))</f>
        <v>0</v>
      </c>
      <c r="G302" s="5">
        <f>EP*VLOOKUP('Thông tin khách hàng'!$E$10,$X$2:$Z$5,3,FALSE)*OFFSET($S302,0,VLOOKUP('Thông tin khách hàng'!$E$10,$X$2:$Z$5,2,FALSE))</f>
        <v>0</v>
      </c>
      <c r="H302" s="5">
        <f>F302*HLOOKUP(B302,Assumption!$A$10:$G$12,2,TRUE)+G302*HLOOKUP(B302,Assumption!$A$10:$G$12,3,TRUE)</f>
        <v>0</v>
      </c>
      <c r="I302" s="5">
        <f t="shared" si="2"/>
        <v>0</v>
      </c>
      <c r="J302" s="47">
        <f>VLOOKUP(D302,Assumption!$O$3:$Q$103,IF('Thông tin khách hàng'!$B$3="Nam",2,3),FALSE)/12*P302</f>
        <v>0</v>
      </c>
      <c r="K302" s="5">
        <v>20000.0</v>
      </c>
      <c r="L302" s="46">
        <f>ROUND(((HLOOKUP(B302,Assumption!$A$6:$L$7,2,TRUE)+1)^(1/12)-1)*(E302+I302-J302-K302),0)</f>
        <v>3042734</v>
      </c>
      <c r="M302" s="46">
        <f t="shared" si="3"/>
        <v>1845358491</v>
      </c>
      <c r="N302" s="47">
        <f>HLOOKUP(ROUND(AVERAGE(M290:M301)/10^6,0),Assumption!$B$2:$E$3,2,TRUE)*MAX((AVERAGE(M290:M301)-250*10^6),0)</f>
        <v>9338479.123</v>
      </c>
      <c r="O302" s="46">
        <f t="shared" si="4"/>
        <v>1854696970</v>
      </c>
      <c r="P302" s="46">
        <f>IF(A302=1,SA,MAX(0,SA-M301))</f>
        <v>0</v>
      </c>
      <c r="S302" s="5">
        <v>0.0</v>
      </c>
      <c r="T302" s="5">
        <v>0.0</v>
      </c>
      <c r="U302" s="5">
        <v>0.0</v>
      </c>
      <c r="V302" s="48">
        <v>1.0</v>
      </c>
    </row>
    <row r="303" ht="15.75" customHeight="1">
      <c r="A303" s="5">
        <v>301.0</v>
      </c>
      <c r="B303" s="5">
        <v>26.0</v>
      </c>
      <c r="C303" s="5">
        <f t="shared" si="1"/>
        <v>1</v>
      </c>
      <c r="D303" s="5">
        <f>'Thông tin khách hàng'!$B$4+B303-1</f>
        <v>26</v>
      </c>
      <c r="E303" s="46">
        <f t="shared" si="5"/>
        <v>1845358491</v>
      </c>
      <c r="F303" s="5">
        <f>TP*VLOOKUP('Thông tin khách hàng'!$E$10,$X$2:$Z$5,3,FALSE)*OFFSET($S303,0,VLOOKUP('Thông tin khách hàng'!$E$10,$X$2:$Z$5,2,FALSE))</f>
        <v>15000000</v>
      </c>
      <c r="G303" s="5">
        <f>EP*VLOOKUP('Thông tin khách hàng'!$E$10,$X$2:$Z$5,3,FALSE)*OFFSET($S303,0,VLOOKUP('Thông tin khách hàng'!$E$10,$X$2:$Z$5,2,FALSE))</f>
        <v>15000000</v>
      </c>
      <c r="H303" s="5">
        <f>F303*HLOOKUP(B303,Assumption!$A$10:$G$12,2,TRUE)+G303*HLOOKUP(B303,Assumption!$A$10:$G$12,3,TRUE)</f>
        <v>750000</v>
      </c>
      <c r="I303" s="5">
        <f t="shared" si="2"/>
        <v>29250000</v>
      </c>
      <c r="J303" s="47">
        <f>VLOOKUP(D303,Assumption!$O$3:$Q$103,IF('Thông tin khách hàng'!$B$3="Nam",2,3),FALSE)/12*P303</f>
        <v>0</v>
      </c>
      <c r="K303" s="5">
        <v>20000.0</v>
      </c>
      <c r="L303" s="46">
        <f>ROUND(((HLOOKUP(B303,Assumption!$A$6:$L$7,2,TRUE)+1)^(1/12)-1)*(E303+I303-J303-K303),0)</f>
        <v>3096035</v>
      </c>
      <c r="M303" s="46">
        <f t="shared" si="3"/>
        <v>1877684526</v>
      </c>
      <c r="N303" s="47">
        <f>HLOOKUP(ROUND(AVERAGE(M291:M302)/10^6,0),Assumption!$B$2:$E$3,2,TRUE)*MAX((AVERAGE(M291:M302)-250*10^6),0)</f>
        <v>9385557.863</v>
      </c>
      <c r="O303" s="46">
        <f t="shared" si="4"/>
        <v>1887070084</v>
      </c>
      <c r="P303" s="46">
        <f>IF(A303=1,SA,MAX(0,SA-M302))</f>
        <v>0</v>
      </c>
      <c r="S303" s="5">
        <v>1.0</v>
      </c>
      <c r="T303" s="5">
        <v>1.0</v>
      </c>
      <c r="U303" s="5">
        <v>1.0</v>
      </c>
      <c r="V303" s="48">
        <v>1.0</v>
      </c>
    </row>
    <row r="304" ht="15.75" customHeight="1">
      <c r="A304" s="5">
        <v>302.0</v>
      </c>
      <c r="B304" s="5">
        <v>26.0</v>
      </c>
      <c r="C304" s="5">
        <f t="shared" si="1"/>
        <v>2</v>
      </c>
      <c r="D304" s="5">
        <f>'Thông tin khách hàng'!$B$4+B304-1</f>
        <v>26</v>
      </c>
      <c r="E304" s="46">
        <f t="shared" si="5"/>
        <v>1877684526</v>
      </c>
      <c r="F304" s="5">
        <f>TP*VLOOKUP('Thông tin khách hàng'!$E$10,$X$2:$Z$5,3,FALSE)*OFFSET($S304,0,VLOOKUP('Thông tin khách hàng'!$E$10,$X$2:$Z$5,2,FALSE))</f>
        <v>0</v>
      </c>
      <c r="G304" s="5">
        <f>EP*VLOOKUP('Thông tin khách hàng'!$E$10,$X$2:$Z$5,3,FALSE)*OFFSET($S304,0,VLOOKUP('Thông tin khách hàng'!$E$10,$X$2:$Z$5,2,FALSE))</f>
        <v>0</v>
      </c>
      <c r="H304" s="5">
        <f>F304*HLOOKUP(B304,Assumption!$A$10:$G$12,2,TRUE)+G304*HLOOKUP(B304,Assumption!$A$10:$G$12,3,TRUE)</f>
        <v>0</v>
      </c>
      <c r="I304" s="5">
        <f t="shared" si="2"/>
        <v>0</v>
      </c>
      <c r="J304" s="47">
        <f>VLOOKUP(D304,Assumption!$O$3:$Q$103,IF('Thông tin khách hàng'!$B$3="Nam",2,3),FALSE)/12*P304</f>
        <v>0</v>
      </c>
      <c r="K304" s="5">
        <v>20000.0</v>
      </c>
      <c r="L304" s="46">
        <f>ROUND(((HLOOKUP(B304,Assumption!$A$6:$L$7,2,TRUE)+1)^(1/12)-1)*(E304+I304-J304-K304),0)</f>
        <v>3101116</v>
      </c>
      <c r="M304" s="46">
        <f t="shared" si="3"/>
        <v>1880765642</v>
      </c>
      <c r="N304" s="47">
        <f>HLOOKUP(ROUND(AVERAGE(M292:M303)/10^6,0),Assumption!$B$2:$E$3,2,TRUE)*MAX((AVERAGE(M292:M303)-250*10^6),0)</f>
        <v>9432714.357</v>
      </c>
      <c r="O304" s="46">
        <f t="shared" si="4"/>
        <v>1890198357</v>
      </c>
      <c r="P304" s="46">
        <f>IF(A304=1,SA,MAX(0,SA-M303))</f>
        <v>0</v>
      </c>
      <c r="S304" s="5">
        <v>0.0</v>
      </c>
      <c r="T304" s="5">
        <v>0.0</v>
      </c>
      <c r="U304" s="5">
        <v>0.0</v>
      </c>
      <c r="V304" s="48">
        <v>1.0</v>
      </c>
    </row>
    <row r="305" ht="15.75" customHeight="1">
      <c r="A305" s="5">
        <v>303.0</v>
      </c>
      <c r="B305" s="5">
        <v>26.0</v>
      </c>
      <c r="C305" s="5">
        <f t="shared" si="1"/>
        <v>3</v>
      </c>
      <c r="D305" s="5">
        <f>'Thông tin khách hàng'!$B$4+B305-1</f>
        <v>26</v>
      </c>
      <c r="E305" s="46">
        <f t="shared" si="5"/>
        <v>1880765642</v>
      </c>
      <c r="F305" s="5">
        <f>TP*VLOOKUP('Thông tin khách hàng'!$E$10,$X$2:$Z$5,3,FALSE)*OFFSET($S305,0,VLOOKUP('Thông tin khách hàng'!$E$10,$X$2:$Z$5,2,FALSE))</f>
        <v>0</v>
      </c>
      <c r="G305" s="5">
        <f>EP*VLOOKUP('Thông tin khách hàng'!$E$10,$X$2:$Z$5,3,FALSE)*OFFSET($S305,0,VLOOKUP('Thông tin khách hàng'!$E$10,$X$2:$Z$5,2,FALSE))</f>
        <v>0</v>
      </c>
      <c r="H305" s="5">
        <f>F305*HLOOKUP(B305,Assumption!$A$10:$G$12,2,TRUE)+G305*HLOOKUP(B305,Assumption!$A$10:$G$12,3,TRUE)</f>
        <v>0</v>
      </c>
      <c r="I305" s="5">
        <f t="shared" si="2"/>
        <v>0</v>
      </c>
      <c r="J305" s="47">
        <f>VLOOKUP(D305,Assumption!$O$3:$Q$103,IF('Thông tin khách hàng'!$B$3="Nam",2,3),FALSE)/12*P305</f>
        <v>0</v>
      </c>
      <c r="K305" s="5">
        <v>20000.0</v>
      </c>
      <c r="L305" s="46">
        <f>ROUND(((HLOOKUP(B305,Assumption!$A$6:$L$7,2,TRUE)+1)^(1/12)-1)*(E305+I305-J305-K305),0)</f>
        <v>3106204</v>
      </c>
      <c r="M305" s="46">
        <f t="shared" si="3"/>
        <v>1883851846</v>
      </c>
      <c r="N305" s="47">
        <f>HLOOKUP(ROUND(AVERAGE(M293:M304)/10^6,0),Assumption!$B$2:$E$3,2,TRUE)*MAX((AVERAGE(M293:M304)-250*10^6),0)</f>
        <v>9479948.734</v>
      </c>
      <c r="O305" s="46">
        <f t="shared" si="4"/>
        <v>1893331795</v>
      </c>
      <c r="P305" s="46">
        <f>IF(A305=1,SA,MAX(0,SA-M304))</f>
        <v>0</v>
      </c>
      <c r="S305" s="5">
        <v>0.0</v>
      </c>
      <c r="T305" s="5">
        <v>0.0</v>
      </c>
      <c r="U305" s="5">
        <v>0.0</v>
      </c>
      <c r="V305" s="48">
        <v>1.0</v>
      </c>
    </row>
    <row r="306" ht="15.75" customHeight="1">
      <c r="A306" s="5">
        <v>304.0</v>
      </c>
      <c r="B306" s="5">
        <v>26.0</v>
      </c>
      <c r="C306" s="5">
        <f t="shared" si="1"/>
        <v>4</v>
      </c>
      <c r="D306" s="5">
        <f>'Thông tin khách hàng'!$B$4+B306-1</f>
        <v>26</v>
      </c>
      <c r="E306" s="46">
        <f t="shared" si="5"/>
        <v>1883851846</v>
      </c>
      <c r="F306" s="5">
        <f>TP*VLOOKUP('Thông tin khách hàng'!$E$10,$X$2:$Z$5,3,FALSE)*OFFSET($S306,0,VLOOKUP('Thông tin khách hàng'!$E$10,$X$2:$Z$5,2,FALSE))</f>
        <v>0</v>
      </c>
      <c r="G306" s="5">
        <f>EP*VLOOKUP('Thông tin khách hàng'!$E$10,$X$2:$Z$5,3,FALSE)*OFFSET($S306,0,VLOOKUP('Thông tin khách hàng'!$E$10,$X$2:$Z$5,2,FALSE))</f>
        <v>0</v>
      </c>
      <c r="H306" s="5">
        <f>F306*HLOOKUP(B306,Assumption!$A$10:$G$12,2,TRUE)+G306*HLOOKUP(B306,Assumption!$A$10:$G$12,3,TRUE)</f>
        <v>0</v>
      </c>
      <c r="I306" s="5">
        <f t="shared" si="2"/>
        <v>0</v>
      </c>
      <c r="J306" s="47">
        <f>VLOOKUP(D306,Assumption!$O$3:$Q$103,IF('Thông tin khách hàng'!$B$3="Nam",2,3),FALSE)/12*P306</f>
        <v>0</v>
      </c>
      <c r="K306" s="5">
        <v>20000.0</v>
      </c>
      <c r="L306" s="46">
        <f>ROUND(((HLOOKUP(B306,Assumption!$A$6:$L$7,2,TRUE)+1)^(1/12)-1)*(E306+I306-J306-K306),0)</f>
        <v>3111301</v>
      </c>
      <c r="M306" s="46">
        <f t="shared" si="3"/>
        <v>1886943147</v>
      </c>
      <c r="N306" s="47">
        <f>HLOOKUP(ROUND(AVERAGE(M294:M305)/10^6,0),Assumption!$B$2:$E$3,2,TRUE)*MAX((AVERAGE(M294:M305)-250*10^6),0)</f>
        <v>9527261.122</v>
      </c>
      <c r="O306" s="46">
        <f t="shared" si="4"/>
        <v>1896470408</v>
      </c>
      <c r="P306" s="46">
        <f>IF(A306=1,SA,MAX(0,SA-M305))</f>
        <v>0</v>
      </c>
      <c r="S306" s="5">
        <v>0.0</v>
      </c>
      <c r="T306" s="5">
        <v>0.0</v>
      </c>
      <c r="U306" s="5">
        <v>1.0</v>
      </c>
      <c r="V306" s="48">
        <v>1.0</v>
      </c>
    </row>
    <row r="307" ht="15.75" customHeight="1">
      <c r="A307" s="5">
        <v>305.0</v>
      </c>
      <c r="B307" s="5">
        <v>26.0</v>
      </c>
      <c r="C307" s="5">
        <f t="shared" si="1"/>
        <v>5</v>
      </c>
      <c r="D307" s="5">
        <f>'Thông tin khách hàng'!$B$4+B307-1</f>
        <v>26</v>
      </c>
      <c r="E307" s="46">
        <f t="shared" si="5"/>
        <v>1886943147</v>
      </c>
      <c r="F307" s="5">
        <f>TP*VLOOKUP('Thông tin khách hàng'!$E$10,$X$2:$Z$5,3,FALSE)*OFFSET($S307,0,VLOOKUP('Thông tin khách hàng'!$E$10,$X$2:$Z$5,2,FALSE))</f>
        <v>0</v>
      </c>
      <c r="G307" s="5">
        <f>EP*VLOOKUP('Thông tin khách hàng'!$E$10,$X$2:$Z$5,3,FALSE)*OFFSET($S307,0,VLOOKUP('Thông tin khách hàng'!$E$10,$X$2:$Z$5,2,FALSE))</f>
        <v>0</v>
      </c>
      <c r="H307" s="5">
        <f>F307*HLOOKUP(B307,Assumption!$A$10:$G$12,2,TRUE)+G307*HLOOKUP(B307,Assumption!$A$10:$G$12,3,TRUE)</f>
        <v>0</v>
      </c>
      <c r="I307" s="5">
        <f t="shared" si="2"/>
        <v>0</v>
      </c>
      <c r="J307" s="47">
        <f>VLOOKUP(D307,Assumption!$O$3:$Q$103,IF('Thông tin khách hàng'!$B$3="Nam",2,3),FALSE)/12*P307</f>
        <v>0</v>
      </c>
      <c r="K307" s="5">
        <v>20000.0</v>
      </c>
      <c r="L307" s="46">
        <f>ROUND(((HLOOKUP(B307,Assumption!$A$6:$L$7,2,TRUE)+1)^(1/12)-1)*(E307+I307-J307-K307),0)</f>
        <v>3116407</v>
      </c>
      <c r="M307" s="46">
        <f t="shared" si="3"/>
        <v>1890039554</v>
      </c>
      <c r="N307" s="47">
        <f>HLOOKUP(ROUND(AVERAGE(M295:M306)/10^6,0),Assumption!$B$2:$E$3,2,TRUE)*MAX((AVERAGE(M295:M306)-250*10^6),0)</f>
        <v>9574651.65</v>
      </c>
      <c r="O307" s="46">
        <f t="shared" si="4"/>
        <v>1899614206</v>
      </c>
      <c r="P307" s="46">
        <f>IF(A307=1,SA,MAX(0,SA-M306))</f>
        <v>0</v>
      </c>
      <c r="S307" s="5">
        <v>0.0</v>
      </c>
      <c r="T307" s="5">
        <v>0.0</v>
      </c>
      <c r="U307" s="5">
        <v>0.0</v>
      </c>
      <c r="V307" s="48">
        <v>1.0</v>
      </c>
    </row>
    <row r="308" ht="15.75" customHeight="1">
      <c r="A308" s="5">
        <v>306.0</v>
      </c>
      <c r="B308" s="5">
        <v>26.0</v>
      </c>
      <c r="C308" s="5">
        <f t="shared" si="1"/>
        <v>6</v>
      </c>
      <c r="D308" s="5">
        <f>'Thông tin khách hàng'!$B$4+B308-1</f>
        <v>26</v>
      </c>
      <c r="E308" s="46">
        <f t="shared" si="5"/>
        <v>1890039554</v>
      </c>
      <c r="F308" s="5">
        <f>TP*VLOOKUP('Thông tin khách hàng'!$E$10,$X$2:$Z$5,3,FALSE)*OFFSET($S308,0,VLOOKUP('Thông tin khách hàng'!$E$10,$X$2:$Z$5,2,FALSE))</f>
        <v>0</v>
      </c>
      <c r="G308" s="5">
        <f>EP*VLOOKUP('Thông tin khách hàng'!$E$10,$X$2:$Z$5,3,FALSE)*OFFSET($S308,0,VLOOKUP('Thông tin khách hàng'!$E$10,$X$2:$Z$5,2,FALSE))</f>
        <v>0</v>
      </c>
      <c r="H308" s="5">
        <f>F308*HLOOKUP(B308,Assumption!$A$10:$G$12,2,TRUE)+G308*HLOOKUP(B308,Assumption!$A$10:$G$12,3,TRUE)</f>
        <v>0</v>
      </c>
      <c r="I308" s="5">
        <f t="shared" si="2"/>
        <v>0</v>
      </c>
      <c r="J308" s="47">
        <f>VLOOKUP(D308,Assumption!$O$3:$Q$103,IF('Thông tin khách hàng'!$B$3="Nam",2,3),FALSE)/12*P308</f>
        <v>0</v>
      </c>
      <c r="K308" s="5">
        <v>20000.0</v>
      </c>
      <c r="L308" s="46">
        <f>ROUND(((HLOOKUP(B308,Assumption!$A$6:$L$7,2,TRUE)+1)^(1/12)-1)*(E308+I308-J308-K308),0)</f>
        <v>3121521</v>
      </c>
      <c r="M308" s="46">
        <f t="shared" si="3"/>
        <v>1893141075</v>
      </c>
      <c r="N308" s="47">
        <f>HLOOKUP(ROUND(AVERAGE(M296:M307)/10^6,0),Assumption!$B$2:$E$3,2,TRUE)*MAX((AVERAGE(M296:M307)-250*10^6),0)</f>
        <v>9622120.447</v>
      </c>
      <c r="O308" s="46">
        <f t="shared" si="4"/>
        <v>1902763196</v>
      </c>
      <c r="P308" s="46">
        <f>IF(A308=1,SA,MAX(0,SA-M307))</f>
        <v>0</v>
      </c>
      <c r="S308" s="5">
        <v>0.0</v>
      </c>
      <c r="T308" s="5">
        <v>0.0</v>
      </c>
      <c r="U308" s="5">
        <v>0.0</v>
      </c>
      <c r="V308" s="48">
        <v>1.0</v>
      </c>
    </row>
    <row r="309" ht="15.75" customHeight="1">
      <c r="A309" s="5">
        <v>307.0</v>
      </c>
      <c r="B309" s="5">
        <v>26.0</v>
      </c>
      <c r="C309" s="5">
        <f t="shared" si="1"/>
        <v>7</v>
      </c>
      <c r="D309" s="5">
        <f>'Thông tin khách hàng'!$B$4+B309-1</f>
        <v>26</v>
      </c>
      <c r="E309" s="46">
        <f t="shared" si="5"/>
        <v>1893141075</v>
      </c>
      <c r="F309" s="5">
        <f>TP*VLOOKUP('Thông tin khách hàng'!$E$10,$X$2:$Z$5,3,FALSE)*OFFSET($S309,0,VLOOKUP('Thông tin khách hàng'!$E$10,$X$2:$Z$5,2,FALSE))</f>
        <v>15000000</v>
      </c>
      <c r="G309" s="5">
        <f>EP*VLOOKUP('Thông tin khách hàng'!$E$10,$X$2:$Z$5,3,FALSE)*OFFSET($S309,0,VLOOKUP('Thông tin khách hàng'!$E$10,$X$2:$Z$5,2,FALSE))</f>
        <v>15000000</v>
      </c>
      <c r="H309" s="5">
        <f>F309*HLOOKUP(B309,Assumption!$A$10:$G$12,2,TRUE)+G309*HLOOKUP(B309,Assumption!$A$10:$G$12,3,TRUE)</f>
        <v>750000</v>
      </c>
      <c r="I309" s="5">
        <f t="shared" si="2"/>
        <v>29250000</v>
      </c>
      <c r="J309" s="47">
        <f>VLOOKUP(D309,Assumption!$O$3:$Q$103,IF('Thông tin khách hàng'!$B$3="Nam",2,3),FALSE)/12*P309</f>
        <v>0</v>
      </c>
      <c r="K309" s="5">
        <v>20000.0</v>
      </c>
      <c r="L309" s="46">
        <f>ROUND(((HLOOKUP(B309,Assumption!$A$6:$L$7,2,TRUE)+1)^(1/12)-1)*(E309+I309-J309-K309),0)</f>
        <v>3174952</v>
      </c>
      <c r="M309" s="46">
        <f t="shared" si="3"/>
        <v>1925546027</v>
      </c>
      <c r="N309" s="47">
        <f>HLOOKUP(ROUND(AVERAGE(M297:M308)/10^6,0),Assumption!$B$2:$E$3,2,TRUE)*MAX((AVERAGE(M297:M308)-250*10^6),0)</f>
        <v>9669667.643</v>
      </c>
      <c r="O309" s="46">
        <f t="shared" si="4"/>
        <v>1935215695</v>
      </c>
      <c r="P309" s="46">
        <f>IF(A309=1,SA,MAX(0,SA-M308))</f>
        <v>0</v>
      </c>
      <c r="S309" s="5">
        <v>0.0</v>
      </c>
      <c r="T309" s="5">
        <v>1.0</v>
      </c>
      <c r="U309" s="5">
        <v>1.0</v>
      </c>
      <c r="V309" s="48">
        <v>1.0</v>
      </c>
    </row>
    <row r="310" ht="15.75" customHeight="1">
      <c r="A310" s="5">
        <v>308.0</v>
      </c>
      <c r="B310" s="5">
        <v>26.0</v>
      </c>
      <c r="C310" s="5">
        <f t="shared" si="1"/>
        <v>8</v>
      </c>
      <c r="D310" s="5">
        <f>'Thông tin khách hàng'!$B$4+B310-1</f>
        <v>26</v>
      </c>
      <c r="E310" s="46">
        <f t="shared" si="5"/>
        <v>1925546027</v>
      </c>
      <c r="F310" s="5">
        <f>TP*VLOOKUP('Thông tin khách hàng'!$E$10,$X$2:$Z$5,3,FALSE)*OFFSET($S310,0,VLOOKUP('Thông tin khách hàng'!$E$10,$X$2:$Z$5,2,FALSE))</f>
        <v>0</v>
      </c>
      <c r="G310" s="5">
        <f>EP*VLOOKUP('Thông tin khách hàng'!$E$10,$X$2:$Z$5,3,FALSE)*OFFSET($S310,0,VLOOKUP('Thông tin khách hàng'!$E$10,$X$2:$Z$5,2,FALSE))</f>
        <v>0</v>
      </c>
      <c r="H310" s="5">
        <f>F310*HLOOKUP(B310,Assumption!$A$10:$G$12,2,TRUE)+G310*HLOOKUP(B310,Assumption!$A$10:$G$12,3,TRUE)</f>
        <v>0</v>
      </c>
      <c r="I310" s="5">
        <f t="shared" si="2"/>
        <v>0</v>
      </c>
      <c r="J310" s="47">
        <f>VLOOKUP(D310,Assumption!$O$3:$Q$103,IF('Thông tin khách hàng'!$B$3="Nam",2,3),FALSE)/12*P310</f>
        <v>0</v>
      </c>
      <c r="K310" s="5">
        <v>20000.0</v>
      </c>
      <c r="L310" s="46">
        <f>ROUND(((HLOOKUP(B310,Assumption!$A$6:$L$7,2,TRUE)+1)^(1/12)-1)*(E310+I310-J310-K310),0)</f>
        <v>3180163</v>
      </c>
      <c r="M310" s="46">
        <f t="shared" si="3"/>
        <v>1928706190</v>
      </c>
      <c r="N310" s="47">
        <f>HLOOKUP(ROUND(AVERAGE(M298:M309)/10^6,0),Assumption!$B$2:$E$3,2,TRUE)*MAX((AVERAGE(M298:M309)-250*10^6),0)</f>
        <v>9717293.367</v>
      </c>
      <c r="O310" s="46">
        <f t="shared" si="4"/>
        <v>1938423484</v>
      </c>
      <c r="P310" s="46">
        <f>IF(A310=1,SA,MAX(0,SA-M309))</f>
        <v>0</v>
      </c>
      <c r="S310" s="5">
        <v>0.0</v>
      </c>
      <c r="T310" s="5">
        <v>0.0</v>
      </c>
      <c r="U310" s="5">
        <v>0.0</v>
      </c>
      <c r="V310" s="48">
        <v>1.0</v>
      </c>
    </row>
    <row r="311" ht="15.75" customHeight="1">
      <c r="A311" s="5">
        <v>309.0</v>
      </c>
      <c r="B311" s="5">
        <v>26.0</v>
      </c>
      <c r="C311" s="5">
        <f t="shared" si="1"/>
        <v>9</v>
      </c>
      <c r="D311" s="5">
        <f>'Thông tin khách hàng'!$B$4+B311-1</f>
        <v>26</v>
      </c>
      <c r="E311" s="46">
        <f t="shared" si="5"/>
        <v>1928706190</v>
      </c>
      <c r="F311" s="5">
        <f>TP*VLOOKUP('Thông tin khách hàng'!$E$10,$X$2:$Z$5,3,FALSE)*OFFSET($S311,0,VLOOKUP('Thông tin khách hàng'!$E$10,$X$2:$Z$5,2,FALSE))</f>
        <v>0</v>
      </c>
      <c r="G311" s="5">
        <f>EP*VLOOKUP('Thông tin khách hàng'!$E$10,$X$2:$Z$5,3,FALSE)*OFFSET($S311,0,VLOOKUP('Thông tin khách hàng'!$E$10,$X$2:$Z$5,2,FALSE))</f>
        <v>0</v>
      </c>
      <c r="H311" s="5">
        <f>F311*HLOOKUP(B311,Assumption!$A$10:$G$12,2,TRUE)+G311*HLOOKUP(B311,Assumption!$A$10:$G$12,3,TRUE)</f>
        <v>0</v>
      </c>
      <c r="I311" s="5">
        <f t="shared" si="2"/>
        <v>0</v>
      </c>
      <c r="J311" s="47">
        <f>VLOOKUP(D311,Assumption!$O$3:$Q$103,IF('Thông tin khách hàng'!$B$3="Nam",2,3),FALSE)/12*P311</f>
        <v>0</v>
      </c>
      <c r="K311" s="5">
        <v>20000.0</v>
      </c>
      <c r="L311" s="46">
        <f>ROUND(((HLOOKUP(B311,Assumption!$A$6:$L$7,2,TRUE)+1)^(1/12)-1)*(E311+I311-J311-K311),0)</f>
        <v>3185382</v>
      </c>
      <c r="M311" s="46">
        <f t="shared" si="3"/>
        <v>1931871572</v>
      </c>
      <c r="N311" s="47">
        <f>HLOOKUP(ROUND(AVERAGE(M299:M310)/10^6,0),Assumption!$B$2:$E$3,2,TRUE)*MAX((AVERAGE(M299:M310)-250*10^6),0)</f>
        <v>9764997.749</v>
      </c>
      <c r="O311" s="46">
        <f t="shared" si="4"/>
        <v>1941636570</v>
      </c>
      <c r="P311" s="46">
        <f>IF(A311=1,SA,MAX(0,SA-M310))</f>
        <v>0</v>
      </c>
      <c r="S311" s="5">
        <v>0.0</v>
      </c>
      <c r="T311" s="5">
        <v>0.0</v>
      </c>
      <c r="U311" s="5">
        <v>0.0</v>
      </c>
      <c r="V311" s="48">
        <v>1.0</v>
      </c>
    </row>
    <row r="312" ht="15.75" customHeight="1">
      <c r="A312" s="5">
        <v>310.0</v>
      </c>
      <c r="B312" s="5">
        <v>26.0</v>
      </c>
      <c r="C312" s="5">
        <f t="shared" si="1"/>
        <v>10</v>
      </c>
      <c r="D312" s="5">
        <f>'Thông tin khách hàng'!$B$4+B312-1</f>
        <v>26</v>
      </c>
      <c r="E312" s="46">
        <f t="shared" si="5"/>
        <v>1931871572</v>
      </c>
      <c r="F312" s="5">
        <f>TP*VLOOKUP('Thông tin khách hàng'!$E$10,$X$2:$Z$5,3,FALSE)*OFFSET($S312,0,VLOOKUP('Thông tin khách hàng'!$E$10,$X$2:$Z$5,2,FALSE))</f>
        <v>0</v>
      </c>
      <c r="G312" s="5">
        <f>EP*VLOOKUP('Thông tin khách hàng'!$E$10,$X$2:$Z$5,3,FALSE)*OFFSET($S312,0,VLOOKUP('Thông tin khách hàng'!$E$10,$X$2:$Z$5,2,FALSE))</f>
        <v>0</v>
      </c>
      <c r="H312" s="5">
        <f>F312*HLOOKUP(B312,Assumption!$A$10:$G$12,2,TRUE)+G312*HLOOKUP(B312,Assumption!$A$10:$G$12,3,TRUE)</f>
        <v>0</v>
      </c>
      <c r="I312" s="5">
        <f t="shared" si="2"/>
        <v>0</v>
      </c>
      <c r="J312" s="47">
        <f>VLOOKUP(D312,Assumption!$O$3:$Q$103,IF('Thông tin khách hàng'!$B$3="Nam",2,3),FALSE)/12*P312</f>
        <v>0</v>
      </c>
      <c r="K312" s="5">
        <v>20000.0</v>
      </c>
      <c r="L312" s="46">
        <f>ROUND(((HLOOKUP(B312,Assumption!$A$6:$L$7,2,TRUE)+1)^(1/12)-1)*(E312+I312-J312-K312),0)</f>
        <v>3190610</v>
      </c>
      <c r="M312" s="46">
        <f t="shared" si="3"/>
        <v>1935042182</v>
      </c>
      <c r="N312" s="47">
        <f>HLOOKUP(ROUND(AVERAGE(M300:M311)/10^6,0),Assumption!$B$2:$E$3,2,TRUE)*MAX((AVERAGE(M300:M311)-250*10^6),0)</f>
        <v>9812780.919</v>
      </c>
      <c r="O312" s="46">
        <f t="shared" si="4"/>
        <v>1944854963</v>
      </c>
      <c r="P312" s="46">
        <f>IF(A312=1,SA,MAX(0,SA-M311))</f>
        <v>0</v>
      </c>
      <c r="S312" s="5">
        <v>0.0</v>
      </c>
      <c r="T312" s="5">
        <v>0.0</v>
      </c>
      <c r="U312" s="5">
        <v>1.0</v>
      </c>
      <c r="V312" s="48">
        <v>1.0</v>
      </c>
    </row>
    <row r="313" ht="15.75" customHeight="1">
      <c r="A313" s="5">
        <v>311.0</v>
      </c>
      <c r="B313" s="5">
        <v>26.0</v>
      </c>
      <c r="C313" s="5">
        <f t="shared" si="1"/>
        <v>11</v>
      </c>
      <c r="D313" s="5">
        <f>'Thông tin khách hàng'!$B$4+B313-1</f>
        <v>26</v>
      </c>
      <c r="E313" s="46">
        <f t="shared" si="5"/>
        <v>1935042182</v>
      </c>
      <c r="F313" s="5">
        <f>TP*VLOOKUP('Thông tin khách hàng'!$E$10,$X$2:$Z$5,3,FALSE)*OFFSET($S313,0,VLOOKUP('Thông tin khách hàng'!$E$10,$X$2:$Z$5,2,FALSE))</f>
        <v>0</v>
      </c>
      <c r="G313" s="5">
        <f>EP*VLOOKUP('Thông tin khách hàng'!$E$10,$X$2:$Z$5,3,FALSE)*OFFSET($S313,0,VLOOKUP('Thông tin khách hàng'!$E$10,$X$2:$Z$5,2,FALSE))</f>
        <v>0</v>
      </c>
      <c r="H313" s="5">
        <f>F313*HLOOKUP(B313,Assumption!$A$10:$G$12,2,TRUE)+G313*HLOOKUP(B313,Assumption!$A$10:$G$12,3,TRUE)</f>
        <v>0</v>
      </c>
      <c r="I313" s="5">
        <f t="shared" si="2"/>
        <v>0</v>
      </c>
      <c r="J313" s="47">
        <f>VLOOKUP(D313,Assumption!$O$3:$Q$103,IF('Thông tin khách hàng'!$B$3="Nam",2,3),FALSE)/12*P313</f>
        <v>0</v>
      </c>
      <c r="K313" s="5">
        <v>20000.0</v>
      </c>
      <c r="L313" s="46">
        <f>ROUND(((HLOOKUP(B313,Assumption!$A$6:$L$7,2,TRUE)+1)^(1/12)-1)*(E313+I313-J313-K313),0)</f>
        <v>3195846</v>
      </c>
      <c r="M313" s="46">
        <f t="shared" si="3"/>
        <v>1938218028</v>
      </c>
      <c r="N313" s="47">
        <f>HLOOKUP(ROUND(AVERAGE(M301:M312)/10^6,0),Assumption!$B$2:$E$3,2,TRUE)*MAX((AVERAGE(M301:M312)-250*10^6),0)</f>
        <v>9860643.006</v>
      </c>
      <c r="O313" s="46">
        <f t="shared" si="4"/>
        <v>1948078671</v>
      </c>
      <c r="P313" s="46">
        <f>IF(A313=1,SA,MAX(0,SA-M312))</f>
        <v>0</v>
      </c>
      <c r="S313" s="5">
        <v>0.0</v>
      </c>
      <c r="T313" s="5">
        <v>0.0</v>
      </c>
      <c r="U313" s="5">
        <v>0.0</v>
      </c>
      <c r="V313" s="48">
        <v>1.0</v>
      </c>
    </row>
    <row r="314" ht="15.75" customHeight="1">
      <c r="A314" s="5">
        <v>312.0</v>
      </c>
      <c r="B314" s="5">
        <v>26.0</v>
      </c>
      <c r="C314" s="5">
        <f t="shared" si="1"/>
        <v>12</v>
      </c>
      <c r="D314" s="5">
        <f>'Thông tin khách hàng'!$B$4+B314-1</f>
        <v>26</v>
      </c>
      <c r="E314" s="46">
        <f t="shared" si="5"/>
        <v>1938218028</v>
      </c>
      <c r="F314" s="5">
        <f>TP*VLOOKUP('Thông tin khách hàng'!$E$10,$X$2:$Z$5,3,FALSE)*OFFSET($S314,0,VLOOKUP('Thông tin khách hàng'!$E$10,$X$2:$Z$5,2,FALSE))</f>
        <v>0</v>
      </c>
      <c r="G314" s="5">
        <f>EP*VLOOKUP('Thông tin khách hàng'!$E$10,$X$2:$Z$5,3,FALSE)*OFFSET($S314,0,VLOOKUP('Thông tin khách hàng'!$E$10,$X$2:$Z$5,2,FALSE))</f>
        <v>0</v>
      </c>
      <c r="H314" s="5">
        <f>F314*HLOOKUP(B314,Assumption!$A$10:$G$12,2,TRUE)+G314*HLOOKUP(B314,Assumption!$A$10:$G$12,3,TRUE)</f>
        <v>0</v>
      </c>
      <c r="I314" s="5">
        <f t="shared" si="2"/>
        <v>0</v>
      </c>
      <c r="J314" s="47">
        <f>VLOOKUP(D314,Assumption!$O$3:$Q$103,IF('Thông tin khách hàng'!$B$3="Nam",2,3),FALSE)/12*P314</f>
        <v>0</v>
      </c>
      <c r="K314" s="5">
        <v>20000.0</v>
      </c>
      <c r="L314" s="46">
        <f>ROUND(((HLOOKUP(B314,Assumption!$A$6:$L$7,2,TRUE)+1)^(1/12)-1)*(E314+I314-J314-K314),0)</f>
        <v>3201092</v>
      </c>
      <c r="M314" s="46">
        <f t="shared" si="3"/>
        <v>1941399120</v>
      </c>
      <c r="N314" s="47">
        <f>HLOOKUP(ROUND(AVERAGE(M302:M313)/10^6,0),Assumption!$B$2:$E$3,2,TRUE)*MAX((AVERAGE(M302:M313)-250*10^6),0)</f>
        <v>9908584.142</v>
      </c>
      <c r="O314" s="46">
        <f t="shared" si="4"/>
        <v>1951307704</v>
      </c>
      <c r="P314" s="46">
        <f>IF(A314=1,SA,MAX(0,SA-M313))</f>
        <v>0</v>
      </c>
      <c r="S314" s="5">
        <v>0.0</v>
      </c>
      <c r="T314" s="5">
        <v>0.0</v>
      </c>
      <c r="U314" s="5">
        <v>0.0</v>
      </c>
      <c r="V314" s="48">
        <v>1.0</v>
      </c>
    </row>
    <row r="315" ht="15.75" customHeight="1">
      <c r="A315" s="5">
        <v>313.0</v>
      </c>
      <c r="B315" s="5">
        <v>27.0</v>
      </c>
      <c r="C315" s="5">
        <f t="shared" si="1"/>
        <v>1</v>
      </c>
      <c r="D315" s="5">
        <f>'Thông tin khách hàng'!$B$4+B315-1</f>
        <v>27</v>
      </c>
      <c r="E315" s="46">
        <f t="shared" si="5"/>
        <v>1941399120</v>
      </c>
      <c r="F315" s="5">
        <f>TP*VLOOKUP('Thông tin khách hàng'!$E$10,$X$2:$Z$5,3,FALSE)*OFFSET($S315,0,VLOOKUP('Thông tin khách hàng'!$E$10,$X$2:$Z$5,2,FALSE))</f>
        <v>15000000</v>
      </c>
      <c r="G315" s="5">
        <f>EP*VLOOKUP('Thông tin khách hàng'!$E$10,$X$2:$Z$5,3,FALSE)*OFFSET($S315,0,VLOOKUP('Thông tin khách hàng'!$E$10,$X$2:$Z$5,2,FALSE))</f>
        <v>15000000</v>
      </c>
      <c r="H315" s="5">
        <f>F315*HLOOKUP(B315,Assumption!$A$10:$G$12,2,TRUE)+G315*HLOOKUP(B315,Assumption!$A$10:$G$12,3,TRUE)</f>
        <v>750000</v>
      </c>
      <c r="I315" s="5">
        <f t="shared" si="2"/>
        <v>29250000</v>
      </c>
      <c r="J315" s="47">
        <f>VLOOKUP(D315,Assumption!$O$3:$Q$103,IF('Thông tin khách hàng'!$B$3="Nam",2,3),FALSE)/12*P315</f>
        <v>0</v>
      </c>
      <c r="K315" s="5">
        <v>20000.0</v>
      </c>
      <c r="L315" s="46">
        <f>ROUND(((HLOOKUP(B315,Assumption!$A$6:$L$7,2,TRUE)+1)^(1/12)-1)*(E315+I315-J315-K315),0)</f>
        <v>3254654</v>
      </c>
      <c r="M315" s="46">
        <f t="shared" si="3"/>
        <v>1973883774</v>
      </c>
      <c r="N315" s="47">
        <f>HLOOKUP(ROUND(AVERAGE(M303:M314)/10^6,0),Assumption!$B$2:$E$3,2,TRUE)*MAX((AVERAGE(M303:M314)-250*10^6),0)</f>
        <v>9956604.456</v>
      </c>
      <c r="O315" s="46">
        <f t="shared" si="4"/>
        <v>1983840379</v>
      </c>
      <c r="P315" s="46">
        <f>IF(A315=1,SA,MAX(0,SA-M314))</f>
        <v>0</v>
      </c>
      <c r="S315" s="5">
        <v>1.0</v>
      </c>
      <c r="T315" s="5">
        <v>1.0</v>
      </c>
      <c r="U315" s="5">
        <v>1.0</v>
      </c>
      <c r="V315" s="48">
        <v>1.0</v>
      </c>
    </row>
    <row r="316" ht="15.75" customHeight="1">
      <c r="A316" s="5">
        <v>314.0</v>
      </c>
      <c r="B316" s="5">
        <v>27.0</v>
      </c>
      <c r="C316" s="5">
        <f t="shared" si="1"/>
        <v>2</v>
      </c>
      <c r="D316" s="5">
        <f>'Thông tin khách hàng'!$B$4+B316-1</f>
        <v>27</v>
      </c>
      <c r="E316" s="46">
        <f t="shared" si="5"/>
        <v>1973883774</v>
      </c>
      <c r="F316" s="5">
        <f>TP*VLOOKUP('Thông tin khách hàng'!$E$10,$X$2:$Z$5,3,FALSE)*OFFSET($S316,0,VLOOKUP('Thông tin khách hàng'!$E$10,$X$2:$Z$5,2,FALSE))</f>
        <v>0</v>
      </c>
      <c r="G316" s="5">
        <f>EP*VLOOKUP('Thông tin khách hàng'!$E$10,$X$2:$Z$5,3,FALSE)*OFFSET($S316,0,VLOOKUP('Thông tin khách hàng'!$E$10,$X$2:$Z$5,2,FALSE))</f>
        <v>0</v>
      </c>
      <c r="H316" s="5">
        <f>F316*HLOOKUP(B316,Assumption!$A$10:$G$12,2,TRUE)+G316*HLOOKUP(B316,Assumption!$A$10:$G$12,3,TRUE)</f>
        <v>0</v>
      </c>
      <c r="I316" s="5">
        <f t="shared" si="2"/>
        <v>0</v>
      </c>
      <c r="J316" s="47">
        <f>VLOOKUP(D316,Assumption!$O$3:$Q$103,IF('Thông tin khách hàng'!$B$3="Nam",2,3),FALSE)/12*P316</f>
        <v>0</v>
      </c>
      <c r="K316" s="5">
        <v>20000.0</v>
      </c>
      <c r="L316" s="46">
        <f>ROUND(((HLOOKUP(B316,Assumption!$A$6:$L$7,2,TRUE)+1)^(1/12)-1)*(E316+I316-J316-K316),0)</f>
        <v>3259997</v>
      </c>
      <c r="M316" s="46">
        <f t="shared" si="3"/>
        <v>1977123771</v>
      </c>
      <c r="N316" s="47">
        <f>HLOOKUP(ROUND(AVERAGE(M304:M315)/10^6,0),Assumption!$B$2:$E$3,2,TRUE)*MAX((AVERAGE(M304:M315)-250*10^6),0)</f>
        <v>10004704.08</v>
      </c>
      <c r="O316" s="46">
        <f t="shared" si="4"/>
        <v>1987128475</v>
      </c>
      <c r="P316" s="46">
        <f>IF(A316=1,SA,MAX(0,SA-M315))</f>
        <v>0</v>
      </c>
      <c r="S316" s="5">
        <v>0.0</v>
      </c>
      <c r="T316" s="5">
        <v>0.0</v>
      </c>
      <c r="U316" s="5">
        <v>0.0</v>
      </c>
      <c r="V316" s="48">
        <v>1.0</v>
      </c>
    </row>
    <row r="317" ht="15.75" customHeight="1">
      <c r="A317" s="5">
        <v>315.0</v>
      </c>
      <c r="B317" s="5">
        <v>27.0</v>
      </c>
      <c r="C317" s="5">
        <f t="shared" si="1"/>
        <v>3</v>
      </c>
      <c r="D317" s="5">
        <f>'Thông tin khách hàng'!$B$4+B317-1</f>
        <v>27</v>
      </c>
      <c r="E317" s="46">
        <f t="shared" si="5"/>
        <v>1977123771</v>
      </c>
      <c r="F317" s="5">
        <f>TP*VLOOKUP('Thông tin khách hàng'!$E$10,$X$2:$Z$5,3,FALSE)*OFFSET($S317,0,VLOOKUP('Thông tin khách hàng'!$E$10,$X$2:$Z$5,2,FALSE))</f>
        <v>0</v>
      </c>
      <c r="G317" s="5">
        <f>EP*VLOOKUP('Thông tin khách hàng'!$E$10,$X$2:$Z$5,3,FALSE)*OFFSET($S317,0,VLOOKUP('Thông tin khách hàng'!$E$10,$X$2:$Z$5,2,FALSE))</f>
        <v>0</v>
      </c>
      <c r="H317" s="5">
        <f>F317*HLOOKUP(B317,Assumption!$A$10:$G$12,2,TRUE)+G317*HLOOKUP(B317,Assumption!$A$10:$G$12,3,TRUE)</f>
        <v>0</v>
      </c>
      <c r="I317" s="5">
        <f t="shared" si="2"/>
        <v>0</v>
      </c>
      <c r="J317" s="47">
        <f>VLOOKUP(D317,Assumption!$O$3:$Q$103,IF('Thông tin khách hàng'!$B$3="Nam",2,3),FALSE)/12*P317</f>
        <v>0</v>
      </c>
      <c r="K317" s="5">
        <v>20000.0</v>
      </c>
      <c r="L317" s="46">
        <f>ROUND(((HLOOKUP(B317,Assumption!$A$6:$L$7,2,TRUE)+1)^(1/12)-1)*(E317+I317-J317-K317),0)</f>
        <v>3265348</v>
      </c>
      <c r="M317" s="46">
        <f t="shared" si="3"/>
        <v>1980369119</v>
      </c>
      <c r="N317" s="47">
        <f>HLOOKUP(ROUND(AVERAGE(M305:M316)/10^6,0),Assumption!$B$2:$E$3,2,TRUE)*MAX((AVERAGE(M305:M316)-250*10^6),0)</f>
        <v>10052883.14</v>
      </c>
      <c r="O317" s="46">
        <f t="shared" si="4"/>
        <v>1990422002</v>
      </c>
      <c r="P317" s="46">
        <f>IF(A317=1,SA,MAX(0,SA-M316))</f>
        <v>0</v>
      </c>
      <c r="S317" s="5">
        <v>0.0</v>
      </c>
      <c r="T317" s="5">
        <v>0.0</v>
      </c>
      <c r="U317" s="5">
        <v>0.0</v>
      </c>
      <c r="V317" s="48">
        <v>1.0</v>
      </c>
    </row>
    <row r="318" ht="15.75" customHeight="1">
      <c r="A318" s="5">
        <v>316.0</v>
      </c>
      <c r="B318" s="5">
        <v>27.0</v>
      </c>
      <c r="C318" s="5">
        <f t="shared" si="1"/>
        <v>4</v>
      </c>
      <c r="D318" s="5">
        <f>'Thông tin khách hàng'!$B$4+B318-1</f>
        <v>27</v>
      </c>
      <c r="E318" s="46">
        <f t="shared" si="5"/>
        <v>1980369119</v>
      </c>
      <c r="F318" s="5">
        <f>TP*VLOOKUP('Thông tin khách hàng'!$E$10,$X$2:$Z$5,3,FALSE)*OFFSET($S318,0,VLOOKUP('Thông tin khách hàng'!$E$10,$X$2:$Z$5,2,FALSE))</f>
        <v>0</v>
      </c>
      <c r="G318" s="5">
        <f>EP*VLOOKUP('Thông tin khách hàng'!$E$10,$X$2:$Z$5,3,FALSE)*OFFSET($S318,0,VLOOKUP('Thông tin khách hàng'!$E$10,$X$2:$Z$5,2,FALSE))</f>
        <v>0</v>
      </c>
      <c r="H318" s="5">
        <f>F318*HLOOKUP(B318,Assumption!$A$10:$G$12,2,TRUE)+G318*HLOOKUP(B318,Assumption!$A$10:$G$12,3,TRUE)</f>
        <v>0</v>
      </c>
      <c r="I318" s="5">
        <f t="shared" si="2"/>
        <v>0</v>
      </c>
      <c r="J318" s="47">
        <f>VLOOKUP(D318,Assumption!$O$3:$Q$103,IF('Thông tin khách hàng'!$B$3="Nam",2,3),FALSE)/12*P318</f>
        <v>0</v>
      </c>
      <c r="K318" s="5">
        <v>20000.0</v>
      </c>
      <c r="L318" s="46">
        <f>ROUND(((HLOOKUP(B318,Assumption!$A$6:$L$7,2,TRUE)+1)^(1/12)-1)*(E318+I318-J318-K318),0)</f>
        <v>3270708</v>
      </c>
      <c r="M318" s="46">
        <f t="shared" si="3"/>
        <v>1983619827</v>
      </c>
      <c r="N318" s="47">
        <f>HLOOKUP(ROUND(AVERAGE(M306:M317)/10^6,0),Assumption!$B$2:$E$3,2,TRUE)*MAX((AVERAGE(M306:M317)-250*10^6),0)</f>
        <v>10101141.78</v>
      </c>
      <c r="O318" s="46">
        <f t="shared" si="4"/>
        <v>1993720969</v>
      </c>
      <c r="P318" s="46">
        <f>IF(A318=1,SA,MAX(0,SA-M317))</f>
        <v>0</v>
      </c>
      <c r="S318" s="5">
        <v>0.0</v>
      </c>
      <c r="T318" s="5">
        <v>0.0</v>
      </c>
      <c r="U318" s="5">
        <v>1.0</v>
      </c>
      <c r="V318" s="48">
        <v>1.0</v>
      </c>
    </row>
    <row r="319" ht="15.75" customHeight="1">
      <c r="A319" s="5">
        <v>317.0</v>
      </c>
      <c r="B319" s="5">
        <v>27.0</v>
      </c>
      <c r="C319" s="5">
        <f t="shared" si="1"/>
        <v>5</v>
      </c>
      <c r="D319" s="5">
        <f>'Thông tin khách hàng'!$B$4+B319-1</f>
        <v>27</v>
      </c>
      <c r="E319" s="46">
        <f t="shared" si="5"/>
        <v>1983619827</v>
      </c>
      <c r="F319" s="5">
        <f>TP*VLOOKUP('Thông tin khách hàng'!$E$10,$X$2:$Z$5,3,FALSE)*OFFSET($S319,0,VLOOKUP('Thông tin khách hàng'!$E$10,$X$2:$Z$5,2,FALSE))</f>
        <v>0</v>
      </c>
      <c r="G319" s="5">
        <f>EP*VLOOKUP('Thông tin khách hàng'!$E$10,$X$2:$Z$5,3,FALSE)*OFFSET($S319,0,VLOOKUP('Thông tin khách hàng'!$E$10,$X$2:$Z$5,2,FALSE))</f>
        <v>0</v>
      </c>
      <c r="H319" s="5">
        <f>F319*HLOOKUP(B319,Assumption!$A$10:$G$12,2,TRUE)+G319*HLOOKUP(B319,Assumption!$A$10:$G$12,3,TRUE)</f>
        <v>0</v>
      </c>
      <c r="I319" s="5">
        <f t="shared" si="2"/>
        <v>0</v>
      </c>
      <c r="J319" s="47">
        <f>VLOOKUP(D319,Assumption!$O$3:$Q$103,IF('Thông tin khách hàng'!$B$3="Nam",2,3),FALSE)/12*P319</f>
        <v>0</v>
      </c>
      <c r="K319" s="5">
        <v>20000.0</v>
      </c>
      <c r="L319" s="46">
        <f>ROUND(((HLOOKUP(B319,Assumption!$A$6:$L$7,2,TRUE)+1)^(1/12)-1)*(E319+I319-J319-K319),0)</f>
        <v>3276076</v>
      </c>
      <c r="M319" s="46">
        <f t="shared" si="3"/>
        <v>1986875903</v>
      </c>
      <c r="N319" s="47">
        <f>HLOOKUP(ROUND(AVERAGE(M307:M318)/10^6,0),Assumption!$B$2:$E$3,2,TRUE)*MAX((AVERAGE(M307:M318)-250*10^6),0)</f>
        <v>10149480.12</v>
      </c>
      <c r="O319" s="46">
        <f t="shared" si="4"/>
        <v>1997025383</v>
      </c>
      <c r="P319" s="46">
        <f>IF(A319=1,SA,MAX(0,SA-M318))</f>
        <v>0</v>
      </c>
      <c r="S319" s="5">
        <v>0.0</v>
      </c>
      <c r="T319" s="5">
        <v>0.0</v>
      </c>
      <c r="U319" s="5">
        <v>0.0</v>
      </c>
      <c r="V319" s="48">
        <v>1.0</v>
      </c>
    </row>
    <row r="320" ht="15.75" customHeight="1">
      <c r="A320" s="5">
        <v>318.0</v>
      </c>
      <c r="B320" s="5">
        <v>27.0</v>
      </c>
      <c r="C320" s="5">
        <f t="shared" si="1"/>
        <v>6</v>
      </c>
      <c r="D320" s="5">
        <f>'Thông tin khách hàng'!$B$4+B320-1</f>
        <v>27</v>
      </c>
      <c r="E320" s="46">
        <f t="shared" si="5"/>
        <v>1986875903</v>
      </c>
      <c r="F320" s="5">
        <f>TP*VLOOKUP('Thông tin khách hàng'!$E$10,$X$2:$Z$5,3,FALSE)*OFFSET($S320,0,VLOOKUP('Thông tin khách hàng'!$E$10,$X$2:$Z$5,2,FALSE))</f>
        <v>0</v>
      </c>
      <c r="G320" s="5">
        <f>EP*VLOOKUP('Thông tin khách hàng'!$E$10,$X$2:$Z$5,3,FALSE)*OFFSET($S320,0,VLOOKUP('Thông tin khách hàng'!$E$10,$X$2:$Z$5,2,FALSE))</f>
        <v>0</v>
      </c>
      <c r="H320" s="5">
        <f>F320*HLOOKUP(B320,Assumption!$A$10:$G$12,2,TRUE)+G320*HLOOKUP(B320,Assumption!$A$10:$G$12,3,TRUE)</f>
        <v>0</v>
      </c>
      <c r="I320" s="5">
        <f t="shared" si="2"/>
        <v>0</v>
      </c>
      <c r="J320" s="47">
        <f>VLOOKUP(D320,Assumption!$O$3:$Q$103,IF('Thông tin khách hàng'!$B$3="Nam",2,3),FALSE)/12*P320</f>
        <v>0</v>
      </c>
      <c r="K320" s="5">
        <v>20000.0</v>
      </c>
      <c r="L320" s="46">
        <f>ROUND(((HLOOKUP(B320,Assumption!$A$6:$L$7,2,TRUE)+1)^(1/12)-1)*(E320+I320-J320-K320),0)</f>
        <v>3281454</v>
      </c>
      <c r="M320" s="46">
        <f t="shared" si="3"/>
        <v>1990137357</v>
      </c>
      <c r="N320" s="47">
        <f>HLOOKUP(ROUND(AVERAGE(M308:M319)/10^6,0),Assumption!$B$2:$E$3,2,TRUE)*MAX((AVERAGE(M308:M319)-250*10^6),0)</f>
        <v>10197898.3</v>
      </c>
      <c r="O320" s="46">
        <f t="shared" si="4"/>
        <v>2000335256</v>
      </c>
      <c r="P320" s="46">
        <f>IF(A320=1,SA,MAX(0,SA-M319))</f>
        <v>0</v>
      </c>
      <c r="S320" s="5">
        <v>0.0</v>
      </c>
      <c r="T320" s="5">
        <v>0.0</v>
      </c>
      <c r="U320" s="5">
        <v>0.0</v>
      </c>
      <c r="V320" s="48">
        <v>1.0</v>
      </c>
    </row>
    <row r="321" ht="15.75" customHeight="1">
      <c r="A321" s="5">
        <v>319.0</v>
      </c>
      <c r="B321" s="5">
        <v>27.0</v>
      </c>
      <c r="C321" s="5">
        <f t="shared" si="1"/>
        <v>7</v>
      </c>
      <c r="D321" s="5">
        <f>'Thông tin khách hàng'!$B$4+B321-1</f>
        <v>27</v>
      </c>
      <c r="E321" s="46">
        <f t="shared" si="5"/>
        <v>1990137357</v>
      </c>
      <c r="F321" s="5">
        <f>TP*VLOOKUP('Thông tin khách hàng'!$E$10,$X$2:$Z$5,3,FALSE)*OFFSET($S321,0,VLOOKUP('Thông tin khách hàng'!$E$10,$X$2:$Z$5,2,FALSE))</f>
        <v>15000000</v>
      </c>
      <c r="G321" s="5">
        <f>EP*VLOOKUP('Thông tin khách hàng'!$E$10,$X$2:$Z$5,3,FALSE)*OFFSET($S321,0,VLOOKUP('Thông tin khách hàng'!$E$10,$X$2:$Z$5,2,FALSE))</f>
        <v>15000000</v>
      </c>
      <c r="H321" s="5">
        <f>F321*HLOOKUP(B321,Assumption!$A$10:$G$12,2,TRUE)+G321*HLOOKUP(B321,Assumption!$A$10:$G$12,3,TRUE)</f>
        <v>750000</v>
      </c>
      <c r="I321" s="5">
        <f t="shared" si="2"/>
        <v>29250000</v>
      </c>
      <c r="J321" s="47">
        <f>VLOOKUP(D321,Assumption!$O$3:$Q$103,IF('Thông tin khách hàng'!$B$3="Nam",2,3),FALSE)/12*P321</f>
        <v>0</v>
      </c>
      <c r="K321" s="5">
        <v>20000.0</v>
      </c>
      <c r="L321" s="46">
        <f>ROUND(((HLOOKUP(B321,Assumption!$A$6:$L$7,2,TRUE)+1)^(1/12)-1)*(E321+I321-J321-K321),0)</f>
        <v>3335149</v>
      </c>
      <c r="M321" s="46">
        <f t="shared" si="3"/>
        <v>2022702506</v>
      </c>
      <c r="N321" s="47">
        <f>HLOOKUP(ROUND(AVERAGE(M309:M320)/10^6,0),Assumption!$B$2:$E$3,2,TRUE)*MAX((AVERAGE(M309:M320)-250*10^6),0)</f>
        <v>10246396.44</v>
      </c>
      <c r="O321" s="46">
        <f t="shared" si="4"/>
        <v>2032948903</v>
      </c>
      <c r="P321" s="46">
        <f>IF(A321=1,SA,MAX(0,SA-M320))</f>
        <v>0</v>
      </c>
      <c r="S321" s="5">
        <v>0.0</v>
      </c>
      <c r="T321" s="5">
        <v>1.0</v>
      </c>
      <c r="U321" s="5">
        <v>1.0</v>
      </c>
      <c r="V321" s="48">
        <v>1.0</v>
      </c>
    </row>
    <row r="322" ht="15.75" customHeight="1">
      <c r="A322" s="5">
        <v>320.0</v>
      </c>
      <c r="B322" s="5">
        <v>27.0</v>
      </c>
      <c r="C322" s="5">
        <f t="shared" si="1"/>
        <v>8</v>
      </c>
      <c r="D322" s="5">
        <f>'Thông tin khách hàng'!$B$4+B322-1</f>
        <v>27</v>
      </c>
      <c r="E322" s="46">
        <f t="shared" si="5"/>
        <v>2022702506</v>
      </c>
      <c r="F322" s="5">
        <f>TP*VLOOKUP('Thông tin khách hàng'!$E$10,$X$2:$Z$5,3,FALSE)*OFFSET($S322,0,VLOOKUP('Thông tin khách hàng'!$E$10,$X$2:$Z$5,2,FALSE))</f>
        <v>0</v>
      </c>
      <c r="G322" s="5">
        <f>EP*VLOOKUP('Thông tin khách hàng'!$E$10,$X$2:$Z$5,3,FALSE)*OFFSET($S322,0,VLOOKUP('Thông tin khách hàng'!$E$10,$X$2:$Z$5,2,FALSE))</f>
        <v>0</v>
      </c>
      <c r="H322" s="5">
        <f>F322*HLOOKUP(B322,Assumption!$A$10:$G$12,2,TRUE)+G322*HLOOKUP(B322,Assumption!$A$10:$G$12,3,TRUE)</f>
        <v>0</v>
      </c>
      <c r="I322" s="5">
        <f t="shared" si="2"/>
        <v>0</v>
      </c>
      <c r="J322" s="47">
        <f>VLOOKUP(D322,Assumption!$O$3:$Q$103,IF('Thông tin khách hàng'!$B$3="Nam",2,3),FALSE)/12*P322</f>
        <v>0</v>
      </c>
      <c r="K322" s="5">
        <v>20000.0</v>
      </c>
      <c r="L322" s="46">
        <f>ROUND(((HLOOKUP(B322,Assumption!$A$6:$L$7,2,TRUE)+1)^(1/12)-1)*(E322+I322-J322-K322),0)</f>
        <v>3340625</v>
      </c>
      <c r="M322" s="46">
        <f t="shared" si="3"/>
        <v>2026023131</v>
      </c>
      <c r="N322" s="47">
        <f>HLOOKUP(ROUND(AVERAGE(M310:M321)/10^6,0),Assumption!$B$2:$E$3,2,TRUE)*MAX((AVERAGE(M310:M321)-250*10^6),0)</f>
        <v>10294974.68</v>
      </c>
      <c r="O322" s="46">
        <f t="shared" si="4"/>
        <v>2036318106</v>
      </c>
      <c r="P322" s="46">
        <f>IF(A322=1,SA,MAX(0,SA-M321))</f>
        <v>0</v>
      </c>
      <c r="S322" s="5">
        <v>0.0</v>
      </c>
      <c r="T322" s="5">
        <v>0.0</v>
      </c>
      <c r="U322" s="5">
        <v>0.0</v>
      </c>
      <c r="V322" s="48">
        <v>1.0</v>
      </c>
    </row>
    <row r="323" ht="15.75" customHeight="1">
      <c r="A323" s="5">
        <v>321.0</v>
      </c>
      <c r="B323" s="5">
        <v>27.0</v>
      </c>
      <c r="C323" s="5">
        <f t="shared" si="1"/>
        <v>9</v>
      </c>
      <c r="D323" s="5">
        <f>'Thông tin khách hàng'!$B$4+B323-1</f>
        <v>27</v>
      </c>
      <c r="E323" s="46">
        <f t="shared" si="5"/>
        <v>2026023131</v>
      </c>
      <c r="F323" s="5">
        <f>TP*VLOOKUP('Thông tin khách hàng'!$E$10,$X$2:$Z$5,3,FALSE)*OFFSET($S323,0,VLOOKUP('Thông tin khách hàng'!$E$10,$X$2:$Z$5,2,FALSE))</f>
        <v>0</v>
      </c>
      <c r="G323" s="5">
        <f>EP*VLOOKUP('Thông tin khách hàng'!$E$10,$X$2:$Z$5,3,FALSE)*OFFSET($S323,0,VLOOKUP('Thông tin khách hàng'!$E$10,$X$2:$Z$5,2,FALSE))</f>
        <v>0</v>
      </c>
      <c r="H323" s="5">
        <f>F323*HLOOKUP(B323,Assumption!$A$10:$G$12,2,TRUE)+G323*HLOOKUP(B323,Assumption!$A$10:$G$12,3,TRUE)</f>
        <v>0</v>
      </c>
      <c r="I323" s="5">
        <f t="shared" si="2"/>
        <v>0</v>
      </c>
      <c r="J323" s="47">
        <f>VLOOKUP(D323,Assumption!$O$3:$Q$103,IF('Thông tin khách hàng'!$B$3="Nam",2,3),FALSE)/12*P323</f>
        <v>0</v>
      </c>
      <c r="K323" s="5">
        <v>20000.0</v>
      </c>
      <c r="L323" s="46">
        <f>ROUND(((HLOOKUP(B323,Assumption!$A$6:$L$7,2,TRUE)+1)^(1/12)-1)*(E323+I323-J323-K323),0)</f>
        <v>3346109</v>
      </c>
      <c r="M323" s="46">
        <f t="shared" si="3"/>
        <v>2029349240</v>
      </c>
      <c r="N323" s="47">
        <f>HLOOKUP(ROUND(AVERAGE(M311:M322)/10^6,0),Assumption!$B$2:$E$3,2,TRUE)*MAX((AVERAGE(M311:M322)-250*10^6),0)</f>
        <v>10343633.15</v>
      </c>
      <c r="O323" s="46">
        <f t="shared" si="4"/>
        <v>2039692873</v>
      </c>
      <c r="P323" s="46">
        <f>IF(A323=1,SA,MAX(0,SA-M322))</f>
        <v>0</v>
      </c>
      <c r="S323" s="5">
        <v>0.0</v>
      </c>
      <c r="T323" s="5">
        <v>0.0</v>
      </c>
      <c r="U323" s="5">
        <v>0.0</v>
      </c>
      <c r="V323" s="48">
        <v>1.0</v>
      </c>
    </row>
    <row r="324" ht="15.75" customHeight="1">
      <c r="A324" s="5">
        <v>322.0</v>
      </c>
      <c r="B324" s="5">
        <v>27.0</v>
      </c>
      <c r="C324" s="5">
        <f t="shared" si="1"/>
        <v>10</v>
      </c>
      <c r="D324" s="5">
        <f>'Thông tin khách hàng'!$B$4+B324-1</f>
        <v>27</v>
      </c>
      <c r="E324" s="46">
        <f t="shared" si="5"/>
        <v>2029349240</v>
      </c>
      <c r="F324" s="5">
        <f>TP*VLOOKUP('Thông tin khách hàng'!$E$10,$X$2:$Z$5,3,FALSE)*OFFSET($S324,0,VLOOKUP('Thông tin khách hàng'!$E$10,$X$2:$Z$5,2,FALSE))</f>
        <v>0</v>
      </c>
      <c r="G324" s="5">
        <f>EP*VLOOKUP('Thông tin khách hàng'!$E$10,$X$2:$Z$5,3,FALSE)*OFFSET($S324,0,VLOOKUP('Thông tin khách hàng'!$E$10,$X$2:$Z$5,2,FALSE))</f>
        <v>0</v>
      </c>
      <c r="H324" s="5">
        <f>F324*HLOOKUP(B324,Assumption!$A$10:$G$12,2,TRUE)+G324*HLOOKUP(B324,Assumption!$A$10:$G$12,3,TRUE)</f>
        <v>0</v>
      </c>
      <c r="I324" s="5">
        <f t="shared" si="2"/>
        <v>0</v>
      </c>
      <c r="J324" s="47">
        <f>VLOOKUP(D324,Assumption!$O$3:$Q$103,IF('Thông tin khách hàng'!$B$3="Nam",2,3),FALSE)/12*P324</f>
        <v>0</v>
      </c>
      <c r="K324" s="5">
        <v>20000.0</v>
      </c>
      <c r="L324" s="46">
        <f>ROUND(((HLOOKUP(B324,Assumption!$A$6:$L$7,2,TRUE)+1)^(1/12)-1)*(E324+I324-J324-K324),0)</f>
        <v>3351602</v>
      </c>
      <c r="M324" s="46">
        <f t="shared" si="3"/>
        <v>2032680842</v>
      </c>
      <c r="N324" s="47">
        <f>HLOOKUP(ROUND(AVERAGE(M312:M323)/10^6,0),Assumption!$B$2:$E$3,2,TRUE)*MAX((AVERAGE(M312:M323)-250*10^6),0)</f>
        <v>10392371.98</v>
      </c>
      <c r="O324" s="46">
        <f t="shared" si="4"/>
        <v>2043073214</v>
      </c>
      <c r="P324" s="46">
        <f>IF(A324=1,SA,MAX(0,SA-M323))</f>
        <v>0</v>
      </c>
      <c r="S324" s="5">
        <v>0.0</v>
      </c>
      <c r="T324" s="5">
        <v>0.0</v>
      </c>
      <c r="U324" s="5">
        <v>1.0</v>
      </c>
      <c r="V324" s="48">
        <v>1.0</v>
      </c>
    </row>
    <row r="325" ht="15.75" customHeight="1">
      <c r="A325" s="5">
        <v>323.0</v>
      </c>
      <c r="B325" s="5">
        <v>27.0</v>
      </c>
      <c r="C325" s="5">
        <f t="shared" si="1"/>
        <v>11</v>
      </c>
      <c r="D325" s="5">
        <f>'Thông tin khách hàng'!$B$4+B325-1</f>
        <v>27</v>
      </c>
      <c r="E325" s="46">
        <f t="shared" si="5"/>
        <v>2032680842</v>
      </c>
      <c r="F325" s="5">
        <f>TP*VLOOKUP('Thông tin khách hàng'!$E$10,$X$2:$Z$5,3,FALSE)*OFFSET($S325,0,VLOOKUP('Thông tin khách hàng'!$E$10,$X$2:$Z$5,2,FALSE))</f>
        <v>0</v>
      </c>
      <c r="G325" s="5">
        <f>EP*VLOOKUP('Thông tin khách hàng'!$E$10,$X$2:$Z$5,3,FALSE)*OFFSET($S325,0,VLOOKUP('Thông tin khách hàng'!$E$10,$X$2:$Z$5,2,FALSE))</f>
        <v>0</v>
      </c>
      <c r="H325" s="5">
        <f>F325*HLOOKUP(B325,Assumption!$A$10:$G$12,2,TRUE)+G325*HLOOKUP(B325,Assumption!$A$10:$G$12,3,TRUE)</f>
        <v>0</v>
      </c>
      <c r="I325" s="5">
        <f t="shared" si="2"/>
        <v>0</v>
      </c>
      <c r="J325" s="47">
        <f>VLOOKUP(D325,Assumption!$O$3:$Q$103,IF('Thông tin khách hàng'!$B$3="Nam",2,3),FALSE)/12*P325</f>
        <v>0</v>
      </c>
      <c r="K325" s="5">
        <v>20000.0</v>
      </c>
      <c r="L325" s="46">
        <f>ROUND(((HLOOKUP(B325,Assumption!$A$6:$L$7,2,TRUE)+1)^(1/12)-1)*(E325+I325-J325-K325),0)</f>
        <v>3357105</v>
      </c>
      <c r="M325" s="46">
        <f t="shared" si="3"/>
        <v>2036017947</v>
      </c>
      <c r="N325" s="47">
        <f>HLOOKUP(ROUND(AVERAGE(M313:M324)/10^6,0),Assumption!$B$2:$E$3,2,TRUE)*MAX((AVERAGE(M313:M324)-250*10^6),0)</f>
        <v>10441191.31</v>
      </c>
      <c r="O325" s="46">
        <f t="shared" si="4"/>
        <v>2046459139</v>
      </c>
      <c r="P325" s="46">
        <f>IF(A325=1,SA,MAX(0,SA-M324))</f>
        <v>0</v>
      </c>
      <c r="S325" s="5">
        <v>0.0</v>
      </c>
      <c r="T325" s="5">
        <v>0.0</v>
      </c>
      <c r="U325" s="5">
        <v>0.0</v>
      </c>
      <c r="V325" s="48">
        <v>1.0</v>
      </c>
    </row>
    <row r="326" ht="15.75" customHeight="1">
      <c r="A326" s="5">
        <v>324.0</v>
      </c>
      <c r="B326" s="5">
        <v>27.0</v>
      </c>
      <c r="C326" s="5">
        <f t="shared" si="1"/>
        <v>12</v>
      </c>
      <c r="D326" s="5">
        <f>'Thông tin khách hàng'!$B$4+B326-1</f>
        <v>27</v>
      </c>
      <c r="E326" s="46">
        <f t="shared" si="5"/>
        <v>2036017947</v>
      </c>
      <c r="F326" s="5">
        <f>TP*VLOOKUP('Thông tin khách hàng'!$E$10,$X$2:$Z$5,3,FALSE)*OFFSET($S326,0,VLOOKUP('Thông tin khách hàng'!$E$10,$X$2:$Z$5,2,FALSE))</f>
        <v>0</v>
      </c>
      <c r="G326" s="5">
        <f>EP*VLOOKUP('Thông tin khách hàng'!$E$10,$X$2:$Z$5,3,FALSE)*OFFSET($S326,0,VLOOKUP('Thông tin khách hàng'!$E$10,$X$2:$Z$5,2,FALSE))</f>
        <v>0</v>
      </c>
      <c r="H326" s="5">
        <f>F326*HLOOKUP(B326,Assumption!$A$10:$G$12,2,TRUE)+G326*HLOOKUP(B326,Assumption!$A$10:$G$12,3,TRUE)</f>
        <v>0</v>
      </c>
      <c r="I326" s="5">
        <f t="shared" si="2"/>
        <v>0</v>
      </c>
      <c r="J326" s="47">
        <f>VLOOKUP(D326,Assumption!$O$3:$Q$103,IF('Thông tin khách hàng'!$B$3="Nam",2,3),FALSE)/12*P326</f>
        <v>0</v>
      </c>
      <c r="K326" s="5">
        <v>20000.0</v>
      </c>
      <c r="L326" s="46">
        <f>ROUND(((HLOOKUP(B326,Assumption!$A$6:$L$7,2,TRUE)+1)^(1/12)-1)*(E326+I326-J326-K326),0)</f>
        <v>3362616</v>
      </c>
      <c r="M326" s="46">
        <f t="shared" si="3"/>
        <v>2039360563</v>
      </c>
      <c r="N326" s="47">
        <f>HLOOKUP(ROUND(AVERAGE(M314:M325)/10^6,0),Assumption!$B$2:$E$3,2,TRUE)*MAX((AVERAGE(M314:M325)-250*10^6),0)</f>
        <v>10490091.27</v>
      </c>
      <c r="O326" s="46">
        <f t="shared" si="4"/>
        <v>2049850655</v>
      </c>
      <c r="P326" s="46">
        <f>IF(A326=1,SA,MAX(0,SA-M325))</f>
        <v>0</v>
      </c>
      <c r="S326" s="5">
        <v>0.0</v>
      </c>
      <c r="T326" s="5">
        <v>0.0</v>
      </c>
      <c r="U326" s="5">
        <v>0.0</v>
      </c>
      <c r="V326" s="48">
        <v>1.0</v>
      </c>
    </row>
    <row r="327" ht="15.75" customHeight="1">
      <c r="A327" s="5">
        <v>325.0</v>
      </c>
      <c r="B327" s="5">
        <v>28.0</v>
      </c>
      <c r="C327" s="5">
        <f t="shared" si="1"/>
        <v>1</v>
      </c>
      <c r="D327" s="5">
        <f>'Thông tin khách hàng'!$B$4+B327-1</f>
        <v>28</v>
      </c>
      <c r="E327" s="46">
        <f t="shared" si="5"/>
        <v>2039360563</v>
      </c>
      <c r="F327" s="5">
        <f>TP*VLOOKUP('Thông tin khách hàng'!$E$10,$X$2:$Z$5,3,FALSE)*OFFSET($S327,0,VLOOKUP('Thông tin khách hàng'!$E$10,$X$2:$Z$5,2,FALSE))</f>
        <v>15000000</v>
      </c>
      <c r="G327" s="5">
        <f>EP*VLOOKUP('Thông tin khách hàng'!$E$10,$X$2:$Z$5,3,FALSE)*OFFSET($S327,0,VLOOKUP('Thông tin khách hàng'!$E$10,$X$2:$Z$5,2,FALSE))</f>
        <v>15000000</v>
      </c>
      <c r="H327" s="5">
        <f>F327*HLOOKUP(B327,Assumption!$A$10:$G$12,2,TRUE)+G327*HLOOKUP(B327,Assumption!$A$10:$G$12,3,TRUE)</f>
        <v>750000</v>
      </c>
      <c r="I327" s="5">
        <f t="shared" si="2"/>
        <v>29250000</v>
      </c>
      <c r="J327" s="47">
        <f>VLOOKUP(D327,Assumption!$O$3:$Q$103,IF('Thông tin khách hàng'!$B$3="Nam",2,3),FALSE)/12*P327</f>
        <v>0</v>
      </c>
      <c r="K327" s="5">
        <v>20000.0</v>
      </c>
      <c r="L327" s="46">
        <f>ROUND(((HLOOKUP(B327,Assumption!$A$6:$L$7,2,TRUE)+1)^(1/12)-1)*(E327+I327-J327-K327),0)</f>
        <v>3416445</v>
      </c>
      <c r="M327" s="46">
        <f t="shared" si="3"/>
        <v>2072007008</v>
      </c>
      <c r="N327" s="47">
        <f>HLOOKUP(ROUND(AVERAGE(M315:M326)/10^6,0),Assumption!$B$2:$E$3,2,TRUE)*MAX((AVERAGE(M315:M326)-250*10^6),0)</f>
        <v>10539071.99</v>
      </c>
      <c r="O327" s="46">
        <f t="shared" si="4"/>
        <v>2082546080</v>
      </c>
      <c r="P327" s="46">
        <f>IF(A327=1,SA,MAX(0,SA-M326))</f>
        <v>0</v>
      </c>
      <c r="S327" s="5">
        <v>1.0</v>
      </c>
      <c r="T327" s="5">
        <v>1.0</v>
      </c>
      <c r="U327" s="5">
        <v>1.0</v>
      </c>
      <c r="V327" s="48">
        <v>1.0</v>
      </c>
    </row>
    <row r="328" ht="15.75" customHeight="1">
      <c r="A328" s="5">
        <v>326.0</v>
      </c>
      <c r="B328" s="5">
        <v>28.0</v>
      </c>
      <c r="C328" s="5">
        <f t="shared" si="1"/>
        <v>2</v>
      </c>
      <c r="D328" s="5">
        <f>'Thông tin khách hàng'!$B$4+B328-1</f>
        <v>28</v>
      </c>
      <c r="E328" s="46">
        <f t="shared" si="5"/>
        <v>2072007008</v>
      </c>
      <c r="F328" s="5">
        <f>TP*VLOOKUP('Thông tin khách hàng'!$E$10,$X$2:$Z$5,3,FALSE)*OFFSET($S328,0,VLOOKUP('Thông tin khách hàng'!$E$10,$X$2:$Z$5,2,FALSE))</f>
        <v>0</v>
      </c>
      <c r="G328" s="5">
        <f>EP*VLOOKUP('Thông tin khách hàng'!$E$10,$X$2:$Z$5,3,FALSE)*OFFSET($S328,0,VLOOKUP('Thông tin khách hàng'!$E$10,$X$2:$Z$5,2,FALSE))</f>
        <v>0</v>
      </c>
      <c r="H328" s="5">
        <f>F328*HLOOKUP(B328,Assumption!$A$10:$G$12,2,TRUE)+G328*HLOOKUP(B328,Assumption!$A$10:$G$12,3,TRUE)</f>
        <v>0</v>
      </c>
      <c r="I328" s="5">
        <f t="shared" si="2"/>
        <v>0</v>
      </c>
      <c r="J328" s="47">
        <f>VLOOKUP(D328,Assumption!$O$3:$Q$103,IF('Thông tin khách hàng'!$B$3="Nam",2,3),FALSE)/12*P328</f>
        <v>0</v>
      </c>
      <c r="K328" s="5">
        <v>20000.0</v>
      </c>
      <c r="L328" s="46">
        <f>ROUND(((HLOOKUP(B328,Assumption!$A$6:$L$7,2,TRUE)+1)^(1/12)-1)*(E328+I328-J328-K328),0)</f>
        <v>3422055</v>
      </c>
      <c r="M328" s="46">
        <f t="shared" si="3"/>
        <v>2075409063</v>
      </c>
      <c r="N328" s="47">
        <f>HLOOKUP(ROUND(AVERAGE(M316:M327)/10^6,0),Assumption!$B$2:$E$3,2,TRUE)*MAX((AVERAGE(M316:M327)-250*10^6),0)</f>
        <v>10588133.61</v>
      </c>
      <c r="O328" s="46">
        <f t="shared" si="4"/>
        <v>2085997197</v>
      </c>
      <c r="P328" s="46">
        <f>IF(A328=1,SA,MAX(0,SA-M327))</f>
        <v>0</v>
      </c>
      <c r="S328" s="5">
        <v>0.0</v>
      </c>
      <c r="T328" s="5">
        <v>0.0</v>
      </c>
      <c r="U328" s="5">
        <v>0.0</v>
      </c>
      <c r="V328" s="48">
        <v>1.0</v>
      </c>
    </row>
    <row r="329" ht="15.75" customHeight="1">
      <c r="A329" s="5">
        <v>327.0</v>
      </c>
      <c r="B329" s="5">
        <v>28.0</v>
      </c>
      <c r="C329" s="5">
        <f t="shared" si="1"/>
        <v>3</v>
      </c>
      <c r="D329" s="5">
        <f>'Thông tin khách hàng'!$B$4+B329-1</f>
        <v>28</v>
      </c>
      <c r="E329" s="46">
        <f t="shared" si="5"/>
        <v>2075409063</v>
      </c>
      <c r="F329" s="5">
        <f>TP*VLOOKUP('Thông tin khách hàng'!$E$10,$X$2:$Z$5,3,FALSE)*OFFSET($S329,0,VLOOKUP('Thông tin khách hàng'!$E$10,$X$2:$Z$5,2,FALSE))</f>
        <v>0</v>
      </c>
      <c r="G329" s="5">
        <f>EP*VLOOKUP('Thông tin khách hàng'!$E$10,$X$2:$Z$5,3,FALSE)*OFFSET($S329,0,VLOOKUP('Thông tin khách hàng'!$E$10,$X$2:$Z$5,2,FALSE))</f>
        <v>0</v>
      </c>
      <c r="H329" s="5">
        <f>F329*HLOOKUP(B329,Assumption!$A$10:$G$12,2,TRUE)+G329*HLOOKUP(B329,Assumption!$A$10:$G$12,3,TRUE)</f>
        <v>0</v>
      </c>
      <c r="I329" s="5">
        <f t="shared" si="2"/>
        <v>0</v>
      </c>
      <c r="J329" s="47">
        <f>VLOOKUP(D329,Assumption!$O$3:$Q$103,IF('Thông tin khách hàng'!$B$3="Nam",2,3),FALSE)/12*P329</f>
        <v>0</v>
      </c>
      <c r="K329" s="5">
        <v>20000.0</v>
      </c>
      <c r="L329" s="46">
        <f>ROUND(((HLOOKUP(B329,Assumption!$A$6:$L$7,2,TRUE)+1)^(1/12)-1)*(E329+I329-J329-K329),0)</f>
        <v>3427674</v>
      </c>
      <c r="M329" s="46">
        <f t="shared" si="3"/>
        <v>2078816737</v>
      </c>
      <c r="N329" s="47">
        <f>HLOOKUP(ROUND(AVERAGE(M317:M328)/10^6,0),Assumption!$B$2:$E$3,2,TRUE)*MAX((AVERAGE(M317:M328)-250*10^6),0)</f>
        <v>10637276.25</v>
      </c>
      <c r="O329" s="46">
        <f t="shared" si="4"/>
        <v>2089454014</v>
      </c>
      <c r="P329" s="46">
        <f>IF(A329=1,SA,MAX(0,SA-M328))</f>
        <v>0</v>
      </c>
      <c r="S329" s="5">
        <v>0.0</v>
      </c>
      <c r="T329" s="5">
        <v>0.0</v>
      </c>
      <c r="U329" s="5">
        <v>0.0</v>
      </c>
      <c r="V329" s="48">
        <v>1.0</v>
      </c>
    </row>
    <row r="330" ht="15.75" customHeight="1">
      <c r="A330" s="5">
        <v>328.0</v>
      </c>
      <c r="B330" s="5">
        <v>28.0</v>
      </c>
      <c r="C330" s="5">
        <f t="shared" si="1"/>
        <v>4</v>
      </c>
      <c r="D330" s="5">
        <f>'Thông tin khách hàng'!$B$4+B330-1</f>
        <v>28</v>
      </c>
      <c r="E330" s="46">
        <f t="shared" si="5"/>
        <v>2078816737</v>
      </c>
      <c r="F330" s="5">
        <f>TP*VLOOKUP('Thông tin khách hàng'!$E$10,$X$2:$Z$5,3,FALSE)*OFFSET($S330,0,VLOOKUP('Thông tin khách hàng'!$E$10,$X$2:$Z$5,2,FALSE))</f>
        <v>0</v>
      </c>
      <c r="G330" s="5">
        <f>EP*VLOOKUP('Thông tin khách hàng'!$E$10,$X$2:$Z$5,3,FALSE)*OFFSET($S330,0,VLOOKUP('Thông tin khách hàng'!$E$10,$X$2:$Z$5,2,FALSE))</f>
        <v>0</v>
      </c>
      <c r="H330" s="5">
        <f>F330*HLOOKUP(B330,Assumption!$A$10:$G$12,2,TRUE)+G330*HLOOKUP(B330,Assumption!$A$10:$G$12,3,TRUE)</f>
        <v>0</v>
      </c>
      <c r="I330" s="5">
        <f t="shared" si="2"/>
        <v>0</v>
      </c>
      <c r="J330" s="47">
        <f>VLOOKUP(D330,Assumption!$O$3:$Q$103,IF('Thông tin khách hàng'!$B$3="Nam",2,3),FALSE)/12*P330</f>
        <v>0</v>
      </c>
      <c r="K330" s="5">
        <v>20000.0</v>
      </c>
      <c r="L330" s="46">
        <f>ROUND(((HLOOKUP(B330,Assumption!$A$6:$L$7,2,TRUE)+1)^(1/12)-1)*(E330+I330-J330-K330),0)</f>
        <v>3433302</v>
      </c>
      <c r="M330" s="46">
        <f t="shared" si="3"/>
        <v>2082230039</v>
      </c>
      <c r="N330" s="47">
        <f>HLOOKUP(ROUND(AVERAGE(M318:M329)/10^6,0),Assumption!$B$2:$E$3,2,TRUE)*MAX((AVERAGE(M318:M329)-250*10^6),0)</f>
        <v>10686500.06</v>
      </c>
      <c r="O330" s="46">
        <f t="shared" si="4"/>
        <v>2092916539</v>
      </c>
      <c r="P330" s="46">
        <f>IF(A330=1,SA,MAX(0,SA-M329))</f>
        <v>0</v>
      </c>
      <c r="S330" s="5">
        <v>0.0</v>
      </c>
      <c r="T330" s="5">
        <v>0.0</v>
      </c>
      <c r="U330" s="5">
        <v>1.0</v>
      </c>
      <c r="V330" s="48">
        <v>1.0</v>
      </c>
    </row>
    <row r="331" ht="15.75" customHeight="1">
      <c r="A331" s="5">
        <v>329.0</v>
      </c>
      <c r="B331" s="5">
        <v>28.0</v>
      </c>
      <c r="C331" s="5">
        <f t="shared" si="1"/>
        <v>5</v>
      </c>
      <c r="D331" s="5">
        <f>'Thông tin khách hàng'!$B$4+B331-1</f>
        <v>28</v>
      </c>
      <c r="E331" s="46">
        <f t="shared" si="5"/>
        <v>2082230039</v>
      </c>
      <c r="F331" s="5">
        <f>TP*VLOOKUP('Thông tin khách hàng'!$E$10,$X$2:$Z$5,3,FALSE)*OFFSET($S331,0,VLOOKUP('Thông tin khách hàng'!$E$10,$X$2:$Z$5,2,FALSE))</f>
        <v>0</v>
      </c>
      <c r="G331" s="5">
        <f>EP*VLOOKUP('Thông tin khách hàng'!$E$10,$X$2:$Z$5,3,FALSE)*OFFSET($S331,0,VLOOKUP('Thông tin khách hàng'!$E$10,$X$2:$Z$5,2,FALSE))</f>
        <v>0</v>
      </c>
      <c r="H331" s="5">
        <f>F331*HLOOKUP(B331,Assumption!$A$10:$G$12,2,TRUE)+G331*HLOOKUP(B331,Assumption!$A$10:$G$12,3,TRUE)</f>
        <v>0</v>
      </c>
      <c r="I331" s="5">
        <f t="shared" si="2"/>
        <v>0</v>
      </c>
      <c r="J331" s="47">
        <f>VLOOKUP(D331,Assumption!$O$3:$Q$103,IF('Thông tin khách hàng'!$B$3="Nam",2,3),FALSE)/12*P331</f>
        <v>0</v>
      </c>
      <c r="K331" s="5">
        <v>20000.0</v>
      </c>
      <c r="L331" s="46">
        <f>ROUND(((HLOOKUP(B331,Assumption!$A$6:$L$7,2,TRUE)+1)^(1/12)-1)*(E331+I331-J331-K331),0)</f>
        <v>3438939</v>
      </c>
      <c r="M331" s="46">
        <f t="shared" si="3"/>
        <v>2085648978</v>
      </c>
      <c r="N331" s="47">
        <f>HLOOKUP(ROUND(AVERAGE(M319:M330)/10^6,0),Assumption!$B$2:$E$3,2,TRUE)*MAX((AVERAGE(M319:M330)-250*10^6),0)</f>
        <v>10735805.17</v>
      </c>
      <c r="O331" s="46">
        <f t="shared" si="4"/>
        <v>2096384783</v>
      </c>
      <c r="P331" s="46">
        <f>IF(A331=1,SA,MAX(0,SA-M330))</f>
        <v>0</v>
      </c>
      <c r="S331" s="5">
        <v>0.0</v>
      </c>
      <c r="T331" s="5">
        <v>0.0</v>
      </c>
      <c r="U331" s="5">
        <v>0.0</v>
      </c>
      <c r="V331" s="48">
        <v>1.0</v>
      </c>
    </row>
    <row r="332" ht="15.75" customHeight="1">
      <c r="A332" s="5">
        <v>330.0</v>
      </c>
      <c r="B332" s="5">
        <v>28.0</v>
      </c>
      <c r="C332" s="5">
        <f t="shared" si="1"/>
        <v>6</v>
      </c>
      <c r="D332" s="5">
        <f>'Thông tin khách hàng'!$B$4+B332-1</f>
        <v>28</v>
      </c>
      <c r="E332" s="46">
        <f t="shared" si="5"/>
        <v>2085648978</v>
      </c>
      <c r="F332" s="5">
        <f>TP*VLOOKUP('Thông tin khách hàng'!$E$10,$X$2:$Z$5,3,FALSE)*OFFSET($S332,0,VLOOKUP('Thông tin khách hàng'!$E$10,$X$2:$Z$5,2,FALSE))</f>
        <v>0</v>
      </c>
      <c r="G332" s="5">
        <f>EP*VLOOKUP('Thông tin khách hàng'!$E$10,$X$2:$Z$5,3,FALSE)*OFFSET($S332,0,VLOOKUP('Thông tin khách hàng'!$E$10,$X$2:$Z$5,2,FALSE))</f>
        <v>0</v>
      </c>
      <c r="H332" s="5">
        <f>F332*HLOOKUP(B332,Assumption!$A$10:$G$12,2,TRUE)+G332*HLOOKUP(B332,Assumption!$A$10:$G$12,3,TRUE)</f>
        <v>0</v>
      </c>
      <c r="I332" s="5">
        <f t="shared" si="2"/>
        <v>0</v>
      </c>
      <c r="J332" s="47">
        <f>VLOOKUP(D332,Assumption!$O$3:$Q$103,IF('Thông tin khách hàng'!$B$3="Nam",2,3),FALSE)/12*P332</f>
        <v>0</v>
      </c>
      <c r="K332" s="5">
        <v>20000.0</v>
      </c>
      <c r="L332" s="46">
        <f>ROUND(((HLOOKUP(B332,Assumption!$A$6:$L$7,2,TRUE)+1)^(1/12)-1)*(E332+I332-J332-K332),0)</f>
        <v>3444586</v>
      </c>
      <c r="M332" s="46">
        <f t="shared" si="3"/>
        <v>2089073564</v>
      </c>
      <c r="N332" s="47">
        <f>HLOOKUP(ROUND(AVERAGE(M320:M331)/10^6,0),Assumption!$B$2:$E$3,2,TRUE)*MAX((AVERAGE(M320:M331)-250*10^6),0)</f>
        <v>10785191.71</v>
      </c>
      <c r="O332" s="46">
        <f t="shared" si="4"/>
        <v>2099858756</v>
      </c>
      <c r="P332" s="46">
        <f>IF(A332=1,SA,MAX(0,SA-M331))</f>
        <v>0</v>
      </c>
      <c r="S332" s="5">
        <v>0.0</v>
      </c>
      <c r="T332" s="5">
        <v>0.0</v>
      </c>
      <c r="U332" s="5">
        <v>0.0</v>
      </c>
      <c r="V332" s="48">
        <v>1.0</v>
      </c>
    </row>
    <row r="333" ht="15.75" customHeight="1">
      <c r="A333" s="5">
        <v>331.0</v>
      </c>
      <c r="B333" s="5">
        <v>28.0</v>
      </c>
      <c r="C333" s="5">
        <f t="shared" si="1"/>
        <v>7</v>
      </c>
      <c r="D333" s="5">
        <f>'Thông tin khách hàng'!$B$4+B333-1</f>
        <v>28</v>
      </c>
      <c r="E333" s="46">
        <f t="shared" si="5"/>
        <v>2089073564</v>
      </c>
      <c r="F333" s="5">
        <f>TP*VLOOKUP('Thông tin khách hàng'!$E$10,$X$2:$Z$5,3,FALSE)*OFFSET($S333,0,VLOOKUP('Thông tin khách hàng'!$E$10,$X$2:$Z$5,2,FALSE))</f>
        <v>15000000</v>
      </c>
      <c r="G333" s="5">
        <f>EP*VLOOKUP('Thông tin khách hàng'!$E$10,$X$2:$Z$5,3,FALSE)*OFFSET($S333,0,VLOOKUP('Thông tin khách hàng'!$E$10,$X$2:$Z$5,2,FALSE))</f>
        <v>15000000</v>
      </c>
      <c r="H333" s="5">
        <f>F333*HLOOKUP(B333,Assumption!$A$10:$G$12,2,TRUE)+G333*HLOOKUP(B333,Assumption!$A$10:$G$12,3,TRUE)</f>
        <v>750000</v>
      </c>
      <c r="I333" s="5">
        <f t="shared" si="2"/>
        <v>29250000</v>
      </c>
      <c r="J333" s="47">
        <f>VLOOKUP(D333,Assumption!$O$3:$Q$103,IF('Thông tin khách hàng'!$B$3="Nam",2,3),FALSE)/12*P333</f>
        <v>0</v>
      </c>
      <c r="K333" s="5">
        <v>20000.0</v>
      </c>
      <c r="L333" s="46">
        <f>ROUND(((HLOOKUP(B333,Assumption!$A$6:$L$7,2,TRUE)+1)^(1/12)-1)*(E333+I333-J333-K333),0)</f>
        <v>3498551</v>
      </c>
      <c r="M333" s="46">
        <f t="shared" si="3"/>
        <v>2121802115</v>
      </c>
      <c r="N333" s="47">
        <f>HLOOKUP(ROUND(AVERAGE(M321:M332)/10^6,0),Assumption!$B$2:$E$3,2,TRUE)*MAX((AVERAGE(M321:M332)-250*10^6),0)</f>
        <v>10834659.81</v>
      </c>
      <c r="O333" s="46">
        <f t="shared" si="4"/>
        <v>2132636775</v>
      </c>
      <c r="P333" s="46">
        <f>IF(A333=1,SA,MAX(0,SA-M332))</f>
        <v>0</v>
      </c>
      <c r="S333" s="5">
        <v>0.0</v>
      </c>
      <c r="T333" s="5">
        <v>1.0</v>
      </c>
      <c r="U333" s="5">
        <v>1.0</v>
      </c>
      <c r="V333" s="48">
        <v>1.0</v>
      </c>
    </row>
    <row r="334" ht="15.75" customHeight="1">
      <c r="A334" s="5">
        <v>332.0</v>
      </c>
      <c r="B334" s="5">
        <v>28.0</v>
      </c>
      <c r="C334" s="5">
        <f t="shared" si="1"/>
        <v>8</v>
      </c>
      <c r="D334" s="5">
        <f>'Thông tin khách hàng'!$B$4+B334-1</f>
        <v>28</v>
      </c>
      <c r="E334" s="46">
        <f t="shared" si="5"/>
        <v>2121802115</v>
      </c>
      <c r="F334" s="5">
        <f>TP*VLOOKUP('Thông tin khách hàng'!$E$10,$X$2:$Z$5,3,FALSE)*OFFSET($S334,0,VLOOKUP('Thông tin khách hàng'!$E$10,$X$2:$Z$5,2,FALSE))</f>
        <v>0</v>
      </c>
      <c r="G334" s="5">
        <f>EP*VLOOKUP('Thông tin khách hàng'!$E$10,$X$2:$Z$5,3,FALSE)*OFFSET($S334,0,VLOOKUP('Thông tin khách hàng'!$E$10,$X$2:$Z$5,2,FALSE))</f>
        <v>0</v>
      </c>
      <c r="H334" s="5">
        <f>F334*HLOOKUP(B334,Assumption!$A$10:$G$12,2,TRUE)+G334*HLOOKUP(B334,Assumption!$A$10:$G$12,3,TRUE)</f>
        <v>0</v>
      </c>
      <c r="I334" s="5">
        <f t="shared" si="2"/>
        <v>0</v>
      </c>
      <c r="J334" s="47">
        <f>VLOOKUP(D334,Assumption!$O$3:$Q$103,IF('Thông tin khách hàng'!$B$3="Nam",2,3),FALSE)/12*P334</f>
        <v>0</v>
      </c>
      <c r="K334" s="5">
        <v>20000.0</v>
      </c>
      <c r="L334" s="46">
        <f>ROUND(((HLOOKUP(B334,Assumption!$A$6:$L$7,2,TRUE)+1)^(1/12)-1)*(E334+I334-J334-K334),0)</f>
        <v>3504296</v>
      </c>
      <c r="M334" s="46">
        <f t="shared" si="3"/>
        <v>2125286411</v>
      </c>
      <c r="N334" s="47">
        <f>HLOOKUP(ROUND(AVERAGE(M322:M333)/10^6,0),Assumption!$B$2:$E$3,2,TRUE)*MAX((AVERAGE(M322:M333)-250*10^6),0)</f>
        <v>10884209.62</v>
      </c>
      <c r="O334" s="46">
        <f t="shared" si="4"/>
        <v>2136170621</v>
      </c>
      <c r="P334" s="46">
        <f>IF(A334=1,SA,MAX(0,SA-M333))</f>
        <v>0</v>
      </c>
      <c r="S334" s="5">
        <v>0.0</v>
      </c>
      <c r="T334" s="5">
        <v>0.0</v>
      </c>
      <c r="U334" s="5">
        <v>0.0</v>
      </c>
      <c r="V334" s="48">
        <v>1.0</v>
      </c>
    </row>
    <row r="335" ht="15.75" customHeight="1">
      <c r="A335" s="5">
        <v>333.0</v>
      </c>
      <c r="B335" s="5">
        <v>28.0</v>
      </c>
      <c r="C335" s="5">
        <f t="shared" si="1"/>
        <v>9</v>
      </c>
      <c r="D335" s="5">
        <f>'Thông tin khách hàng'!$B$4+B335-1</f>
        <v>28</v>
      </c>
      <c r="E335" s="46">
        <f t="shared" si="5"/>
        <v>2125286411</v>
      </c>
      <c r="F335" s="5">
        <f>TP*VLOOKUP('Thông tin khách hàng'!$E$10,$X$2:$Z$5,3,FALSE)*OFFSET($S335,0,VLOOKUP('Thông tin khách hàng'!$E$10,$X$2:$Z$5,2,FALSE))</f>
        <v>0</v>
      </c>
      <c r="G335" s="5">
        <f>EP*VLOOKUP('Thông tin khách hàng'!$E$10,$X$2:$Z$5,3,FALSE)*OFFSET($S335,0,VLOOKUP('Thông tin khách hàng'!$E$10,$X$2:$Z$5,2,FALSE))</f>
        <v>0</v>
      </c>
      <c r="H335" s="5">
        <f>F335*HLOOKUP(B335,Assumption!$A$10:$G$12,2,TRUE)+G335*HLOOKUP(B335,Assumption!$A$10:$G$12,3,TRUE)</f>
        <v>0</v>
      </c>
      <c r="I335" s="5">
        <f t="shared" si="2"/>
        <v>0</v>
      </c>
      <c r="J335" s="47">
        <f>VLOOKUP(D335,Assumption!$O$3:$Q$103,IF('Thông tin khách hàng'!$B$3="Nam",2,3),FALSE)/12*P335</f>
        <v>0</v>
      </c>
      <c r="K335" s="5">
        <v>20000.0</v>
      </c>
      <c r="L335" s="46">
        <f>ROUND(((HLOOKUP(B335,Assumption!$A$6:$L$7,2,TRUE)+1)^(1/12)-1)*(E335+I335-J335-K335),0)</f>
        <v>3510050</v>
      </c>
      <c r="M335" s="46">
        <f t="shared" si="3"/>
        <v>2128776461</v>
      </c>
      <c r="N335" s="47">
        <f>HLOOKUP(ROUND(AVERAGE(M323:M334)/10^6,0),Assumption!$B$2:$E$3,2,TRUE)*MAX((AVERAGE(M323:M334)-250*10^6),0)</f>
        <v>10933841.26</v>
      </c>
      <c r="O335" s="46">
        <f t="shared" si="4"/>
        <v>2139710303</v>
      </c>
      <c r="P335" s="46">
        <f>IF(A335=1,SA,MAX(0,SA-M334))</f>
        <v>0</v>
      </c>
      <c r="S335" s="5">
        <v>0.0</v>
      </c>
      <c r="T335" s="5">
        <v>0.0</v>
      </c>
      <c r="U335" s="5">
        <v>0.0</v>
      </c>
      <c r="V335" s="48">
        <v>1.0</v>
      </c>
    </row>
    <row r="336" ht="15.75" customHeight="1">
      <c r="A336" s="5">
        <v>334.0</v>
      </c>
      <c r="B336" s="5">
        <v>28.0</v>
      </c>
      <c r="C336" s="5">
        <f t="shared" si="1"/>
        <v>10</v>
      </c>
      <c r="D336" s="5">
        <f>'Thông tin khách hàng'!$B$4+B336-1</f>
        <v>28</v>
      </c>
      <c r="E336" s="46">
        <f t="shared" si="5"/>
        <v>2128776461</v>
      </c>
      <c r="F336" s="5">
        <f>TP*VLOOKUP('Thông tin khách hàng'!$E$10,$X$2:$Z$5,3,FALSE)*OFFSET($S336,0,VLOOKUP('Thông tin khách hàng'!$E$10,$X$2:$Z$5,2,FALSE))</f>
        <v>0</v>
      </c>
      <c r="G336" s="5">
        <f>EP*VLOOKUP('Thông tin khách hàng'!$E$10,$X$2:$Z$5,3,FALSE)*OFFSET($S336,0,VLOOKUP('Thông tin khách hàng'!$E$10,$X$2:$Z$5,2,FALSE))</f>
        <v>0</v>
      </c>
      <c r="H336" s="5">
        <f>F336*HLOOKUP(B336,Assumption!$A$10:$G$12,2,TRUE)+G336*HLOOKUP(B336,Assumption!$A$10:$G$12,3,TRUE)</f>
        <v>0</v>
      </c>
      <c r="I336" s="5">
        <f t="shared" si="2"/>
        <v>0</v>
      </c>
      <c r="J336" s="47">
        <f>VLOOKUP(D336,Assumption!$O$3:$Q$103,IF('Thông tin khách hàng'!$B$3="Nam",2,3),FALSE)/12*P336</f>
        <v>0</v>
      </c>
      <c r="K336" s="5">
        <v>20000.0</v>
      </c>
      <c r="L336" s="46">
        <f>ROUND(((HLOOKUP(B336,Assumption!$A$6:$L$7,2,TRUE)+1)^(1/12)-1)*(E336+I336-J336-K336),0)</f>
        <v>3515814</v>
      </c>
      <c r="M336" s="46">
        <f t="shared" si="3"/>
        <v>2132272275</v>
      </c>
      <c r="N336" s="47">
        <f>HLOOKUP(ROUND(AVERAGE(M324:M335)/10^6,0),Assumption!$B$2:$E$3,2,TRUE)*MAX((AVERAGE(M324:M335)-250*10^6),0)</f>
        <v>10983554.87</v>
      </c>
      <c r="O336" s="46">
        <f t="shared" si="4"/>
        <v>2143255830</v>
      </c>
      <c r="P336" s="46">
        <f>IF(A336=1,SA,MAX(0,SA-M335))</f>
        <v>0</v>
      </c>
      <c r="S336" s="5">
        <v>0.0</v>
      </c>
      <c r="T336" s="5">
        <v>0.0</v>
      </c>
      <c r="U336" s="5">
        <v>1.0</v>
      </c>
      <c r="V336" s="48">
        <v>1.0</v>
      </c>
    </row>
    <row r="337" ht="15.75" customHeight="1">
      <c r="A337" s="5">
        <v>335.0</v>
      </c>
      <c r="B337" s="5">
        <v>28.0</v>
      </c>
      <c r="C337" s="5">
        <f t="shared" si="1"/>
        <v>11</v>
      </c>
      <c r="D337" s="5">
        <f>'Thông tin khách hàng'!$B$4+B337-1</f>
        <v>28</v>
      </c>
      <c r="E337" s="46">
        <f t="shared" si="5"/>
        <v>2132272275</v>
      </c>
      <c r="F337" s="5">
        <f>TP*VLOOKUP('Thông tin khách hàng'!$E$10,$X$2:$Z$5,3,FALSE)*OFFSET($S337,0,VLOOKUP('Thông tin khách hàng'!$E$10,$X$2:$Z$5,2,FALSE))</f>
        <v>0</v>
      </c>
      <c r="G337" s="5">
        <f>EP*VLOOKUP('Thông tin khách hàng'!$E$10,$X$2:$Z$5,3,FALSE)*OFFSET($S337,0,VLOOKUP('Thông tin khách hàng'!$E$10,$X$2:$Z$5,2,FALSE))</f>
        <v>0</v>
      </c>
      <c r="H337" s="5">
        <f>F337*HLOOKUP(B337,Assumption!$A$10:$G$12,2,TRUE)+G337*HLOOKUP(B337,Assumption!$A$10:$G$12,3,TRUE)</f>
        <v>0</v>
      </c>
      <c r="I337" s="5">
        <f t="shared" si="2"/>
        <v>0</v>
      </c>
      <c r="J337" s="47">
        <f>VLOOKUP(D337,Assumption!$O$3:$Q$103,IF('Thông tin khách hàng'!$B$3="Nam",2,3),FALSE)/12*P337</f>
        <v>0</v>
      </c>
      <c r="K337" s="5">
        <v>20000.0</v>
      </c>
      <c r="L337" s="46">
        <f>ROUND(((HLOOKUP(B337,Assumption!$A$6:$L$7,2,TRUE)+1)^(1/12)-1)*(E337+I337-J337-K337),0)</f>
        <v>3521588</v>
      </c>
      <c r="M337" s="46">
        <f t="shared" si="3"/>
        <v>2135773863</v>
      </c>
      <c r="N337" s="47">
        <f>HLOOKUP(ROUND(AVERAGE(M325:M336)/10^6,0),Assumption!$B$2:$E$3,2,TRUE)*MAX((AVERAGE(M325:M336)-250*10^6),0)</f>
        <v>11033350.58</v>
      </c>
      <c r="O337" s="46">
        <f t="shared" si="4"/>
        <v>2146807214</v>
      </c>
      <c r="P337" s="46">
        <f>IF(A337=1,SA,MAX(0,SA-M336))</f>
        <v>0</v>
      </c>
      <c r="S337" s="5">
        <v>0.0</v>
      </c>
      <c r="T337" s="5">
        <v>0.0</v>
      </c>
      <c r="U337" s="5">
        <v>0.0</v>
      </c>
      <c r="V337" s="48">
        <v>1.0</v>
      </c>
    </row>
    <row r="338" ht="15.75" customHeight="1">
      <c r="A338" s="5">
        <v>336.0</v>
      </c>
      <c r="B338" s="5">
        <v>28.0</v>
      </c>
      <c r="C338" s="5">
        <f t="shared" si="1"/>
        <v>12</v>
      </c>
      <c r="D338" s="5">
        <f>'Thông tin khách hàng'!$B$4+B338-1</f>
        <v>28</v>
      </c>
      <c r="E338" s="46">
        <f t="shared" si="5"/>
        <v>2135773863</v>
      </c>
      <c r="F338" s="5">
        <f>TP*VLOOKUP('Thông tin khách hàng'!$E$10,$X$2:$Z$5,3,FALSE)*OFFSET($S338,0,VLOOKUP('Thông tin khách hàng'!$E$10,$X$2:$Z$5,2,FALSE))</f>
        <v>0</v>
      </c>
      <c r="G338" s="5">
        <f>EP*VLOOKUP('Thông tin khách hàng'!$E$10,$X$2:$Z$5,3,FALSE)*OFFSET($S338,0,VLOOKUP('Thông tin khách hàng'!$E$10,$X$2:$Z$5,2,FALSE))</f>
        <v>0</v>
      </c>
      <c r="H338" s="5">
        <f>F338*HLOOKUP(B338,Assumption!$A$10:$G$12,2,TRUE)+G338*HLOOKUP(B338,Assumption!$A$10:$G$12,3,TRUE)</f>
        <v>0</v>
      </c>
      <c r="I338" s="5">
        <f t="shared" si="2"/>
        <v>0</v>
      </c>
      <c r="J338" s="47">
        <f>VLOOKUP(D338,Assumption!$O$3:$Q$103,IF('Thông tin khách hàng'!$B$3="Nam",2,3),FALSE)/12*P338</f>
        <v>0</v>
      </c>
      <c r="K338" s="5">
        <v>20000.0</v>
      </c>
      <c r="L338" s="46">
        <f>ROUND(((HLOOKUP(B338,Assumption!$A$6:$L$7,2,TRUE)+1)^(1/12)-1)*(E338+I338-J338-K338),0)</f>
        <v>3527371</v>
      </c>
      <c r="M338" s="46">
        <f t="shared" si="3"/>
        <v>2139281234</v>
      </c>
      <c r="N338" s="47">
        <f>HLOOKUP(ROUND(AVERAGE(M326:M337)/10^6,0),Assumption!$B$2:$E$3,2,TRUE)*MAX((AVERAGE(M326:M337)-250*10^6),0)</f>
        <v>11083228.54</v>
      </c>
      <c r="O338" s="46">
        <f t="shared" si="4"/>
        <v>2150364463</v>
      </c>
      <c r="P338" s="46">
        <f>IF(A338=1,SA,MAX(0,SA-M337))</f>
        <v>0</v>
      </c>
      <c r="S338" s="5">
        <v>0.0</v>
      </c>
      <c r="T338" s="5">
        <v>0.0</v>
      </c>
      <c r="U338" s="5">
        <v>0.0</v>
      </c>
      <c r="V338" s="48">
        <v>1.0</v>
      </c>
    </row>
    <row r="339" ht="15.75" customHeight="1">
      <c r="A339" s="5">
        <v>337.0</v>
      </c>
      <c r="B339" s="5">
        <v>29.0</v>
      </c>
      <c r="C339" s="5">
        <f t="shared" si="1"/>
        <v>1</v>
      </c>
      <c r="D339" s="5">
        <f>'Thông tin khách hàng'!$B$4+B339-1</f>
        <v>29</v>
      </c>
      <c r="E339" s="46">
        <f t="shared" si="5"/>
        <v>2139281234</v>
      </c>
      <c r="F339" s="5">
        <f>TP*VLOOKUP('Thông tin khách hàng'!$E$10,$X$2:$Z$5,3,FALSE)*OFFSET($S339,0,VLOOKUP('Thông tin khách hàng'!$E$10,$X$2:$Z$5,2,FALSE))</f>
        <v>15000000</v>
      </c>
      <c r="G339" s="5">
        <f>EP*VLOOKUP('Thông tin khách hàng'!$E$10,$X$2:$Z$5,3,FALSE)*OFFSET($S339,0,VLOOKUP('Thông tin khách hàng'!$E$10,$X$2:$Z$5,2,FALSE))</f>
        <v>15000000</v>
      </c>
      <c r="H339" s="5">
        <f>F339*HLOOKUP(B339,Assumption!$A$10:$G$12,2,TRUE)+G339*HLOOKUP(B339,Assumption!$A$10:$G$12,3,TRUE)</f>
        <v>750000</v>
      </c>
      <c r="I339" s="5">
        <f t="shared" si="2"/>
        <v>29250000</v>
      </c>
      <c r="J339" s="47">
        <f>VLOOKUP(D339,Assumption!$O$3:$Q$103,IF('Thông tin khách hàng'!$B$3="Nam",2,3),FALSE)/12*P339</f>
        <v>0</v>
      </c>
      <c r="K339" s="5">
        <v>20000.0</v>
      </c>
      <c r="L339" s="46">
        <f>ROUND(((HLOOKUP(B339,Assumption!$A$6:$L$7,2,TRUE)+1)^(1/12)-1)*(E339+I339-J339-K339),0)</f>
        <v>3581473</v>
      </c>
      <c r="M339" s="46">
        <f t="shared" si="3"/>
        <v>2172092707</v>
      </c>
      <c r="N339" s="47">
        <f>HLOOKUP(ROUND(AVERAGE(M327:M338)/10^6,0),Assumption!$B$2:$E$3,2,TRUE)*MAX((AVERAGE(M327:M338)-250*10^6),0)</f>
        <v>11133188.88</v>
      </c>
      <c r="O339" s="46">
        <f t="shared" si="4"/>
        <v>2183225896</v>
      </c>
      <c r="P339" s="46">
        <f>IF(A339=1,SA,MAX(0,SA-M338))</f>
        <v>0</v>
      </c>
      <c r="S339" s="5">
        <v>1.0</v>
      </c>
      <c r="T339" s="5">
        <v>1.0</v>
      </c>
      <c r="U339" s="5">
        <v>1.0</v>
      </c>
      <c r="V339" s="48">
        <v>1.0</v>
      </c>
    </row>
    <row r="340" ht="15.75" customHeight="1">
      <c r="A340" s="5">
        <v>338.0</v>
      </c>
      <c r="B340" s="5">
        <v>29.0</v>
      </c>
      <c r="C340" s="5">
        <f t="shared" si="1"/>
        <v>2</v>
      </c>
      <c r="D340" s="5">
        <f>'Thông tin khách hàng'!$B$4+B340-1</f>
        <v>29</v>
      </c>
      <c r="E340" s="46">
        <f t="shared" si="5"/>
        <v>2172092707</v>
      </c>
      <c r="F340" s="5">
        <f>TP*VLOOKUP('Thông tin khách hàng'!$E$10,$X$2:$Z$5,3,FALSE)*OFFSET($S340,0,VLOOKUP('Thông tin khách hàng'!$E$10,$X$2:$Z$5,2,FALSE))</f>
        <v>0</v>
      </c>
      <c r="G340" s="5">
        <f>EP*VLOOKUP('Thông tin khách hàng'!$E$10,$X$2:$Z$5,3,FALSE)*OFFSET($S340,0,VLOOKUP('Thông tin khách hàng'!$E$10,$X$2:$Z$5,2,FALSE))</f>
        <v>0</v>
      </c>
      <c r="H340" s="5">
        <f>F340*HLOOKUP(B340,Assumption!$A$10:$G$12,2,TRUE)+G340*HLOOKUP(B340,Assumption!$A$10:$G$12,3,TRUE)</f>
        <v>0</v>
      </c>
      <c r="I340" s="5">
        <f t="shared" si="2"/>
        <v>0</v>
      </c>
      <c r="J340" s="47">
        <f>VLOOKUP(D340,Assumption!$O$3:$Q$103,IF('Thông tin khách hàng'!$B$3="Nam",2,3),FALSE)/12*P340</f>
        <v>0</v>
      </c>
      <c r="K340" s="5">
        <v>20000.0</v>
      </c>
      <c r="L340" s="46">
        <f>ROUND(((HLOOKUP(B340,Assumption!$A$6:$L$7,2,TRUE)+1)^(1/12)-1)*(E340+I340-J340-K340),0)</f>
        <v>3587355</v>
      </c>
      <c r="M340" s="46">
        <f t="shared" si="3"/>
        <v>2175660062</v>
      </c>
      <c r="N340" s="47">
        <f>HLOOKUP(ROUND(AVERAGE(M328:M339)/10^6,0),Assumption!$B$2:$E$3,2,TRUE)*MAX((AVERAGE(M328:M339)-250*10^6),0)</f>
        <v>11183231.73</v>
      </c>
      <c r="O340" s="46">
        <f t="shared" si="4"/>
        <v>2186843294</v>
      </c>
      <c r="P340" s="46">
        <f>IF(A340=1,SA,MAX(0,SA-M339))</f>
        <v>0</v>
      </c>
      <c r="S340" s="5">
        <v>0.0</v>
      </c>
      <c r="T340" s="5">
        <v>0.0</v>
      </c>
      <c r="U340" s="5">
        <v>0.0</v>
      </c>
      <c r="V340" s="48">
        <v>1.0</v>
      </c>
    </row>
    <row r="341" ht="15.75" customHeight="1">
      <c r="A341" s="5">
        <v>339.0</v>
      </c>
      <c r="B341" s="5">
        <v>29.0</v>
      </c>
      <c r="C341" s="5">
        <f t="shared" si="1"/>
        <v>3</v>
      </c>
      <c r="D341" s="5">
        <f>'Thông tin khách hàng'!$B$4+B341-1</f>
        <v>29</v>
      </c>
      <c r="E341" s="46">
        <f t="shared" si="5"/>
        <v>2175660062</v>
      </c>
      <c r="F341" s="5">
        <f>TP*VLOOKUP('Thông tin khách hàng'!$E$10,$X$2:$Z$5,3,FALSE)*OFFSET($S341,0,VLOOKUP('Thông tin khách hàng'!$E$10,$X$2:$Z$5,2,FALSE))</f>
        <v>0</v>
      </c>
      <c r="G341" s="5">
        <f>EP*VLOOKUP('Thông tin khách hàng'!$E$10,$X$2:$Z$5,3,FALSE)*OFFSET($S341,0,VLOOKUP('Thông tin khách hàng'!$E$10,$X$2:$Z$5,2,FALSE))</f>
        <v>0</v>
      </c>
      <c r="H341" s="5">
        <f>F341*HLOOKUP(B341,Assumption!$A$10:$G$12,2,TRUE)+G341*HLOOKUP(B341,Assumption!$A$10:$G$12,3,TRUE)</f>
        <v>0</v>
      </c>
      <c r="I341" s="5">
        <f t="shared" si="2"/>
        <v>0</v>
      </c>
      <c r="J341" s="47">
        <f>VLOOKUP(D341,Assumption!$O$3:$Q$103,IF('Thông tin khách hàng'!$B$3="Nam",2,3),FALSE)/12*P341</f>
        <v>0</v>
      </c>
      <c r="K341" s="5">
        <v>20000.0</v>
      </c>
      <c r="L341" s="46">
        <f>ROUND(((HLOOKUP(B341,Assumption!$A$6:$L$7,2,TRUE)+1)^(1/12)-1)*(E341+I341-J341-K341),0)</f>
        <v>3593246</v>
      </c>
      <c r="M341" s="46">
        <f t="shared" si="3"/>
        <v>2179233308</v>
      </c>
      <c r="N341" s="47">
        <f>HLOOKUP(ROUND(AVERAGE(M329:M340)/10^6,0),Assumption!$B$2:$E$3,2,TRUE)*MAX((AVERAGE(M329:M340)-250*10^6),0)</f>
        <v>11233357.22</v>
      </c>
      <c r="O341" s="46">
        <f t="shared" si="4"/>
        <v>2190466665</v>
      </c>
      <c r="P341" s="46">
        <f>IF(A341=1,SA,MAX(0,SA-M340))</f>
        <v>0</v>
      </c>
      <c r="S341" s="5">
        <v>0.0</v>
      </c>
      <c r="T341" s="5">
        <v>0.0</v>
      </c>
      <c r="U341" s="5">
        <v>0.0</v>
      </c>
      <c r="V341" s="48">
        <v>1.0</v>
      </c>
    </row>
    <row r="342" ht="15.75" customHeight="1">
      <c r="A342" s="5">
        <v>340.0</v>
      </c>
      <c r="B342" s="5">
        <v>29.0</v>
      </c>
      <c r="C342" s="5">
        <f t="shared" si="1"/>
        <v>4</v>
      </c>
      <c r="D342" s="5">
        <f>'Thông tin khách hàng'!$B$4+B342-1</f>
        <v>29</v>
      </c>
      <c r="E342" s="46">
        <f t="shared" si="5"/>
        <v>2179233308</v>
      </c>
      <c r="F342" s="5">
        <f>TP*VLOOKUP('Thông tin khách hàng'!$E$10,$X$2:$Z$5,3,FALSE)*OFFSET($S342,0,VLOOKUP('Thông tin khách hàng'!$E$10,$X$2:$Z$5,2,FALSE))</f>
        <v>0</v>
      </c>
      <c r="G342" s="5">
        <f>EP*VLOOKUP('Thông tin khách hàng'!$E$10,$X$2:$Z$5,3,FALSE)*OFFSET($S342,0,VLOOKUP('Thông tin khách hàng'!$E$10,$X$2:$Z$5,2,FALSE))</f>
        <v>0</v>
      </c>
      <c r="H342" s="5">
        <f>F342*HLOOKUP(B342,Assumption!$A$10:$G$12,2,TRUE)+G342*HLOOKUP(B342,Assumption!$A$10:$G$12,3,TRUE)</f>
        <v>0</v>
      </c>
      <c r="I342" s="5">
        <f t="shared" si="2"/>
        <v>0</v>
      </c>
      <c r="J342" s="47">
        <f>VLOOKUP(D342,Assumption!$O$3:$Q$103,IF('Thông tin khách hàng'!$B$3="Nam",2,3),FALSE)/12*P342</f>
        <v>0</v>
      </c>
      <c r="K342" s="5">
        <v>20000.0</v>
      </c>
      <c r="L342" s="46">
        <f>ROUND(((HLOOKUP(B342,Assumption!$A$6:$L$7,2,TRUE)+1)^(1/12)-1)*(E342+I342-J342-K342),0)</f>
        <v>3599148</v>
      </c>
      <c r="M342" s="46">
        <f t="shared" si="3"/>
        <v>2182812456</v>
      </c>
      <c r="N342" s="47">
        <f>HLOOKUP(ROUND(AVERAGE(M330:M341)/10^6,0),Assumption!$B$2:$E$3,2,TRUE)*MAX((AVERAGE(M330:M341)-250*10^6),0)</f>
        <v>11283565.51</v>
      </c>
      <c r="O342" s="46">
        <f t="shared" si="4"/>
        <v>2194096022</v>
      </c>
      <c r="P342" s="46">
        <f>IF(A342=1,SA,MAX(0,SA-M341))</f>
        <v>0</v>
      </c>
      <c r="S342" s="5">
        <v>0.0</v>
      </c>
      <c r="T342" s="5">
        <v>0.0</v>
      </c>
      <c r="U342" s="5">
        <v>1.0</v>
      </c>
      <c r="V342" s="48">
        <v>1.0</v>
      </c>
    </row>
    <row r="343" ht="15.75" customHeight="1">
      <c r="A343" s="5">
        <v>341.0</v>
      </c>
      <c r="B343" s="5">
        <v>29.0</v>
      </c>
      <c r="C343" s="5">
        <f t="shared" si="1"/>
        <v>5</v>
      </c>
      <c r="D343" s="5">
        <f>'Thông tin khách hàng'!$B$4+B343-1</f>
        <v>29</v>
      </c>
      <c r="E343" s="46">
        <f t="shared" si="5"/>
        <v>2182812456</v>
      </c>
      <c r="F343" s="5">
        <f>TP*VLOOKUP('Thông tin khách hàng'!$E$10,$X$2:$Z$5,3,FALSE)*OFFSET($S343,0,VLOOKUP('Thông tin khách hàng'!$E$10,$X$2:$Z$5,2,FALSE))</f>
        <v>0</v>
      </c>
      <c r="G343" s="5">
        <f>EP*VLOOKUP('Thông tin khách hàng'!$E$10,$X$2:$Z$5,3,FALSE)*OFFSET($S343,0,VLOOKUP('Thông tin khách hàng'!$E$10,$X$2:$Z$5,2,FALSE))</f>
        <v>0</v>
      </c>
      <c r="H343" s="5">
        <f>F343*HLOOKUP(B343,Assumption!$A$10:$G$12,2,TRUE)+G343*HLOOKUP(B343,Assumption!$A$10:$G$12,3,TRUE)</f>
        <v>0</v>
      </c>
      <c r="I343" s="5">
        <f t="shared" si="2"/>
        <v>0</v>
      </c>
      <c r="J343" s="47">
        <f>VLOOKUP(D343,Assumption!$O$3:$Q$103,IF('Thông tin khách hàng'!$B$3="Nam",2,3),FALSE)/12*P343</f>
        <v>0</v>
      </c>
      <c r="K343" s="5">
        <v>20000.0</v>
      </c>
      <c r="L343" s="46">
        <f>ROUND(((HLOOKUP(B343,Assumption!$A$6:$L$7,2,TRUE)+1)^(1/12)-1)*(E343+I343-J343-K343),0)</f>
        <v>3605059</v>
      </c>
      <c r="M343" s="46">
        <f t="shared" si="3"/>
        <v>2186397515</v>
      </c>
      <c r="N343" s="47">
        <f>HLOOKUP(ROUND(AVERAGE(M331:M342)/10^6,0),Assumption!$B$2:$E$3,2,TRUE)*MAX((AVERAGE(M331:M342)-250*10^6),0)</f>
        <v>11333856.72</v>
      </c>
      <c r="O343" s="46">
        <f t="shared" si="4"/>
        <v>2197731372</v>
      </c>
      <c r="P343" s="46">
        <f>IF(A343=1,SA,MAX(0,SA-M342))</f>
        <v>0</v>
      </c>
      <c r="S343" s="5">
        <v>0.0</v>
      </c>
      <c r="T343" s="5">
        <v>0.0</v>
      </c>
      <c r="U343" s="5">
        <v>0.0</v>
      </c>
      <c r="V343" s="48">
        <v>1.0</v>
      </c>
    </row>
    <row r="344" ht="15.75" customHeight="1">
      <c r="A344" s="5">
        <v>342.0</v>
      </c>
      <c r="B344" s="5">
        <v>29.0</v>
      </c>
      <c r="C344" s="5">
        <f t="shared" si="1"/>
        <v>6</v>
      </c>
      <c r="D344" s="5">
        <f>'Thông tin khách hàng'!$B$4+B344-1</f>
        <v>29</v>
      </c>
      <c r="E344" s="46">
        <f t="shared" si="5"/>
        <v>2186397515</v>
      </c>
      <c r="F344" s="5">
        <f>TP*VLOOKUP('Thông tin khách hàng'!$E$10,$X$2:$Z$5,3,FALSE)*OFFSET($S344,0,VLOOKUP('Thông tin khách hàng'!$E$10,$X$2:$Z$5,2,FALSE))</f>
        <v>0</v>
      </c>
      <c r="G344" s="5">
        <f>EP*VLOOKUP('Thông tin khách hàng'!$E$10,$X$2:$Z$5,3,FALSE)*OFFSET($S344,0,VLOOKUP('Thông tin khách hàng'!$E$10,$X$2:$Z$5,2,FALSE))</f>
        <v>0</v>
      </c>
      <c r="H344" s="5">
        <f>F344*HLOOKUP(B344,Assumption!$A$10:$G$12,2,TRUE)+G344*HLOOKUP(B344,Assumption!$A$10:$G$12,3,TRUE)</f>
        <v>0</v>
      </c>
      <c r="I344" s="5">
        <f t="shared" si="2"/>
        <v>0</v>
      </c>
      <c r="J344" s="47">
        <f>VLOOKUP(D344,Assumption!$O$3:$Q$103,IF('Thông tin khách hàng'!$B$3="Nam",2,3),FALSE)/12*P344</f>
        <v>0</v>
      </c>
      <c r="K344" s="5">
        <v>20000.0</v>
      </c>
      <c r="L344" s="46">
        <f>ROUND(((HLOOKUP(B344,Assumption!$A$6:$L$7,2,TRUE)+1)^(1/12)-1)*(E344+I344-J344-K344),0)</f>
        <v>3610980</v>
      </c>
      <c r="M344" s="46">
        <f t="shared" si="3"/>
        <v>2189988495</v>
      </c>
      <c r="N344" s="47">
        <f>HLOOKUP(ROUND(AVERAGE(M332:M343)/10^6,0),Assumption!$B$2:$E$3,2,TRUE)*MAX((AVERAGE(M332:M343)-250*10^6),0)</f>
        <v>11384230.99</v>
      </c>
      <c r="O344" s="46">
        <f t="shared" si="4"/>
        <v>2201372726</v>
      </c>
      <c r="P344" s="46">
        <f>IF(A344=1,SA,MAX(0,SA-M343))</f>
        <v>0</v>
      </c>
      <c r="S344" s="5">
        <v>0.0</v>
      </c>
      <c r="T344" s="5">
        <v>0.0</v>
      </c>
      <c r="U344" s="5">
        <v>0.0</v>
      </c>
      <c r="V344" s="48">
        <v>1.0</v>
      </c>
    </row>
    <row r="345" ht="15.75" customHeight="1">
      <c r="A345" s="5">
        <v>343.0</v>
      </c>
      <c r="B345" s="5">
        <v>29.0</v>
      </c>
      <c r="C345" s="5">
        <f t="shared" si="1"/>
        <v>7</v>
      </c>
      <c r="D345" s="5">
        <f>'Thông tin khách hàng'!$B$4+B345-1</f>
        <v>29</v>
      </c>
      <c r="E345" s="46">
        <f t="shared" si="5"/>
        <v>2189988495</v>
      </c>
      <c r="F345" s="5">
        <f>TP*VLOOKUP('Thông tin khách hàng'!$E$10,$X$2:$Z$5,3,FALSE)*OFFSET($S345,0,VLOOKUP('Thông tin khách hàng'!$E$10,$X$2:$Z$5,2,FALSE))</f>
        <v>15000000</v>
      </c>
      <c r="G345" s="5">
        <f>EP*VLOOKUP('Thông tin khách hàng'!$E$10,$X$2:$Z$5,3,FALSE)*OFFSET($S345,0,VLOOKUP('Thông tin khách hàng'!$E$10,$X$2:$Z$5,2,FALSE))</f>
        <v>15000000</v>
      </c>
      <c r="H345" s="5">
        <f>F345*HLOOKUP(B345,Assumption!$A$10:$G$12,2,TRUE)+G345*HLOOKUP(B345,Assumption!$A$10:$G$12,3,TRUE)</f>
        <v>750000</v>
      </c>
      <c r="I345" s="5">
        <f t="shared" si="2"/>
        <v>29250000</v>
      </c>
      <c r="J345" s="47">
        <f>VLOOKUP(D345,Assumption!$O$3:$Q$103,IF('Thông tin khách hàng'!$B$3="Nam",2,3),FALSE)/12*P345</f>
        <v>0</v>
      </c>
      <c r="K345" s="5">
        <v>20000.0</v>
      </c>
      <c r="L345" s="46">
        <f>ROUND(((HLOOKUP(B345,Assumption!$A$6:$L$7,2,TRUE)+1)^(1/12)-1)*(E345+I345-J345-K345),0)</f>
        <v>3665220</v>
      </c>
      <c r="M345" s="46">
        <f t="shared" si="3"/>
        <v>2222883715</v>
      </c>
      <c r="N345" s="47">
        <f>HLOOKUP(ROUND(AVERAGE(M333:M344)/10^6,0),Assumption!$B$2:$E$3,2,TRUE)*MAX((AVERAGE(M333:M344)-250*10^6),0)</f>
        <v>11434688.45</v>
      </c>
      <c r="O345" s="46">
        <f t="shared" si="4"/>
        <v>2234318404</v>
      </c>
      <c r="P345" s="46">
        <f>IF(A345=1,SA,MAX(0,SA-M344))</f>
        <v>0</v>
      </c>
      <c r="S345" s="5">
        <v>0.0</v>
      </c>
      <c r="T345" s="5">
        <v>1.0</v>
      </c>
      <c r="U345" s="5">
        <v>1.0</v>
      </c>
      <c r="V345" s="48">
        <v>1.0</v>
      </c>
    </row>
    <row r="346" ht="15.75" customHeight="1">
      <c r="A346" s="5">
        <v>344.0</v>
      </c>
      <c r="B346" s="5">
        <v>29.0</v>
      </c>
      <c r="C346" s="5">
        <f t="shared" si="1"/>
        <v>8</v>
      </c>
      <c r="D346" s="5">
        <f>'Thông tin khách hàng'!$B$4+B346-1</f>
        <v>29</v>
      </c>
      <c r="E346" s="46">
        <f t="shared" si="5"/>
        <v>2222883715</v>
      </c>
      <c r="F346" s="5">
        <f>TP*VLOOKUP('Thông tin khách hàng'!$E$10,$X$2:$Z$5,3,FALSE)*OFFSET($S346,0,VLOOKUP('Thông tin khách hàng'!$E$10,$X$2:$Z$5,2,FALSE))</f>
        <v>0</v>
      </c>
      <c r="G346" s="5">
        <f>EP*VLOOKUP('Thông tin khách hàng'!$E$10,$X$2:$Z$5,3,FALSE)*OFFSET($S346,0,VLOOKUP('Thông tin khách hàng'!$E$10,$X$2:$Z$5,2,FALSE))</f>
        <v>0</v>
      </c>
      <c r="H346" s="5">
        <f>F346*HLOOKUP(B346,Assumption!$A$10:$G$12,2,TRUE)+G346*HLOOKUP(B346,Assumption!$A$10:$G$12,3,TRUE)</f>
        <v>0</v>
      </c>
      <c r="I346" s="5">
        <f t="shared" si="2"/>
        <v>0</v>
      </c>
      <c r="J346" s="47">
        <f>VLOOKUP(D346,Assumption!$O$3:$Q$103,IF('Thông tin khách hàng'!$B$3="Nam",2,3),FALSE)/12*P346</f>
        <v>0</v>
      </c>
      <c r="K346" s="5">
        <v>20000.0</v>
      </c>
      <c r="L346" s="46">
        <f>ROUND(((HLOOKUP(B346,Assumption!$A$6:$L$7,2,TRUE)+1)^(1/12)-1)*(E346+I346-J346-K346),0)</f>
        <v>3671240</v>
      </c>
      <c r="M346" s="46">
        <f t="shared" si="3"/>
        <v>2226534955</v>
      </c>
      <c r="N346" s="47">
        <f>HLOOKUP(ROUND(AVERAGE(M334:M345)/10^6,0),Assumption!$B$2:$E$3,2,TRUE)*MAX((AVERAGE(M334:M345)-250*10^6),0)</f>
        <v>11485229.25</v>
      </c>
      <c r="O346" s="46">
        <f t="shared" si="4"/>
        <v>2238020185</v>
      </c>
      <c r="P346" s="46">
        <f>IF(A346=1,SA,MAX(0,SA-M345))</f>
        <v>0</v>
      </c>
      <c r="S346" s="5">
        <v>0.0</v>
      </c>
      <c r="T346" s="5">
        <v>0.0</v>
      </c>
      <c r="U346" s="5">
        <v>0.0</v>
      </c>
      <c r="V346" s="48">
        <v>1.0</v>
      </c>
    </row>
    <row r="347" ht="15.75" customHeight="1">
      <c r="A347" s="5">
        <v>345.0</v>
      </c>
      <c r="B347" s="5">
        <v>29.0</v>
      </c>
      <c r="C347" s="5">
        <f t="shared" si="1"/>
        <v>9</v>
      </c>
      <c r="D347" s="5">
        <f>'Thông tin khách hàng'!$B$4+B347-1</f>
        <v>29</v>
      </c>
      <c r="E347" s="46">
        <f t="shared" si="5"/>
        <v>2226534955</v>
      </c>
      <c r="F347" s="5">
        <f>TP*VLOOKUP('Thông tin khách hàng'!$E$10,$X$2:$Z$5,3,FALSE)*OFFSET($S347,0,VLOOKUP('Thông tin khách hàng'!$E$10,$X$2:$Z$5,2,FALSE))</f>
        <v>0</v>
      </c>
      <c r="G347" s="5">
        <f>EP*VLOOKUP('Thông tin khách hàng'!$E$10,$X$2:$Z$5,3,FALSE)*OFFSET($S347,0,VLOOKUP('Thông tin khách hàng'!$E$10,$X$2:$Z$5,2,FALSE))</f>
        <v>0</v>
      </c>
      <c r="H347" s="5">
        <f>F347*HLOOKUP(B347,Assumption!$A$10:$G$12,2,TRUE)+G347*HLOOKUP(B347,Assumption!$A$10:$G$12,3,TRUE)</f>
        <v>0</v>
      </c>
      <c r="I347" s="5">
        <f t="shared" si="2"/>
        <v>0</v>
      </c>
      <c r="J347" s="47">
        <f>VLOOKUP(D347,Assumption!$O$3:$Q$103,IF('Thông tin khách hàng'!$B$3="Nam",2,3),FALSE)/12*P347</f>
        <v>0</v>
      </c>
      <c r="K347" s="5">
        <v>20000.0</v>
      </c>
      <c r="L347" s="46">
        <f>ROUND(((HLOOKUP(B347,Assumption!$A$6:$L$7,2,TRUE)+1)^(1/12)-1)*(E347+I347-J347-K347),0)</f>
        <v>3677270</v>
      </c>
      <c r="M347" s="46">
        <f t="shared" si="3"/>
        <v>2230192225</v>
      </c>
      <c r="N347" s="47">
        <f>HLOOKUP(ROUND(AVERAGE(M335:M346)/10^6,0),Assumption!$B$2:$E$3,2,TRUE)*MAX((AVERAGE(M335:M346)-250*10^6),0)</f>
        <v>11535853.52</v>
      </c>
      <c r="O347" s="46">
        <f t="shared" si="4"/>
        <v>2241728079</v>
      </c>
      <c r="P347" s="46">
        <f>IF(A347=1,SA,MAX(0,SA-M346))</f>
        <v>0</v>
      </c>
      <c r="S347" s="5">
        <v>0.0</v>
      </c>
      <c r="T347" s="5">
        <v>0.0</v>
      </c>
      <c r="U347" s="5">
        <v>0.0</v>
      </c>
      <c r="V347" s="48">
        <v>1.0</v>
      </c>
    </row>
    <row r="348" ht="15.75" customHeight="1">
      <c r="A348" s="5">
        <v>346.0</v>
      </c>
      <c r="B348" s="5">
        <v>29.0</v>
      </c>
      <c r="C348" s="5">
        <f t="shared" si="1"/>
        <v>10</v>
      </c>
      <c r="D348" s="5">
        <f>'Thông tin khách hàng'!$B$4+B348-1</f>
        <v>29</v>
      </c>
      <c r="E348" s="46">
        <f t="shared" si="5"/>
        <v>2230192225</v>
      </c>
      <c r="F348" s="5">
        <f>TP*VLOOKUP('Thông tin khách hàng'!$E$10,$X$2:$Z$5,3,FALSE)*OFFSET($S348,0,VLOOKUP('Thông tin khách hàng'!$E$10,$X$2:$Z$5,2,FALSE))</f>
        <v>0</v>
      </c>
      <c r="G348" s="5">
        <f>EP*VLOOKUP('Thông tin khách hàng'!$E$10,$X$2:$Z$5,3,FALSE)*OFFSET($S348,0,VLOOKUP('Thông tin khách hàng'!$E$10,$X$2:$Z$5,2,FALSE))</f>
        <v>0</v>
      </c>
      <c r="H348" s="5">
        <f>F348*HLOOKUP(B348,Assumption!$A$10:$G$12,2,TRUE)+G348*HLOOKUP(B348,Assumption!$A$10:$G$12,3,TRUE)</f>
        <v>0</v>
      </c>
      <c r="I348" s="5">
        <f t="shared" si="2"/>
        <v>0</v>
      </c>
      <c r="J348" s="47">
        <f>VLOOKUP(D348,Assumption!$O$3:$Q$103,IF('Thông tin khách hàng'!$B$3="Nam",2,3),FALSE)/12*P348</f>
        <v>0</v>
      </c>
      <c r="K348" s="5">
        <v>20000.0</v>
      </c>
      <c r="L348" s="46">
        <f>ROUND(((HLOOKUP(B348,Assumption!$A$6:$L$7,2,TRUE)+1)^(1/12)-1)*(E348+I348-J348-K348),0)</f>
        <v>3683311</v>
      </c>
      <c r="M348" s="46">
        <f t="shared" si="3"/>
        <v>2233855536</v>
      </c>
      <c r="N348" s="47">
        <f>HLOOKUP(ROUND(AVERAGE(M336:M347)/10^6,0),Assumption!$B$2:$E$3,2,TRUE)*MAX((AVERAGE(M336:M347)-250*10^6),0)</f>
        <v>11586561.41</v>
      </c>
      <c r="O348" s="46">
        <f t="shared" si="4"/>
        <v>2245442098</v>
      </c>
      <c r="P348" s="46">
        <f>IF(A348=1,SA,MAX(0,SA-M347))</f>
        <v>0</v>
      </c>
      <c r="S348" s="5">
        <v>0.0</v>
      </c>
      <c r="T348" s="5">
        <v>0.0</v>
      </c>
      <c r="U348" s="5">
        <v>1.0</v>
      </c>
      <c r="V348" s="48">
        <v>1.0</v>
      </c>
    </row>
    <row r="349" ht="15.75" customHeight="1">
      <c r="A349" s="5">
        <v>347.0</v>
      </c>
      <c r="B349" s="5">
        <v>29.0</v>
      </c>
      <c r="C349" s="5">
        <f t="shared" si="1"/>
        <v>11</v>
      </c>
      <c r="D349" s="5">
        <f>'Thông tin khách hàng'!$B$4+B349-1</f>
        <v>29</v>
      </c>
      <c r="E349" s="46">
        <f t="shared" si="5"/>
        <v>2233855536</v>
      </c>
      <c r="F349" s="5">
        <f>TP*VLOOKUP('Thông tin khách hàng'!$E$10,$X$2:$Z$5,3,FALSE)*OFFSET($S349,0,VLOOKUP('Thông tin khách hàng'!$E$10,$X$2:$Z$5,2,FALSE))</f>
        <v>0</v>
      </c>
      <c r="G349" s="5">
        <f>EP*VLOOKUP('Thông tin khách hàng'!$E$10,$X$2:$Z$5,3,FALSE)*OFFSET($S349,0,VLOOKUP('Thông tin khách hàng'!$E$10,$X$2:$Z$5,2,FALSE))</f>
        <v>0</v>
      </c>
      <c r="H349" s="5">
        <f>F349*HLOOKUP(B349,Assumption!$A$10:$G$12,2,TRUE)+G349*HLOOKUP(B349,Assumption!$A$10:$G$12,3,TRUE)</f>
        <v>0</v>
      </c>
      <c r="I349" s="5">
        <f t="shared" si="2"/>
        <v>0</v>
      </c>
      <c r="J349" s="47">
        <f>VLOOKUP(D349,Assumption!$O$3:$Q$103,IF('Thông tin khách hàng'!$B$3="Nam",2,3),FALSE)/12*P349</f>
        <v>0</v>
      </c>
      <c r="K349" s="5">
        <v>20000.0</v>
      </c>
      <c r="L349" s="46">
        <f>ROUND(((HLOOKUP(B349,Assumption!$A$6:$L$7,2,TRUE)+1)^(1/12)-1)*(E349+I349-J349-K349),0)</f>
        <v>3689361</v>
      </c>
      <c r="M349" s="46">
        <f t="shared" si="3"/>
        <v>2237524897</v>
      </c>
      <c r="N349" s="47">
        <f>HLOOKUP(ROUND(AVERAGE(M337:M348)/10^6,0),Assumption!$B$2:$E$3,2,TRUE)*MAX((AVERAGE(M337:M348)-250*10^6),0)</f>
        <v>11637353.04</v>
      </c>
      <c r="O349" s="46">
        <f t="shared" si="4"/>
        <v>2249162250</v>
      </c>
      <c r="P349" s="46">
        <f>IF(A349=1,SA,MAX(0,SA-M348))</f>
        <v>0</v>
      </c>
      <c r="S349" s="5">
        <v>0.0</v>
      </c>
      <c r="T349" s="5">
        <v>0.0</v>
      </c>
      <c r="U349" s="5">
        <v>0.0</v>
      </c>
      <c r="V349" s="48">
        <v>1.0</v>
      </c>
    </row>
    <row r="350" ht="15.75" customHeight="1">
      <c r="A350" s="5">
        <v>348.0</v>
      </c>
      <c r="B350" s="5">
        <v>29.0</v>
      </c>
      <c r="C350" s="5">
        <f t="shared" si="1"/>
        <v>12</v>
      </c>
      <c r="D350" s="5">
        <f>'Thông tin khách hàng'!$B$4+B350-1</f>
        <v>29</v>
      </c>
      <c r="E350" s="46">
        <f t="shared" si="5"/>
        <v>2237524897</v>
      </c>
      <c r="F350" s="5">
        <f>TP*VLOOKUP('Thông tin khách hàng'!$E$10,$X$2:$Z$5,3,FALSE)*OFFSET($S350,0,VLOOKUP('Thông tin khách hàng'!$E$10,$X$2:$Z$5,2,FALSE))</f>
        <v>0</v>
      </c>
      <c r="G350" s="5">
        <f>EP*VLOOKUP('Thông tin khách hàng'!$E$10,$X$2:$Z$5,3,FALSE)*OFFSET($S350,0,VLOOKUP('Thông tin khách hàng'!$E$10,$X$2:$Z$5,2,FALSE))</f>
        <v>0</v>
      </c>
      <c r="H350" s="5">
        <f>F350*HLOOKUP(B350,Assumption!$A$10:$G$12,2,TRUE)+G350*HLOOKUP(B350,Assumption!$A$10:$G$12,3,TRUE)</f>
        <v>0</v>
      </c>
      <c r="I350" s="5">
        <f t="shared" si="2"/>
        <v>0</v>
      </c>
      <c r="J350" s="47">
        <f>VLOOKUP(D350,Assumption!$O$3:$Q$103,IF('Thông tin khách hàng'!$B$3="Nam",2,3),FALSE)/12*P350</f>
        <v>0</v>
      </c>
      <c r="K350" s="5">
        <v>20000.0</v>
      </c>
      <c r="L350" s="46">
        <f>ROUND(((HLOOKUP(B350,Assumption!$A$6:$L$7,2,TRUE)+1)^(1/12)-1)*(E350+I350-J350-K350),0)</f>
        <v>3695421</v>
      </c>
      <c r="M350" s="46">
        <f t="shared" si="3"/>
        <v>2241200318</v>
      </c>
      <c r="N350" s="47">
        <f>HLOOKUP(ROUND(AVERAGE(M338:M349)/10^6,0),Assumption!$B$2:$E$3,2,TRUE)*MAX((AVERAGE(M338:M349)-250*10^6),0)</f>
        <v>11688228.55</v>
      </c>
      <c r="O350" s="46">
        <f t="shared" si="4"/>
        <v>2252888547</v>
      </c>
      <c r="P350" s="46">
        <f>IF(A350=1,SA,MAX(0,SA-M349))</f>
        <v>0</v>
      </c>
      <c r="S350" s="5">
        <v>0.0</v>
      </c>
      <c r="T350" s="5">
        <v>0.0</v>
      </c>
      <c r="U350" s="5">
        <v>0.0</v>
      </c>
      <c r="V350" s="48">
        <v>1.0</v>
      </c>
    </row>
    <row r="351" ht="15.75" customHeight="1">
      <c r="A351" s="5">
        <v>349.0</v>
      </c>
      <c r="B351" s="5">
        <v>30.0</v>
      </c>
      <c r="C351" s="5">
        <f t="shared" si="1"/>
        <v>1</v>
      </c>
      <c r="D351" s="5">
        <f>'Thông tin khách hàng'!$B$4+B351-1</f>
        <v>30</v>
      </c>
      <c r="E351" s="46">
        <f t="shared" si="5"/>
        <v>2241200318</v>
      </c>
      <c r="F351" s="5">
        <f>TP*VLOOKUP('Thông tin khách hàng'!$E$10,$X$2:$Z$5,3,FALSE)*OFFSET($S351,0,VLOOKUP('Thông tin khách hàng'!$E$10,$X$2:$Z$5,2,FALSE))</f>
        <v>15000000</v>
      </c>
      <c r="G351" s="5">
        <f>EP*VLOOKUP('Thông tin khách hàng'!$E$10,$X$2:$Z$5,3,FALSE)*OFFSET($S351,0,VLOOKUP('Thông tin khách hàng'!$E$10,$X$2:$Z$5,2,FALSE))</f>
        <v>15000000</v>
      </c>
      <c r="H351" s="5">
        <f>F351*HLOOKUP(B351,Assumption!$A$10:$G$12,2,TRUE)+G351*HLOOKUP(B351,Assumption!$A$10:$G$12,3,TRUE)</f>
        <v>750000</v>
      </c>
      <c r="I351" s="5">
        <f t="shared" si="2"/>
        <v>29250000</v>
      </c>
      <c r="J351" s="47">
        <f>VLOOKUP(D351,Assumption!$O$3:$Q$103,IF('Thông tin khách hàng'!$B$3="Nam",2,3),FALSE)/12*P351</f>
        <v>0</v>
      </c>
      <c r="K351" s="5">
        <v>20000.0</v>
      </c>
      <c r="L351" s="46">
        <f>ROUND(((HLOOKUP(B351,Assumption!$A$6:$L$7,2,TRUE)+1)^(1/12)-1)*(E351+I351-J351-K351),0)</f>
        <v>3749800</v>
      </c>
      <c r="M351" s="46">
        <f t="shared" si="3"/>
        <v>2274180118</v>
      </c>
      <c r="N351" s="47">
        <f>HLOOKUP(ROUND(AVERAGE(M339:M350)/10^6,0),Assumption!$B$2:$E$3,2,TRUE)*MAX((AVERAGE(M339:M350)-250*10^6),0)</f>
        <v>11739188.1</v>
      </c>
      <c r="O351" s="46">
        <f t="shared" si="4"/>
        <v>2285919306</v>
      </c>
      <c r="P351" s="46">
        <f>IF(A351=1,SA,MAX(0,SA-M350))</f>
        <v>0</v>
      </c>
      <c r="S351" s="5">
        <v>1.0</v>
      </c>
      <c r="T351" s="5">
        <v>1.0</v>
      </c>
      <c r="U351" s="5">
        <v>1.0</v>
      </c>
      <c r="V351" s="48">
        <v>1.0</v>
      </c>
    </row>
    <row r="352" ht="15.75" customHeight="1">
      <c r="A352" s="5">
        <v>350.0</v>
      </c>
      <c r="B352" s="5">
        <v>30.0</v>
      </c>
      <c r="C352" s="5">
        <f t="shared" si="1"/>
        <v>2</v>
      </c>
      <c r="D352" s="5">
        <f>'Thông tin khách hàng'!$B$4+B352-1</f>
        <v>30</v>
      </c>
      <c r="E352" s="46">
        <f t="shared" si="5"/>
        <v>2274180118</v>
      </c>
      <c r="F352" s="5">
        <f>TP*VLOOKUP('Thông tin khách hàng'!$E$10,$X$2:$Z$5,3,FALSE)*OFFSET($S352,0,VLOOKUP('Thông tin khách hàng'!$E$10,$X$2:$Z$5,2,FALSE))</f>
        <v>0</v>
      </c>
      <c r="G352" s="5">
        <f>EP*VLOOKUP('Thông tin khách hàng'!$E$10,$X$2:$Z$5,3,FALSE)*OFFSET($S352,0,VLOOKUP('Thông tin khách hàng'!$E$10,$X$2:$Z$5,2,FALSE))</f>
        <v>0</v>
      </c>
      <c r="H352" s="5">
        <f>F352*HLOOKUP(B352,Assumption!$A$10:$G$12,2,TRUE)+G352*HLOOKUP(B352,Assumption!$A$10:$G$12,3,TRUE)</f>
        <v>0</v>
      </c>
      <c r="I352" s="5">
        <f t="shared" si="2"/>
        <v>0</v>
      </c>
      <c r="J352" s="47">
        <f>VLOOKUP(D352,Assumption!$O$3:$Q$103,IF('Thông tin khách hàng'!$B$3="Nam",2,3),FALSE)/12*P352</f>
        <v>0</v>
      </c>
      <c r="K352" s="5">
        <v>20000.0</v>
      </c>
      <c r="L352" s="46">
        <f>ROUND(((HLOOKUP(B352,Assumption!$A$6:$L$7,2,TRUE)+1)^(1/12)-1)*(E352+I352-J352-K352),0)</f>
        <v>3755960</v>
      </c>
      <c r="M352" s="46">
        <f t="shared" si="3"/>
        <v>2277916078</v>
      </c>
      <c r="N352" s="47">
        <f>HLOOKUP(ROUND(AVERAGE(M340:M351)/10^6,0),Assumption!$B$2:$E$3,2,TRUE)*MAX((AVERAGE(M340:M351)-250*10^6),0)</f>
        <v>11790231.8</v>
      </c>
      <c r="O352" s="46">
        <f t="shared" si="4"/>
        <v>2289706310</v>
      </c>
      <c r="P352" s="46">
        <f>IF(A352=1,SA,MAX(0,SA-M351))</f>
        <v>0</v>
      </c>
      <c r="S352" s="5">
        <v>0.0</v>
      </c>
      <c r="T352" s="5">
        <v>0.0</v>
      </c>
      <c r="U352" s="5">
        <v>0.0</v>
      </c>
      <c r="V352" s="48">
        <v>1.0</v>
      </c>
    </row>
    <row r="353" ht="15.75" customHeight="1">
      <c r="A353" s="5">
        <v>351.0</v>
      </c>
      <c r="B353" s="5">
        <v>30.0</v>
      </c>
      <c r="C353" s="5">
        <f t="shared" si="1"/>
        <v>3</v>
      </c>
      <c r="D353" s="5">
        <f>'Thông tin khách hàng'!$B$4+B353-1</f>
        <v>30</v>
      </c>
      <c r="E353" s="46">
        <f t="shared" si="5"/>
        <v>2277916078</v>
      </c>
      <c r="F353" s="5">
        <f>TP*VLOOKUP('Thông tin khách hàng'!$E$10,$X$2:$Z$5,3,FALSE)*OFFSET($S353,0,VLOOKUP('Thông tin khách hàng'!$E$10,$X$2:$Z$5,2,FALSE))</f>
        <v>0</v>
      </c>
      <c r="G353" s="5">
        <f>EP*VLOOKUP('Thông tin khách hàng'!$E$10,$X$2:$Z$5,3,FALSE)*OFFSET($S353,0,VLOOKUP('Thông tin khách hàng'!$E$10,$X$2:$Z$5,2,FALSE))</f>
        <v>0</v>
      </c>
      <c r="H353" s="5">
        <f>F353*HLOOKUP(B353,Assumption!$A$10:$G$12,2,TRUE)+G353*HLOOKUP(B353,Assumption!$A$10:$G$12,3,TRUE)</f>
        <v>0</v>
      </c>
      <c r="I353" s="5">
        <f t="shared" si="2"/>
        <v>0</v>
      </c>
      <c r="J353" s="47">
        <f>VLOOKUP(D353,Assumption!$O$3:$Q$103,IF('Thông tin khách hàng'!$B$3="Nam",2,3),FALSE)/12*P353</f>
        <v>0</v>
      </c>
      <c r="K353" s="5">
        <v>20000.0</v>
      </c>
      <c r="L353" s="46">
        <f>ROUND(((HLOOKUP(B353,Assumption!$A$6:$L$7,2,TRUE)+1)^(1/12)-1)*(E353+I353-J353-K353),0)</f>
        <v>3762131</v>
      </c>
      <c r="M353" s="46">
        <f t="shared" si="3"/>
        <v>2281658209</v>
      </c>
      <c r="N353" s="47">
        <f>HLOOKUP(ROUND(AVERAGE(M341:M352)/10^6,0),Assumption!$B$2:$E$3,2,TRUE)*MAX((AVERAGE(M341:M352)-250*10^6),0)</f>
        <v>11841359.81</v>
      </c>
      <c r="O353" s="46">
        <f t="shared" si="4"/>
        <v>2293499569</v>
      </c>
      <c r="P353" s="46">
        <f>IF(A353=1,SA,MAX(0,SA-M352))</f>
        <v>0</v>
      </c>
      <c r="S353" s="5">
        <v>0.0</v>
      </c>
      <c r="T353" s="5">
        <v>0.0</v>
      </c>
      <c r="U353" s="5">
        <v>0.0</v>
      </c>
      <c r="V353" s="48">
        <v>1.0</v>
      </c>
    </row>
    <row r="354" ht="15.75" customHeight="1">
      <c r="A354" s="5">
        <v>352.0</v>
      </c>
      <c r="B354" s="5">
        <v>30.0</v>
      </c>
      <c r="C354" s="5">
        <f t="shared" si="1"/>
        <v>4</v>
      </c>
      <c r="D354" s="5">
        <f>'Thông tin khách hàng'!$B$4+B354-1</f>
        <v>30</v>
      </c>
      <c r="E354" s="46">
        <f t="shared" si="5"/>
        <v>2281658209</v>
      </c>
      <c r="F354" s="5">
        <f>TP*VLOOKUP('Thông tin khách hàng'!$E$10,$X$2:$Z$5,3,FALSE)*OFFSET($S354,0,VLOOKUP('Thông tin khách hàng'!$E$10,$X$2:$Z$5,2,FALSE))</f>
        <v>0</v>
      </c>
      <c r="G354" s="5">
        <f>EP*VLOOKUP('Thông tin khách hàng'!$E$10,$X$2:$Z$5,3,FALSE)*OFFSET($S354,0,VLOOKUP('Thông tin khách hàng'!$E$10,$X$2:$Z$5,2,FALSE))</f>
        <v>0</v>
      </c>
      <c r="H354" s="5">
        <f>F354*HLOOKUP(B354,Assumption!$A$10:$G$12,2,TRUE)+G354*HLOOKUP(B354,Assumption!$A$10:$G$12,3,TRUE)</f>
        <v>0</v>
      </c>
      <c r="I354" s="5">
        <f t="shared" si="2"/>
        <v>0</v>
      </c>
      <c r="J354" s="47">
        <f>VLOOKUP(D354,Assumption!$O$3:$Q$103,IF('Thông tin khách hàng'!$B$3="Nam",2,3),FALSE)/12*P354</f>
        <v>0</v>
      </c>
      <c r="K354" s="5">
        <v>20000.0</v>
      </c>
      <c r="L354" s="46">
        <f>ROUND(((HLOOKUP(B354,Assumption!$A$6:$L$7,2,TRUE)+1)^(1/12)-1)*(E354+I354-J354-K354),0)</f>
        <v>3768311</v>
      </c>
      <c r="M354" s="46">
        <f t="shared" si="3"/>
        <v>2285406520</v>
      </c>
      <c r="N354" s="47">
        <f>HLOOKUP(ROUND(AVERAGE(M342:M353)/10^6,0),Assumption!$B$2:$E$3,2,TRUE)*MAX((AVERAGE(M342:M353)-250*10^6),0)</f>
        <v>11892572.26</v>
      </c>
      <c r="O354" s="46">
        <f t="shared" si="4"/>
        <v>2297299093</v>
      </c>
      <c r="P354" s="46">
        <f>IF(A354=1,SA,MAX(0,SA-M353))</f>
        <v>0</v>
      </c>
      <c r="S354" s="5">
        <v>0.0</v>
      </c>
      <c r="T354" s="5">
        <v>0.0</v>
      </c>
      <c r="U354" s="5">
        <v>1.0</v>
      </c>
      <c r="V354" s="48">
        <v>1.0</v>
      </c>
    </row>
    <row r="355" ht="15.75" customHeight="1">
      <c r="A355" s="5">
        <v>353.0</v>
      </c>
      <c r="B355" s="5">
        <v>30.0</v>
      </c>
      <c r="C355" s="5">
        <f t="shared" si="1"/>
        <v>5</v>
      </c>
      <c r="D355" s="5">
        <f>'Thông tin khách hàng'!$B$4+B355-1</f>
        <v>30</v>
      </c>
      <c r="E355" s="46">
        <f t="shared" si="5"/>
        <v>2285406520</v>
      </c>
      <c r="F355" s="5">
        <f>TP*VLOOKUP('Thông tin khách hàng'!$E$10,$X$2:$Z$5,3,FALSE)*OFFSET($S355,0,VLOOKUP('Thông tin khách hàng'!$E$10,$X$2:$Z$5,2,FALSE))</f>
        <v>0</v>
      </c>
      <c r="G355" s="5">
        <f>EP*VLOOKUP('Thông tin khách hàng'!$E$10,$X$2:$Z$5,3,FALSE)*OFFSET($S355,0,VLOOKUP('Thông tin khách hàng'!$E$10,$X$2:$Z$5,2,FALSE))</f>
        <v>0</v>
      </c>
      <c r="H355" s="5">
        <f>F355*HLOOKUP(B355,Assumption!$A$10:$G$12,2,TRUE)+G355*HLOOKUP(B355,Assumption!$A$10:$G$12,3,TRUE)</f>
        <v>0</v>
      </c>
      <c r="I355" s="5">
        <f t="shared" si="2"/>
        <v>0</v>
      </c>
      <c r="J355" s="47">
        <f>VLOOKUP(D355,Assumption!$O$3:$Q$103,IF('Thông tin khách hàng'!$B$3="Nam",2,3),FALSE)/12*P355</f>
        <v>0</v>
      </c>
      <c r="K355" s="5">
        <v>20000.0</v>
      </c>
      <c r="L355" s="46">
        <f>ROUND(((HLOOKUP(B355,Assumption!$A$6:$L$7,2,TRUE)+1)^(1/12)-1)*(E355+I355-J355-K355),0)</f>
        <v>3774502</v>
      </c>
      <c r="M355" s="46">
        <f t="shared" si="3"/>
        <v>2289161022</v>
      </c>
      <c r="N355" s="47">
        <f>HLOOKUP(ROUND(AVERAGE(M343:M354)/10^6,0),Assumption!$B$2:$E$3,2,TRUE)*MAX((AVERAGE(M343:M354)-250*10^6),0)</f>
        <v>11943869.29</v>
      </c>
      <c r="O355" s="46">
        <f t="shared" si="4"/>
        <v>2301104892</v>
      </c>
      <c r="P355" s="46">
        <f>IF(A355=1,SA,MAX(0,SA-M354))</f>
        <v>0</v>
      </c>
      <c r="S355" s="5">
        <v>0.0</v>
      </c>
      <c r="T355" s="5">
        <v>0.0</v>
      </c>
      <c r="U355" s="5">
        <v>0.0</v>
      </c>
      <c r="V355" s="48">
        <v>1.0</v>
      </c>
    </row>
    <row r="356" ht="15.75" customHeight="1">
      <c r="A356" s="5">
        <v>354.0</v>
      </c>
      <c r="B356" s="5">
        <v>30.0</v>
      </c>
      <c r="C356" s="5">
        <f t="shared" si="1"/>
        <v>6</v>
      </c>
      <c r="D356" s="5">
        <f>'Thông tin khách hàng'!$B$4+B356-1</f>
        <v>30</v>
      </c>
      <c r="E356" s="46">
        <f t="shared" si="5"/>
        <v>2289161022</v>
      </c>
      <c r="F356" s="5">
        <f>TP*VLOOKUP('Thông tin khách hàng'!$E$10,$X$2:$Z$5,3,FALSE)*OFFSET($S356,0,VLOOKUP('Thông tin khách hàng'!$E$10,$X$2:$Z$5,2,FALSE))</f>
        <v>0</v>
      </c>
      <c r="G356" s="5">
        <f>EP*VLOOKUP('Thông tin khách hàng'!$E$10,$X$2:$Z$5,3,FALSE)*OFFSET($S356,0,VLOOKUP('Thông tin khách hàng'!$E$10,$X$2:$Z$5,2,FALSE))</f>
        <v>0</v>
      </c>
      <c r="H356" s="5">
        <f>F356*HLOOKUP(B356,Assumption!$A$10:$G$12,2,TRUE)+G356*HLOOKUP(B356,Assumption!$A$10:$G$12,3,TRUE)</f>
        <v>0</v>
      </c>
      <c r="I356" s="5">
        <f t="shared" si="2"/>
        <v>0</v>
      </c>
      <c r="J356" s="47">
        <f>VLOOKUP(D356,Assumption!$O$3:$Q$103,IF('Thông tin khách hàng'!$B$3="Nam",2,3),FALSE)/12*P356</f>
        <v>0</v>
      </c>
      <c r="K356" s="5">
        <v>20000.0</v>
      </c>
      <c r="L356" s="46">
        <f>ROUND(((HLOOKUP(B356,Assumption!$A$6:$L$7,2,TRUE)+1)^(1/12)-1)*(E356+I356-J356-K356),0)</f>
        <v>3780703</v>
      </c>
      <c r="M356" s="46">
        <f t="shared" si="3"/>
        <v>2292921725</v>
      </c>
      <c r="N356" s="47">
        <f>HLOOKUP(ROUND(AVERAGE(M344:M355)/10^6,0),Assumption!$B$2:$E$3,2,TRUE)*MAX((AVERAGE(M344:M355)-250*10^6),0)</f>
        <v>11995251.05</v>
      </c>
      <c r="O356" s="46">
        <f t="shared" si="4"/>
        <v>2304916976</v>
      </c>
      <c r="P356" s="46">
        <f>IF(A356=1,SA,MAX(0,SA-M355))</f>
        <v>0</v>
      </c>
      <c r="S356" s="5">
        <v>0.0</v>
      </c>
      <c r="T356" s="5">
        <v>0.0</v>
      </c>
      <c r="U356" s="5">
        <v>0.0</v>
      </c>
      <c r="V356" s="48">
        <v>1.0</v>
      </c>
    </row>
    <row r="357" ht="15.75" customHeight="1">
      <c r="A357" s="5">
        <v>355.0</v>
      </c>
      <c r="B357" s="5">
        <v>30.0</v>
      </c>
      <c r="C357" s="5">
        <f t="shared" si="1"/>
        <v>7</v>
      </c>
      <c r="D357" s="5">
        <f>'Thông tin khách hàng'!$B$4+B357-1</f>
        <v>30</v>
      </c>
      <c r="E357" s="46">
        <f t="shared" si="5"/>
        <v>2292921725</v>
      </c>
      <c r="F357" s="5">
        <f>TP*VLOOKUP('Thông tin khách hàng'!$E$10,$X$2:$Z$5,3,FALSE)*OFFSET($S357,0,VLOOKUP('Thông tin khách hàng'!$E$10,$X$2:$Z$5,2,FALSE))</f>
        <v>15000000</v>
      </c>
      <c r="G357" s="5">
        <f>EP*VLOOKUP('Thông tin khách hàng'!$E$10,$X$2:$Z$5,3,FALSE)*OFFSET($S357,0,VLOOKUP('Thông tin khách hàng'!$E$10,$X$2:$Z$5,2,FALSE))</f>
        <v>15000000</v>
      </c>
      <c r="H357" s="5">
        <f>F357*HLOOKUP(B357,Assumption!$A$10:$G$12,2,TRUE)+G357*HLOOKUP(B357,Assumption!$A$10:$G$12,3,TRUE)</f>
        <v>750000</v>
      </c>
      <c r="I357" s="5">
        <f t="shared" si="2"/>
        <v>29250000</v>
      </c>
      <c r="J357" s="47">
        <f>VLOOKUP(D357,Assumption!$O$3:$Q$103,IF('Thông tin khách hàng'!$B$3="Nam",2,3),FALSE)/12*P357</f>
        <v>0</v>
      </c>
      <c r="K357" s="5">
        <v>20000.0</v>
      </c>
      <c r="L357" s="46">
        <f>ROUND(((HLOOKUP(B357,Assumption!$A$6:$L$7,2,TRUE)+1)^(1/12)-1)*(E357+I357-J357-K357),0)</f>
        <v>3835222</v>
      </c>
      <c r="M357" s="46">
        <f t="shared" si="3"/>
        <v>2325986947</v>
      </c>
      <c r="N357" s="47">
        <f>HLOOKUP(ROUND(AVERAGE(M345:M356)/10^6,0),Assumption!$B$2:$E$3,2,TRUE)*MAX((AVERAGE(M345:M356)-250*10^6),0)</f>
        <v>12046717.66</v>
      </c>
      <c r="O357" s="46">
        <f t="shared" si="4"/>
        <v>2338033665</v>
      </c>
      <c r="P357" s="46">
        <f>IF(A357=1,SA,MAX(0,SA-M356))</f>
        <v>0</v>
      </c>
      <c r="S357" s="5">
        <v>0.0</v>
      </c>
      <c r="T357" s="5">
        <v>1.0</v>
      </c>
      <c r="U357" s="5">
        <v>1.0</v>
      </c>
      <c r="V357" s="48">
        <v>1.0</v>
      </c>
    </row>
    <row r="358" ht="15.75" customHeight="1">
      <c r="A358" s="5">
        <v>356.0</v>
      </c>
      <c r="B358" s="5">
        <v>30.0</v>
      </c>
      <c r="C358" s="5">
        <f t="shared" si="1"/>
        <v>8</v>
      </c>
      <c r="D358" s="5">
        <f>'Thông tin khách hàng'!$B$4+B358-1</f>
        <v>30</v>
      </c>
      <c r="E358" s="46">
        <f t="shared" si="5"/>
        <v>2325986947</v>
      </c>
      <c r="F358" s="5">
        <f>TP*VLOOKUP('Thông tin khách hàng'!$E$10,$X$2:$Z$5,3,FALSE)*OFFSET($S358,0,VLOOKUP('Thông tin khách hàng'!$E$10,$X$2:$Z$5,2,FALSE))</f>
        <v>0</v>
      </c>
      <c r="G358" s="5">
        <f>EP*VLOOKUP('Thông tin khách hàng'!$E$10,$X$2:$Z$5,3,FALSE)*OFFSET($S358,0,VLOOKUP('Thông tin khách hàng'!$E$10,$X$2:$Z$5,2,FALSE))</f>
        <v>0</v>
      </c>
      <c r="H358" s="5">
        <f>F358*HLOOKUP(B358,Assumption!$A$10:$G$12,2,TRUE)+G358*HLOOKUP(B358,Assumption!$A$10:$G$12,3,TRUE)</f>
        <v>0</v>
      </c>
      <c r="I358" s="5">
        <f t="shared" si="2"/>
        <v>0</v>
      </c>
      <c r="J358" s="47">
        <f>VLOOKUP(D358,Assumption!$O$3:$Q$103,IF('Thông tin khách hàng'!$B$3="Nam",2,3),FALSE)/12*P358</f>
        <v>0</v>
      </c>
      <c r="K358" s="5">
        <v>20000.0</v>
      </c>
      <c r="L358" s="46">
        <f>ROUND(((HLOOKUP(B358,Assumption!$A$6:$L$7,2,TRUE)+1)^(1/12)-1)*(E358+I358-J358-K358),0)</f>
        <v>3841524</v>
      </c>
      <c r="M358" s="46">
        <f t="shared" si="3"/>
        <v>2329808471</v>
      </c>
      <c r="N358" s="47">
        <f>HLOOKUP(ROUND(AVERAGE(M346:M357)/10^6,0),Assumption!$B$2:$E$3,2,TRUE)*MAX((AVERAGE(M346:M357)-250*10^6),0)</f>
        <v>12098269.28</v>
      </c>
      <c r="O358" s="46">
        <f t="shared" si="4"/>
        <v>2341906741</v>
      </c>
      <c r="P358" s="46">
        <f>IF(A358=1,SA,MAX(0,SA-M357))</f>
        <v>0</v>
      </c>
      <c r="S358" s="5">
        <v>0.0</v>
      </c>
      <c r="T358" s="5">
        <v>0.0</v>
      </c>
      <c r="U358" s="5">
        <v>0.0</v>
      </c>
      <c r="V358" s="48">
        <v>1.0</v>
      </c>
    </row>
    <row r="359" ht="15.75" customHeight="1">
      <c r="A359" s="5">
        <v>357.0</v>
      </c>
      <c r="B359" s="5">
        <v>30.0</v>
      </c>
      <c r="C359" s="5">
        <f t="shared" si="1"/>
        <v>9</v>
      </c>
      <c r="D359" s="5">
        <f>'Thông tin khách hàng'!$B$4+B359-1</f>
        <v>30</v>
      </c>
      <c r="E359" s="46">
        <f t="shared" si="5"/>
        <v>2329808471</v>
      </c>
      <c r="F359" s="5">
        <f>TP*VLOOKUP('Thông tin khách hàng'!$E$10,$X$2:$Z$5,3,FALSE)*OFFSET($S359,0,VLOOKUP('Thông tin khách hàng'!$E$10,$X$2:$Z$5,2,FALSE))</f>
        <v>0</v>
      </c>
      <c r="G359" s="5">
        <f>EP*VLOOKUP('Thông tin khách hàng'!$E$10,$X$2:$Z$5,3,FALSE)*OFFSET($S359,0,VLOOKUP('Thông tin khách hàng'!$E$10,$X$2:$Z$5,2,FALSE))</f>
        <v>0</v>
      </c>
      <c r="H359" s="5">
        <f>F359*HLOOKUP(B359,Assumption!$A$10:$G$12,2,TRUE)+G359*HLOOKUP(B359,Assumption!$A$10:$G$12,3,TRUE)</f>
        <v>0</v>
      </c>
      <c r="I359" s="5">
        <f t="shared" si="2"/>
        <v>0</v>
      </c>
      <c r="J359" s="47">
        <f>VLOOKUP(D359,Assumption!$O$3:$Q$103,IF('Thông tin khách hàng'!$B$3="Nam",2,3),FALSE)/12*P359</f>
        <v>0</v>
      </c>
      <c r="K359" s="5">
        <v>20000.0</v>
      </c>
      <c r="L359" s="46">
        <f>ROUND(((HLOOKUP(B359,Assumption!$A$6:$L$7,2,TRUE)+1)^(1/12)-1)*(E359+I359-J359-K359),0)</f>
        <v>3847835</v>
      </c>
      <c r="M359" s="46">
        <f t="shared" si="3"/>
        <v>2333636306</v>
      </c>
      <c r="N359" s="47">
        <f>HLOOKUP(ROUND(AVERAGE(M347:M358)/10^6,0),Assumption!$B$2:$E$3,2,TRUE)*MAX((AVERAGE(M347:M358)-250*10^6),0)</f>
        <v>12149906.03</v>
      </c>
      <c r="O359" s="46">
        <f t="shared" si="4"/>
        <v>2345786212</v>
      </c>
      <c r="P359" s="46">
        <f>IF(A359=1,SA,MAX(0,SA-M358))</f>
        <v>0</v>
      </c>
      <c r="S359" s="5">
        <v>0.0</v>
      </c>
      <c r="T359" s="5">
        <v>0.0</v>
      </c>
      <c r="U359" s="5">
        <v>0.0</v>
      </c>
      <c r="V359" s="48">
        <v>1.0</v>
      </c>
    </row>
    <row r="360" ht="15.75" customHeight="1">
      <c r="A360" s="5">
        <v>358.0</v>
      </c>
      <c r="B360" s="5">
        <v>30.0</v>
      </c>
      <c r="C360" s="5">
        <f t="shared" si="1"/>
        <v>10</v>
      </c>
      <c r="D360" s="5">
        <f>'Thông tin khách hàng'!$B$4+B360-1</f>
        <v>30</v>
      </c>
      <c r="E360" s="46">
        <f t="shared" si="5"/>
        <v>2333636306</v>
      </c>
      <c r="F360" s="5">
        <f>TP*VLOOKUP('Thông tin khách hàng'!$E$10,$X$2:$Z$5,3,FALSE)*OFFSET($S360,0,VLOOKUP('Thông tin khách hàng'!$E$10,$X$2:$Z$5,2,FALSE))</f>
        <v>0</v>
      </c>
      <c r="G360" s="5">
        <f>EP*VLOOKUP('Thông tin khách hàng'!$E$10,$X$2:$Z$5,3,FALSE)*OFFSET($S360,0,VLOOKUP('Thông tin khách hàng'!$E$10,$X$2:$Z$5,2,FALSE))</f>
        <v>0</v>
      </c>
      <c r="H360" s="5">
        <f>F360*HLOOKUP(B360,Assumption!$A$10:$G$12,2,TRUE)+G360*HLOOKUP(B360,Assumption!$A$10:$G$12,3,TRUE)</f>
        <v>0</v>
      </c>
      <c r="I360" s="5">
        <f t="shared" si="2"/>
        <v>0</v>
      </c>
      <c r="J360" s="47">
        <f>VLOOKUP(D360,Assumption!$O$3:$Q$103,IF('Thông tin khách hàng'!$B$3="Nam",2,3),FALSE)/12*P360</f>
        <v>0</v>
      </c>
      <c r="K360" s="5">
        <v>20000.0</v>
      </c>
      <c r="L360" s="46">
        <f>ROUND(((HLOOKUP(B360,Assumption!$A$6:$L$7,2,TRUE)+1)^(1/12)-1)*(E360+I360-J360-K360),0)</f>
        <v>3854157</v>
      </c>
      <c r="M360" s="46">
        <f t="shared" si="3"/>
        <v>2337470463</v>
      </c>
      <c r="N360" s="47">
        <f>HLOOKUP(ROUND(AVERAGE(M348:M359)/10^6,0),Assumption!$B$2:$E$3,2,TRUE)*MAX((AVERAGE(M348:M359)-250*10^6),0)</f>
        <v>12201628.08</v>
      </c>
      <c r="O360" s="46">
        <f t="shared" si="4"/>
        <v>2349672091</v>
      </c>
      <c r="P360" s="46">
        <f>IF(A360=1,SA,MAX(0,SA-M359))</f>
        <v>0</v>
      </c>
      <c r="S360" s="5">
        <v>0.0</v>
      </c>
      <c r="T360" s="5">
        <v>0.0</v>
      </c>
      <c r="U360" s="5">
        <v>1.0</v>
      </c>
      <c r="V360" s="48">
        <v>1.0</v>
      </c>
    </row>
    <row r="361" ht="15.75" customHeight="1">
      <c r="A361" s="5">
        <v>359.0</v>
      </c>
      <c r="B361" s="5">
        <v>30.0</v>
      </c>
      <c r="C361" s="5">
        <f t="shared" si="1"/>
        <v>11</v>
      </c>
      <c r="D361" s="5">
        <f>'Thông tin khách hàng'!$B$4+B361-1</f>
        <v>30</v>
      </c>
      <c r="E361" s="46">
        <f t="shared" si="5"/>
        <v>2337470463</v>
      </c>
      <c r="F361" s="5">
        <f>TP*VLOOKUP('Thông tin khách hàng'!$E$10,$X$2:$Z$5,3,FALSE)*OFFSET($S361,0,VLOOKUP('Thông tin khách hàng'!$E$10,$X$2:$Z$5,2,FALSE))</f>
        <v>0</v>
      </c>
      <c r="G361" s="5">
        <f>EP*VLOOKUP('Thông tin khách hàng'!$E$10,$X$2:$Z$5,3,FALSE)*OFFSET($S361,0,VLOOKUP('Thông tin khách hàng'!$E$10,$X$2:$Z$5,2,FALSE))</f>
        <v>0</v>
      </c>
      <c r="H361" s="5">
        <f>F361*HLOOKUP(B361,Assumption!$A$10:$G$12,2,TRUE)+G361*HLOOKUP(B361,Assumption!$A$10:$G$12,3,TRUE)</f>
        <v>0</v>
      </c>
      <c r="I361" s="5">
        <f t="shared" si="2"/>
        <v>0</v>
      </c>
      <c r="J361" s="47">
        <f>VLOOKUP(D361,Assumption!$O$3:$Q$103,IF('Thông tin khách hàng'!$B$3="Nam",2,3),FALSE)/12*P361</f>
        <v>0</v>
      </c>
      <c r="K361" s="5">
        <v>20000.0</v>
      </c>
      <c r="L361" s="46">
        <f>ROUND(((HLOOKUP(B361,Assumption!$A$6:$L$7,2,TRUE)+1)^(1/12)-1)*(E361+I361-J361-K361),0)</f>
        <v>3860489</v>
      </c>
      <c r="M361" s="46">
        <f t="shared" si="3"/>
        <v>2341310952</v>
      </c>
      <c r="N361" s="47">
        <f>HLOOKUP(ROUND(AVERAGE(M349:M360)/10^6,0),Assumption!$B$2:$E$3,2,TRUE)*MAX((AVERAGE(M349:M360)-250*10^6),0)</f>
        <v>12253435.54</v>
      </c>
      <c r="O361" s="46">
        <f t="shared" si="4"/>
        <v>2353564388</v>
      </c>
      <c r="P361" s="46">
        <f>IF(A361=1,SA,MAX(0,SA-M360))</f>
        <v>0</v>
      </c>
      <c r="S361" s="5">
        <v>0.0</v>
      </c>
      <c r="T361" s="5">
        <v>0.0</v>
      </c>
      <c r="U361" s="5">
        <v>0.0</v>
      </c>
      <c r="V361" s="48">
        <v>1.0</v>
      </c>
    </row>
    <row r="362" ht="15.75" customHeight="1">
      <c r="A362" s="5">
        <v>360.0</v>
      </c>
      <c r="B362" s="5">
        <v>30.0</v>
      </c>
      <c r="C362" s="5">
        <f t="shared" si="1"/>
        <v>12</v>
      </c>
      <c r="D362" s="5">
        <f>'Thông tin khách hàng'!$B$4+B362-1</f>
        <v>30</v>
      </c>
      <c r="E362" s="46">
        <f t="shared" si="5"/>
        <v>2341310952</v>
      </c>
      <c r="F362" s="5">
        <f>TP*VLOOKUP('Thông tin khách hàng'!$E$10,$X$2:$Z$5,3,FALSE)*OFFSET($S362,0,VLOOKUP('Thông tin khách hàng'!$E$10,$X$2:$Z$5,2,FALSE))</f>
        <v>0</v>
      </c>
      <c r="G362" s="5">
        <f>EP*VLOOKUP('Thông tin khách hàng'!$E$10,$X$2:$Z$5,3,FALSE)*OFFSET($S362,0,VLOOKUP('Thông tin khách hàng'!$E$10,$X$2:$Z$5,2,FALSE))</f>
        <v>0</v>
      </c>
      <c r="H362" s="5">
        <f>F362*HLOOKUP(B362,Assumption!$A$10:$G$12,2,TRUE)+G362*HLOOKUP(B362,Assumption!$A$10:$G$12,3,TRUE)</f>
        <v>0</v>
      </c>
      <c r="I362" s="5">
        <f t="shared" si="2"/>
        <v>0</v>
      </c>
      <c r="J362" s="47">
        <f>VLOOKUP(D362,Assumption!$O$3:$Q$103,IF('Thông tin khách hàng'!$B$3="Nam",2,3),FALSE)/12*P362</f>
        <v>0</v>
      </c>
      <c r="K362" s="5">
        <v>20000.0</v>
      </c>
      <c r="L362" s="46">
        <f>ROUND(((HLOOKUP(B362,Assumption!$A$6:$L$7,2,TRUE)+1)^(1/12)-1)*(E362+I362-J362-K362),0)</f>
        <v>3866832</v>
      </c>
      <c r="M362" s="46">
        <f t="shared" si="3"/>
        <v>2345157784</v>
      </c>
      <c r="N362" s="47">
        <f>HLOOKUP(ROUND(AVERAGE(M350:M361)/10^6,0),Assumption!$B$2:$E$3,2,TRUE)*MAX((AVERAGE(M350:M361)-250*10^6),0)</f>
        <v>12305328.57</v>
      </c>
      <c r="O362" s="46">
        <f t="shared" si="4"/>
        <v>2357463113</v>
      </c>
      <c r="P362" s="46">
        <f>IF(A362=1,SA,MAX(0,SA-M361))</f>
        <v>0</v>
      </c>
      <c r="S362" s="5">
        <v>0.0</v>
      </c>
      <c r="T362" s="5">
        <v>0.0</v>
      </c>
      <c r="U362" s="5">
        <v>0.0</v>
      </c>
      <c r="V362" s="48">
        <v>1.0</v>
      </c>
    </row>
    <row r="363" ht="15.75" customHeight="1">
      <c r="A363" s="5">
        <v>361.0</v>
      </c>
      <c r="B363" s="5">
        <v>31.0</v>
      </c>
      <c r="C363" s="5">
        <f t="shared" si="1"/>
        <v>1</v>
      </c>
      <c r="D363" s="5">
        <f>'Thông tin khách hàng'!$B$4+B363-1</f>
        <v>31</v>
      </c>
      <c r="E363" s="46">
        <f t="shared" si="5"/>
        <v>2345157784</v>
      </c>
      <c r="F363" s="5">
        <f>TP*VLOOKUP('Thông tin khách hàng'!$E$10,$X$2:$Z$5,3,FALSE)*OFFSET($S363,0,VLOOKUP('Thông tin khách hàng'!$E$10,$X$2:$Z$5,2,FALSE))</f>
        <v>15000000</v>
      </c>
      <c r="G363" s="5">
        <f>EP*VLOOKUP('Thông tin khách hàng'!$E$10,$X$2:$Z$5,3,FALSE)*OFFSET($S363,0,VLOOKUP('Thông tin khách hàng'!$E$10,$X$2:$Z$5,2,FALSE))</f>
        <v>15000000</v>
      </c>
      <c r="H363" s="5">
        <f>F363*HLOOKUP(B363,Assumption!$A$10:$G$12,2,TRUE)+G363*HLOOKUP(B363,Assumption!$A$10:$G$12,3,TRUE)</f>
        <v>750000</v>
      </c>
      <c r="I363" s="5">
        <f t="shared" si="2"/>
        <v>29250000</v>
      </c>
      <c r="J363" s="47">
        <f>VLOOKUP(D363,Assumption!$O$3:$Q$103,IF('Thông tin khách hàng'!$B$3="Nam",2,3),FALSE)/12*P363</f>
        <v>0</v>
      </c>
      <c r="K363" s="5">
        <v>20000.0</v>
      </c>
      <c r="L363" s="46">
        <f>ROUND(((HLOOKUP(B363,Assumption!$A$6:$L$7,2,TRUE)+1)^(1/12)-1)*(E363+I363-J363-K363),0)</f>
        <v>3921494</v>
      </c>
      <c r="M363" s="46">
        <f t="shared" si="3"/>
        <v>2378309278</v>
      </c>
      <c r="N363" s="47">
        <f>HLOOKUP(ROUND(AVERAGE(M351:M362)/10^6,0),Assumption!$B$2:$E$3,2,TRUE)*MAX((AVERAGE(M351:M362)-250*10^6),0)</f>
        <v>12357307.3</v>
      </c>
      <c r="O363" s="46">
        <f t="shared" si="4"/>
        <v>2390666586</v>
      </c>
      <c r="P363" s="46">
        <f>IF(A363=1,SA,MAX(0,SA-M362))</f>
        <v>0</v>
      </c>
      <c r="S363" s="5">
        <v>1.0</v>
      </c>
      <c r="T363" s="5">
        <v>1.0</v>
      </c>
      <c r="U363" s="5">
        <v>1.0</v>
      </c>
      <c r="V363" s="48">
        <v>1.0</v>
      </c>
    </row>
    <row r="364" ht="15.75" customHeight="1">
      <c r="A364" s="5">
        <v>362.0</v>
      </c>
      <c r="B364" s="5">
        <v>31.0</v>
      </c>
      <c r="C364" s="5">
        <f t="shared" si="1"/>
        <v>2</v>
      </c>
      <c r="D364" s="5">
        <f>'Thông tin khách hàng'!$B$4+B364-1</f>
        <v>31</v>
      </c>
      <c r="E364" s="46">
        <f t="shared" si="5"/>
        <v>2378309278</v>
      </c>
      <c r="F364" s="5">
        <f>TP*VLOOKUP('Thông tin khách hàng'!$E$10,$X$2:$Z$5,3,FALSE)*OFFSET($S364,0,VLOOKUP('Thông tin khách hàng'!$E$10,$X$2:$Z$5,2,FALSE))</f>
        <v>0</v>
      </c>
      <c r="G364" s="5">
        <f>EP*VLOOKUP('Thông tin khách hàng'!$E$10,$X$2:$Z$5,3,FALSE)*OFFSET($S364,0,VLOOKUP('Thông tin khách hàng'!$E$10,$X$2:$Z$5,2,FALSE))</f>
        <v>0</v>
      </c>
      <c r="H364" s="5">
        <f>F364*HLOOKUP(B364,Assumption!$A$10:$G$12,2,TRUE)+G364*HLOOKUP(B364,Assumption!$A$10:$G$12,3,TRUE)</f>
        <v>0</v>
      </c>
      <c r="I364" s="5">
        <f t="shared" si="2"/>
        <v>0</v>
      </c>
      <c r="J364" s="47">
        <f>VLOOKUP(D364,Assumption!$O$3:$Q$103,IF('Thông tin khách hàng'!$B$3="Nam",2,3),FALSE)/12*P364</f>
        <v>0</v>
      </c>
      <c r="K364" s="5">
        <v>20000.0</v>
      </c>
      <c r="L364" s="46">
        <f>ROUND(((HLOOKUP(B364,Assumption!$A$6:$L$7,2,TRUE)+1)^(1/12)-1)*(E364+I364-J364-K364),0)</f>
        <v>3927938</v>
      </c>
      <c r="M364" s="46">
        <f t="shared" si="3"/>
        <v>2382217216</v>
      </c>
      <c r="N364" s="47">
        <f>HLOOKUP(ROUND(AVERAGE(M352:M363)/10^6,0),Assumption!$B$2:$E$3,2,TRUE)*MAX((AVERAGE(M352:M363)-250*10^6),0)</f>
        <v>12409371.88</v>
      </c>
      <c r="O364" s="46">
        <f t="shared" si="4"/>
        <v>2394626588</v>
      </c>
      <c r="P364" s="46">
        <f>IF(A364=1,SA,MAX(0,SA-M363))</f>
        <v>0</v>
      </c>
      <c r="S364" s="5">
        <v>0.0</v>
      </c>
      <c r="T364" s="5">
        <v>0.0</v>
      </c>
      <c r="U364" s="5">
        <v>0.0</v>
      </c>
      <c r="V364" s="48">
        <v>1.0</v>
      </c>
    </row>
    <row r="365" ht="15.75" customHeight="1">
      <c r="A365" s="5">
        <v>363.0</v>
      </c>
      <c r="B365" s="5">
        <v>31.0</v>
      </c>
      <c r="C365" s="5">
        <f t="shared" si="1"/>
        <v>3</v>
      </c>
      <c r="D365" s="5">
        <f>'Thông tin khách hàng'!$B$4+B365-1</f>
        <v>31</v>
      </c>
      <c r="E365" s="46">
        <f t="shared" si="5"/>
        <v>2382217216</v>
      </c>
      <c r="F365" s="5">
        <f>TP*VLOOKUP('Thông tin khách hàng'!$E$10,$X$2:$Z$5,3,FALSE)*OFFSET($S365,0,VLOOKUP('Thông tin khách hàng'!$E$10,$X$2:$Z$5,2,FALSE))</f>
        <v>0</v>
      </c>
      <c r="G365" s="5">
        <f>EP*VLOOKUP('Thông tin khách hàng'!$E$10,$X$2:$Z$5,3,FALSE)*OFFSET($S365,0,VLOOKUP('Thông tin khách hàng'!$E$10,$X$2:$Z$5,2,FALSE))</f>
        <v>0</v>
      </c>
      <c r="H365" s="5">
        <f>F365*HLOOKUP(B365,Assumption!$A$10:$G$12,2,TRUE)+G365*HLOOKUP(B365,Assumption!$A$10:$G$12,3,TRUE)</f>
        <v>0</v>
      </c>
      <c r="I365" s="5">
        <f t="shared" si="2"/>
        <v>0</v>
      </c>
      <c r="J365" s="47">
        <f>VLOOKUP(D365,Assumption!$O$3:$Q$103,IF('Thông tin khách hàng'!$B$3="Nam",2,3),FALSE)/12*P365</f>
        <v>0</v>
      </c>
      <c r="K365" s="5">
        <v>20000.0</v>
      </c>
      <c r="L365" s="46">
        <f>ROUND(((HLOOKUP(B365,Assumption!$A$6:$L$7,2,TRUE)+1)^(1/12)-1)*(E365+I365-J365-K365),0)</f>
        <v>3934392</v>
      </c>
      <c r="M365" s="46">
        <f t="shared" si="3"/>
        <v>2386131608</v>
      </c>
      <c r="N365" s="47">
        <f>HLOOKUP(ROUND(AVERAGE(M353:M364)/10^6,0),Assumption!$B$2:$E$3,2,TRUE)*MAX((AVERAGE(M353:M364)-250*10^6),0)</f>
        <v>12461522.45</v>
      </c>
      <c r="O365" s="46">
        <f t="shared" si="4"/>
        <v>2398593131</v>
      </c>
      <c r="P365" s="46">
        <f>IF(A365=1,SA,MAX(0,SA-M364))</f>
        <v>0</v>
      </c>
      <c r="S365" s="5">
        <v>0.0</v>
      </c>
      <c r="T365" s="5">
        <v>0.0</v>
      </c>
      <c r="U365" s="5">
        <v>0.0</v>
      </c>
      <c r="V365" s="48">
        <v>1.0</v>
      </c>
    </row>
    <row r="366" ht="15.75" customHeight="1">
      <c r="A366" s="5">
        <v>364.0</v>
      </c>
      <c r="B366" s="5">
        <v>31.0</v>
      </c>
      <c r="C366" s="5">
        <f t="shared" si="1"/>
        <v>4</v>
      </c>
      <c r="D366" s="5">
        <f>'Thông tin khách hàng'!$B$4+B366-1</f>
        <v>31</v>
      </c>
      <c r="E366" s="46">
        <f t="shared" si="5"/>
        <v>2386131608</v>
      </c>
      <c r="F366" s="5">
        <f>TP*VLOOKUP('Thông tin khách hàng'!$E$10,$X$2:$Z$5,3,FALSE)*OFFSET($S366,0,VLOOKUP('Thông tin khách hàng'!$E$10,$X$2:$Z$5,2,FALSE))</f>
        <v>0</v>
      </c>
      <c r="G366" s="5">
        <f>EP*VLOOKUP('Thông tin khách hàng'!$E$10,$X$2:$Z$5,3,FALSE)*OFFSET($S366,0,VLOOKUP('Thông tin khách hàng'!$E$10,$X$2:$Z$5,2,FALSE))</f>
        <v>0</v>
      </c>
      <c r="H366" s="5">
        <f>F366*HLOOKUP(B366,Assumption!$A$10:$G$12,2,TRUE)+G366*HLOOKUP(B366,Assumption!$A$10:$G$12,3,TRUE)</f>
        <v>0</v>
      </c>
      <c r="I366" s="5">
        <f t="shared" si="2"/>
        <v>0</v>
      </c>
      <c r="J366" s="47">
        <f>VLOOKUP(D366,Assumption!$O$3:$Q$103,IF('Thông tin khách hàng'!$B$3="Nam",2,3),FALSE)/12*P366</f>
        <v>0</v>
      </c>
      <c r="K366" s="5">
        <v>20000.0</v>
      </c>
      <c r="L366" s="46">
        <f>ROUND(((HLOOKUP(B366,Assumption!$A$6:$L$7,2,TRUE)+1)^(1/12)-1)*(E366+I366-J366-K366),0)</f>
        <v>3940857</v>
      </c>
      <c r="M366" s="46">
        <f t="shared" si="3"/>
        <v>2390052465</v>
      </c>
      <c r="N366" s="47">
        <f>HLOOKUP(ROUND(AVERAGE(M354:M365)/10^6,0),Assumption!$B$2:$E$3,2,TRUE)*MAX((AVERAGE(M354:M365)-250*10^6),0)</f>
        <v>12513759.15</v>
      </c>
      <c r="O366" s="46">
        <f t="shared" si="4"/>
        <v>2402566224</v>
      </c>
      <c r="P366" s="46">
        <f>IF(A366=1,SA,MAX(0,SA-M365))</f>
        <v>0</v>
      </c>
      <c r="S366" s="5">
        <v>0.0</v>
      </c>
      <c r="T366" s="5">
        <v>0.0</v>
      </c>
      <c r="U366" s="5">
        <v>1.0</v>
      </c>
      <c r="V366" s="48">
        <v>1.0</v>
      </c>
    </row>
    <row r="367" ht="15.75" customHeight="1">
      <c r="A367" s="5">
        <v>365.0</v>
      </c>
      <c r="B367" s="5">
        <v>31.0</v>
      </c>
      <c r="C367" s="5">
        <f t="shared" si="1"/>
        <v>5</v>
      </c>
      <c r="D367" s="5">
        <f>'Thông tin khách hàng'!$B$4+B367-1</f>
        <v>31</v>
      </c>
      <c r="E367" s="46">
        <f t="shared" si="5"/>
        <v>2390052465</v>
      </c>
      <c r="F367" s="5">
        <f>TP*VLOOKUP('Thông tin khách hàng'!$E$10,$X$2:$Z$5,3,FALSE)*OFFSET($S367,0,VLOOKUP('Thông tin khách hàng'!$E$10,$X$2:$Z$5,2,FALSE))</f>
        <v>0</v>
      </c>
      <c r="G367" s="5">
        <f>EP*VLOOKUP('Thông tin khách hàng'!$E$10,$X$2:$Z$5,3,FALSE)*OFFSET($S367,0,VLOOKUP('Thông tin khách hàng'!$E$10,$X$2:$Z$5,2,FALSE))</f>
        <v>0</v>
      </c>
      <c r="H367" s="5">
        <f>F367*HLOOKUP(B367,Assumption!$A$10:$G$12,2,TRUE)+G367*HLOOKUP(B367,Assumption!$A$10:$G$12,3,TRUE)</f>
        <v>0</v>
      </c>
      <c r="I367" s="5">
        <f t="shared" si="2"/>
        <v>0</v>
      </c>
      <c r="J367" s="47">
        <f>VLOOKUP(D367,Assumption!$O$3:$Q$103,IF('Thông tin khách hàng'!$B$3="Nam",2,3),FALSE)/12*P367</f>
        <v>0</v>
      </c>
      <c r="K367" s="5">
        <v>20000.0</v>
      </c>
      <c r="L367" s="46">
        <f>ROUND(((HLOOKUP(B367,Assumption!$A$6:$L$7,2,TRUE)+1)^(1/12)-1)*(E367+I367-J367-K367),0)</f>
        <v>3947333</v>
      </c>
      <c r="M367" s="46">
        <f t="shared" si="3"/>
        <v>2393979798</v>
      </c>
      <c r="N367" s="47">
        <f>HLOOKUP(ROUND(AVERAGE(M355:M366)/10^6,0),Assumption!$B$2:$E$3,2,TRUE)*MAX((AVERAGE(M355:M366)-250*10^6),0)</f>
        <v>12566082.12</v>
      </c>
      <c r="O367" s="46">
        <f t="shared" si="4"/>
        <v>2406545880</v>
      </c>
      <c r="P367" s="46">
        <f>IF(A367=1,SA,MAX(0,SA-M366))</f>
        <v>0</v>
      </c>
      <c r="S367" s="5">
        <v>0.0</v>
      </c>
      <c r="T367" s="5">
        <v>0.0</v>
      </c>
      <c r="U367" s="5">
        <v>0.0</v>
      </c>
      <c r="V367" s="48">
        <v>1.0</v>
      </c>
    </row>
    <row r="368" ht="15.75" customHeight="1">
      <c r="A368" s="5">
        <v>366.0</v>
      </c>
      <c r="B368" s="5">
        <v>31.0</v>
      </c>
      <c r="C368" s="5">
        <f t="shared" si="1"/>
        <v>6</v>
      </c>
      <c r="D368" s="5">
        <f>'Thông tin khách hàng'!$B$4+B368-1</f>
        <v>31</v>
      </c>
      <c r="E368" s="46">
        <f t="shared" si="5"/>
        <v>2393979798</v>
      </c>
      <c r="F368" s="5">
        <f>TP*VLOOKUP('Thông tin khách hàng'!$E$10,$X$2:$Z$5,3,FALSE)*OFFSET($S368,0,VLOOKUP('Thông tin khách hàng'!$E$10,$X$2:$Z$5,2,FALSE))</f>
        <v>0</v>
      </c>
      <c r="G368" s="5">
        <f>EP*VLOOKUP('Thông tin khách hàng'!$E$10,$X$2:$Z$5,3,FALSE)*OFFSET($S368,0,VLOOKUP('Thông tin khách hàng'!$E$10,$X$2:$Z$5,2,FALSE))</f>
        <v>0</v>
      </c>
      <c r="H368" s="5">
        <f>F368*HLOOKUP(B368,Assumption!$A$10:$G$12,2,TRUE)+G368*HLOOKUP(B368,Assumption!$A$10:$G$12,3,TRUE)</f>
        <v>0</v>
      </c>
      <c r="I368" s="5">
        <f t="shared" si="2"/>
        <v>0</v>
      </c>
      <c r="J368" s="47">
        <f>VLOOKUP(D368,Assumption!$O$3:$Q$103,IF('Thông tin khách hàng'!$B$3="Nam",2,3),FALSE)/12*P368</f>
        <v>0</v>
      </c>
      <c r="K368" s="5">
        <v>20000.0</v>
      </c>
      <c r="L368" s="46">
        <f>ROUND(((HLOOKUP(B368,Assumption!$A$6:$L$7,2,TRUE)+1)^(1/12)-1)*(E368+I368-J368-K368),0)</f>
        <v>3953819</v>
      </c>
      <c r="M368" s="46">
        <f t="shared" si="3"/>
        <v>2397913617</v>
      </c>
      <c r="N368" s="47">
        <f>HLOOKUP(ROUND(AVERAGE(M356:M367)/10^6,0),Assumption!$B$2:$E$3,2,TRUE)*MAX((AVERAGE(M356:M367)-250*10^6),0)</f>
        <v>12618491.51</v>
      </c>
      <c r="O368" s="46">
        <f t="shared" si="4"/>
        <v>2410532109</v>
      </c>
      <c r="P368" s="46">
        <f>IF(A368=1,SA,MAX(0,SA-M367))</f>
        <v>0</v>
      </c>
      <c r="S368" s="5">
        <v>0.0</v>
      </c>
      <c r="T368" s="5">
        <v>0.0</v>
      </c>
      <c r="U368" s="5">
        <v>0.0</v>
      </c>
      <c r="V368" s="48">
        <v>1.0</v>
      </c>
    </row>
    <row r="369" ht="15.75" customHeight="1">
      <c r="A369" s="5">
        <v>367.0</v>
      </c>
      <c r="B369" s="5">
        <v>31.0</v>
      </c>
      <c r="C369" s="5">
        <f t="shared" si="1"/>
        <v>7</v>
      </c>
      <c r="D369" s="5">
        <f>'Thông tin khách hàng'!$B$4+B369-1</f>
        <v>31</v>
      </c>
      <c r="E369" s="46">
        <f t="shared" si="5"/>
        <v>2397913617</v>
      </c>
      <c r="F369" s="5">
        <f>TP*VLOOKUP('Thông tin khách hàng'!$E$10,$X$2:$Z$5,3,FALSE)*OFFSET($S369,0,VLOOKUP('Thông tin khách hàng'!$E$10,$X$2:$Z$5,2,FALSE))</f>
        <v>15000000</v>
      </c>
      <c r="G369" s="5">
        <f>EP*VLOOKUP('Thông tin khách hàng'!$E$10,$X$2:$Z$5,3,FALSE)*OFFSET($S369,0,VLOOKUP('Thông tin khách hàng'!$E$10,$X$2:$Z$5,2,FALSE))</f>
        <v>15000000</v>
      </c>
      <c r="H369" s="5">
        <f>F369*HLOOKUP(B369,Assumption!$A$10:$G$12,2,TRUE)+G369*HLOOKUP(B369,Assumption!$A$10:$G$12,3,TRUE)</f>
        <v>750000</v>
      </c>
      <c r="I369" s="5">
        <f t="shared" si="2"/>
        <v>29250000</v>
      </c>
      <c r="J369" s="47">
        <f>VLOOKUP(D369,Assumption!$O$3:$Q$103,IF('Thông tin khách hàng'!$B$3="Nam",2,3),FALSE)/12*P369</f>
        <v>0</v>
      </c>
      <c r="K369" s="5">
        <v>20000.0</v>
      </c>
      <c r="L369" s="46">
        <f>ROUND(((HLOOKUP(B369,Assumption!$A$6:$L$7,2,TRUE)+1)^(1/12)-1)*(E369+I369-J369-K369),0)</f>
        <v>4008625</v>
      </c>
      <c r="M369" s="46">
        <f t="shared" si="3"/>
        <v>2431152242</v>
      </c>
      <c r="N369" s="47">
        <f>HLOOKUP(ROUND(AVERAGE(M357:M368)/10^6,0),Assumption!$B$2:$E$3,2,TRUE)*MAX((AVERAGE(M357:M368)-250*10^6),0)</f>
        <v>12670987.45</v>
      </c>
      <c r="O369" s="46">
        <f t="shared" si="4"/>
        <v>2443823230</v>
      </c>
      <c r="P369" s="46">
        <f>IF(A369=1,SA,MAX(0,SA-M368))</f>
        <v>0</v>
      </c>
      <c r="S369" s="5">
        <v>0.0</v>
      </c>
      <c r="T369" s="5">
        <v>1.0</v>
      </c>
      <c r="U369" s="5">
        <v>1.0</v>
      </c>
      <c r="V369" s="48">
        <v>1.0</v>
      </c>
    </row>
    <row r="370" ht="15.75" customHeight="1">
      <c r="A370" s="5">
        <v>368.0</v>
      </c>
      <c r="B370" s="5">
        <v>31.0</v>
      </c>
      <c r="C370" s="5">
        <f t="shared" si="1"/>
        <v>8</v>
      </c>
      <c r="D370" s="5">
        <f>'Thông tin khách hàng'!$B$4+B370-1</f>
        <v>31</v>
      </c>
      <c r="E370" s="46">
        <f t="shared" si="5"/>
        <v>2431152242</v>
      </c>
      <c r="F370" s="5">
        <f>TP*VLOOKUP('Thông tin khách hàng'!$E$10,$X$2:$Z$5,3,FALSE)*OFFSET($S370,0,VLOOKUP('Thông tin khách hàng'!$E$10,$X$2:$Z$5,2,FALSE))</f>
        <v>0</v>
      </c>
      <c r="G370" s="5">
        <f>EP*VLOOKUP('Thông tin khách hàng'!$E$10,$X$2:$Z$5,3,FALSE)*OFFSET($S370,0,VLOOKUP('Thông tin khách hàng'!$E$10,$X$2:$Z$5,2,FALSE))</f>
        <v>0</v>
      </c>
      <c r="H370" s="5">
        <f>F370*HLOOKUP(B370,Assumption!$A$10:$G$12,2,TRUE)+G370*HLOOKUP(B370,Assumption!$A$10:$G$12,3,TRUE)</f>
        <v>0</v>
      </c>
      <c r="I370" s="5">
        <f t="shared" si="2"/>
        <v>0</v>
      </c>
      <c r="J370" s="47">
        <f>VLOOKUP(D370,Assumption!$O$3:$Q$103,IF('Thông tin khách hàng'!$B$3="Nam",2,3),FALSE)/12*P370</f>
        <v>0</v>
      </c>
      <c r="K370" s="5">
        <v>20000.0</v>
      </c>
      <c r="L370" s="46">
        <f>ROUND(((HLOOKUP(B370,Assumption!$A$6:$L$7,2,TRUE)+1)^(1/12)-1)*(E370+I370-J370-K370),0)</f>
        <v>4015213</v>
      </c>
      <c r="M370" s="46">
        <f t="shared" si="3"/>
        <v>2435147455</v>
      </c>
      <c r="N370" s="47">
        <f>HLOOKUP(ROUND(AVERAGE(M358:M369)/10^6,0),Assumption!$B$2:$E$3,2,TRUE)*MAX((AVERAGE(M358:M369)-250*10^6),0)</f>
        <v>12723570.1</v>
      </c>
      <c r="O370" s="46">
        <f t="shared" si="4"/>
        <v>2447871025</v>
      </c>
      <c r="P370" s="46">
        <f>IF(A370=1,SA,MAX(0,SA-M369))</f>
        <v>0</v>
      </c>
      <c r="S370" s="5">
        <v>0.0</v>
      </c>
      <c r="T370" s="5">
        <v>0.0</v>
      </c>
      <c r="U370" s="5">
        <v>0.0</v>
      </c>
      <c r="V370" s="48">
        <v>1.0</v>
      </c>
    </row>
    <row r="371" ht="15.75" customHeight="1">
      <c r="A371" s="5">
        <v>369.0</v>
      </c>
      <c r="B371" s="5">
        <v>31.0</v>
      </c>
      <c r="C371" s="5">
        <f t="shared" si="1"/>
        <v>9</v>
      </c>
      <c r="D371" s="5">
        <f>'Thông tin khách hàng'!$B$4+B371-1</f>
        <v>31</v>
      </c>
      <c r="E371" s="46">
        <f t="shared" si="5"/>
        <v>2435147455</v>
      </c>
      <c r="F371" s="5">
        <f>TP*VLOOKUP('Thông tin khách hàng'!$E$10,$X$2:$Z$5,3,FALSE)*OFFSET($S371,0,VLOOKUP('Thông tin khách hàng'!$E$10,$X$2:$Z$5,2,FALSE))</f>
        <v>0</v>
      </c>
      <c r="G371" s="5">
        <f>EP*VLOOKUP('Thông tin khách hàng'!$E$10,$X$2:$Z$5,3,FALSE)*OFFSET($S371,0,VLOOKUP('Thông tin khách hàng'!$E$10,$X$2:$Z$5,2,FALSE))</f>
        <v>0</v>
      </c>
      <c r="H371" s="5">
        <f>F371*HLOOKUP(B371,Assumption!$A$10:$G$12,2,TRUE)+G371*HLOOKUP(B371,Assumption!$A$10:$G$12,3,TRUE)</f>
        <v>0</v>
      </c>
      <c r="I371" s="5">
        <f t="shared" si="2"/>
        <v>0</v>
      </c>
      <c r="J371" s="47">
        <f>VLOOKUP(D371,Assumption!$O$3:$Q$103,IF('Thông tin khách hàng'!$B$3="Nam",2,3),FALSE)/12*P371</f>
        <v>0</v>
      </c>
      <c r="K371" s="5">
        <v>20000.0</v>
      </c>
      <c r="L371" s="46">
        <f>ROUND(((HLOOKUP(B371,Assumption!$A$6:$L$7,2,TRUE)+1)^(1/12)-1)*(E371+I371-J371-K371),0)</f>
        <v>4021811</v>
      </c>
      <c r="M371" s="46">
        <f t="shared" si="3"/>
        <v>2439149266</v>
      </c>
      <c r="N371" s="47">
        <f>HLOOKUP(ROUND(AVERAGE(M359:M370)/10^6,0),Assumption!$B$2:$E$3,2,TRUE)*MAX((AVERAGE(M359:M370)-250*10^6),0)</f>
        <v>12776239.59</v>
      </c>
      <c r="O371" s="46">
        <f t="shared" si="4"/>
        <v>2451925506</v>
      </c>
      <c r="P371" s="46">
        <f>IF(A371=1,SA,MAX(0,SA-M370))</f>
        <v>0</v>
      </c>
      <c r="S371" s="5">
        <v>0.0</v>
      </c>
      <c r="T371" s="5">
        <v>0.0</v>
      </c>
      <c r="U371" s="5">
        <v>0.0</v>
      </c>
      <c r="V371" s="48">
        <v>1.0</v>
      </c>
    </row>
    <row r="372" ht="15.75" customHeight="1">
      <c r="A372" s="5">
        <v>370.0</v>
      </c>
      <c r="B372" s="5">
        <v>31.0</v>
      </c>
      <c r="C372" s="5">
        <f t="shared" si="1"/>
        <v>10</v>
      </c>
      <c r="D372" s="5">
        <f>'Thông tin khách hàng'!$B$4+B372-1</f>
        <v>31</v>
      </c>
      <c r="E372" s="46">
        <f t="shared" si="5"/>
        <v>2439149266</v>
      </c>
      <c r="F372" s="5">
        <f>TP*VLOOKUP('Thông tin khách hàng'!$E$10,$X$2:$Z$5,3,FALSE)*OFFSET($S372,0,VLOOKUP('Thông tin khách hàng'!$E$10,$X$2:$Z$5,2,FALSE))</f>
        <v>0</v>
      </c>
      <c r="G372" s="5">
        <f>EP*VLOOKUP('Thông tin khách hàng'!$E$10,$X$2:$Z$5,3,FALSE)*OFFSET($S372,0,VLOOKUP('Thông tin khách hàng'!$E$10,$X$2:$Z$5,2,FALSE))</f>
        <v>0</v>
      </c>
      <c r="H372" s="5">
        <f>F372*HLOOKUP(B372,Assumption!$A$10:$G$12,2,TRUE)+G372*HLOOKUP(B372,Assumption!$A$10:$G$12,3,TRUE)</f>
        <v>0</v>
      </c>
      <c r="I372" s="5">
        <f t="shared" si="2"/>
        <v>0</v>
      </c>
      <c r="J372" s="47">
        <f>VLOOKUP(D372,Assumption!$O$3:$Q$103,IF('Thông tin khách hàng'!$B$3="Nam",2,3),FALSE)/12*P372</f>
        <v>0</v>
      </c>
      <c r="K372" s="5">
        <v>20000.0</v>
      </c>
      <c r="L372" s="46">
        <f>ROUND(((HLOOKUP(B372,Assumption!$A$6:$L$7,2,TRUE)+1)^(1/12)-1)*(E372+I372-J372-K372),0)</f>
        <v>4028420</v>
      </c>
      <c r="M372" s="46">
        <f t="shared" si="3"/>
        <v>2443157686</v>
      </c>
      <c r="N372" s="47">
        <f>HLOOKUP(ROUND(AVERAGE(M360:M371)/10^6,0),Assumption!$B$2:$E$3,2,TRUE)*MAX((AVERAGE(M360:M371)-250*10^6),0)</f>
        <v>12828996.07</v>
      </c>
      <c r="O372" s="46">
        <f t="shared" si="4"/>
        <v>2455986682</v>
      </c>
      <c r="P372" s="46">
        <f>IF(A372=1,SA,MAX(0,SA-M371))</f>
        <v>0</v>
      </c>
      <c r="S372" s="5">
        <v>0.0</v>
      </c>
      <c r="T372" s="5">
        <v>0.0</v>
      </c>
      <c r="U372" s="5">
        <v>1.0</v>
      </c>
      <c r="V372" s="48">
        <v>1.0</v>
      </c>
    </row>
    <row r="373" ht="15.75" customHeight="1">
      <c r="A373" s="5">
        <v>371.0</v>
      </c>
      <c r="B373" s="5">
        <v>31.0</v>
      </c>
      <c r="C373" s="5">
        <f t="shared" si="1"/>
        <v>11</v>
      </c>
      <c r="D373" s="5">
        <f>'Thông tin khách hàng'!$B$4+B373-1</f>
        <v>31</v>
      </c>
      <c r="E373" s="46">
        <f t="shared" si="5"/>
        <v>2443157686</v>
      </c>
      <c r="F373" s="5">
        <f>TP*VLOOKUP('Thông tin khách hàng'!$E$10,$X$2:$Z$5,3,FALSE)*OFFSET($S373,0,VLOOKUP('Thông tin khách hàng'!$E$10,$X$2:$Z$5,2,FALSE))</f>
        <v>0</v>
      </c>
      <c r="G373" s="5">
        <f>EP*VLOOKUP('Thông tin khách hàng'!$E$10,$X$2:$Z$5,3,FALSE)*OFFSET($S373,0,VLOOKUP('Thông tin khách hàng'!$E$10,$X$2:$Z$5,2,FALSE))</f>
        <v>0</v>
      </c>
      <c r="H373" s="5">
        <f>F373*HLOOKUP(B373,Assumption!$A$10:$G$12,2,TRUE)+G373*HLOOKUP(B373,Assumption!$A$10:$G$12,3,TRUE)</f>
        <v>0</v>
      </c>
      <c r="I373" s="5">
        <f t="shared" si="2"/>
        <v>0</v>
      </c>
      <c r="J373" s="47">
        <f>VLOOKUP(D373,Assumption!$O$3:$Q$103,IF('Thông tin khách hàng'!$B$3="Nam",2,3),FALSE)/12*P373</f>
        <v>0</v>
      </c>
      <c r="K373" s="5">
        <v>20000.0</v>
      </c>
      <c r="L373" s="46">
        <f>ROUND(((HLOOKUP(B373,Assumption!$A$6:$L$7,2,TRUE)+1)^(1/12)-1)*(E373+I373-J373-K373),0)</f>
        <v>4035041</v>
      </c>
      <c r="M373" s="46">
        <f t="shared" si="3"/>
        <v>2447172727</v>
      </c>
      <c r="N373" s="47">
        <f>HLOOKUP(ROUND(AVERAGE(M361:M372)/10^6,0),Assumption!$B$2:$E$3,2,TRUE)*MAX((AVERAGE(M361:M372)-250*10^6),0)</f>
        <v>12881839.69</v>
      </c>
      <c r="O373" s="46">
        <f t="shared" si="4"/>
        <v>2460054567</v>
      </c>
      <c r="P373" s="46">
        <f>IF(A373=1,SA,MAX(0,SA-M372))</f>
        <v>0</v>
      </c>
      <c r="S373" s="5">
        <v>0.0</v>
      </c>
      <c r="T373" s="5">
        <v>0.0</v>
      </c>
      <c r="U373" s="5">
        <v>0.0</v>
      </c>
      <c r="V373" s="48">
        <v>1.0</v>
      </c>
    </row>
    <row r="374" ht="15.75" customHeight="1">
      <c r="A374" s="5">
        <v>372.0</v>
      </c>
      <c r="B374" s="5">
        <v>31.0</v>
      </c>
      <c r="C374" s="5">
        <f t="shared" si="1"/>
        <v>12</v>
      </c>
      <c r="D374" s="5">
        <f>'Thông tin khách hàng'!$B$4+B374-1</f>
        <v>31</v>
      </c>
      <c r="E374" s="46">
        <f t="shared" si="5"/>
        <v>2447172727</v>
      </c>
      <c r="F374" s="5">
        <f>TP*VLOOKUP('Thông tin khách hàng'!$E$10,$X$2:$Z$5,3,FALSE)*OFFSET($S374,0,VLOOKUP('Thông tin khách hàng'!$E$10,$X$2:$Z$5,2,FALSE))</f>
        <v>0</v>
      </c>
      <c r="G374" s="5">
        <f>EP*VLOOKUP('Thông tin khách hàng'!$E$10,$X$2:$Z$5,3,FALSE)*OFFSET($S374,0,VLOOKUP('Thông tin khách hàng'!$E$10,$X$2:$Z$5,2,FALSE))</f>
        <v>0</v>
      </c>
      <c r="H374" s="5">
        <f>F374*HLOOKUP(B374,Assumption!$A$10:$G$12,2,TRUE)+G374*HLOOKUP(B374,Assumption!$A$10:$G$12,3,TRUE)</f>
        <v>0</v>
      </c>
      <c r="I374" s="5">
        <f t="shared" si="2"/>
        <v>0</v>
      </c>
      <c r="J374" s="47">
        <f>VLOOKUP(D374,Assumption!$O$3:$Q$103,IF('Thông tin khách hàng'!$B$3="Nam",2,3),FALSE)/12*P374</f>
        <v>0</v>
      </c>
      <c r="K374" s="5">
        <v>20000.0</v>
      </c>
      <c r="L374" s="46">
        <f>ROUND(((HLOOKUP(B374,Assumption!$A$6:$L$7,2,TRUE)+1)^(1/12)-1)*(E374+I374-J374-K374),0)</f>
        <v>4041672</v>
      </c>
      <c r="M374" s="46">
        <f t="shared" si="3"/>
        <v>2451194399</v>
      </c>
      <c r="N374" s="47">
        <f>HLOOKUP(ROUND(AVERAGE(M362:M373)/10^6,0),Assumption!$B$2:$E$3,2,TRUE)*MAX((AVERAGE(M362:M373)-250*10^6),0)</f>
        <v>12934770.57</v>
      </c>
      <c r="O374" s="46">
        <f t="shared" si="4"/>
        <v>2464129170</v>
      </c>
      <c r="P374" s="46">
        <f>IF(A374=1,SA,MAX(0,SA-M373))</f>
        <v>0</v>
      </c>
      <c r="S374" s="5">
        <v>0.0</v>
      </c>
      <c r="T374" s="5">
        <v>0.0</v>
      </c>
      <c r="U374" s="5">
        <v>0.0</v>
      </c>
      <c r="V374" s="48">
        <v>1.0</v>
      </c>
    </row>
    <row r="375" ht="15.75" customHeight="1">
      <c r="A375" s="5">
        <v>373.0</v>
      </c>
      <c r="B375" s="5">
        <v>32.0</v>
      </c>
      <c r="C375" s="5">
        <f t="shared" si="1"/>
        <v>1</v>
      </c>
      <c r="D375" s="5">
        <f>'Thông tin khách hàng'!$B$4+B375-1</f>
        <v>32</v>
      </c>
      <c r="E375" s="46">
        <f t="shared" si="5"/>
        <v>2451194399</v>
      </c>
      <c r="F375" s="5">
        <f>TP*VLOOKUP('Thông tin khách hàng'!$E$10,$X$2:$Z$5,3,FALSE)*OFFSET($S375,0,VLOOKUP('Thông tin khách hàng'!$E$10,$X$2:$Z$5,2,FALSE))</f>
        <v>15000000</v>
      </c>
      <c r="G375" s="5">
        <f>EP*VLOOKUP('Thông tin khách hàng'!$E$10,$X$2:$Z$5,3,FALSE)*OFFSET($S375,0,VLOOKUP('Thông tin khách hàng'!$E$10,$X$2:$Z$5,2,FALSE))</f>
        <v>15000000</v>
      </c>
      <c r="H375" s="5">
        <f>F375*HLOOKUP(B375,Assumption!$A$10:$G$12,2,TRUE)+G375*HLOOKUP(B375,Assumption!$A$10:$G$12,3,TRUE)</f>
        <v>750000</v>
      </c>
      <c r="I375" s="5">
        <f t="shared" si="2"/>
        <v>29250000</v>
      </c>
      <c r="J375" s="47">
        <f>VLOOKUP(D375,Assumption!$O$3:$Q$103,IF('Thông tin khách hàng'!$B$3="Nam",2,3),FALSE)/12*P375</f>
        <v>0</v>
      </c>
      <c r="K375" s="5">
        <v>20000.0</v>
      </c>
      <c r="L375" s="46">
        <f>ROUND(((HLOOKUP(B375,Assumption!$A$6:$L$7,2,TRUE)+1)^(1/12)-1)*(E375+I375-J375-K375),0)</f>
        <v>4096623</v>
      </c>
      <c r="M375" s="46">
        <f t="shared" si="3"/>
        <v>2484521022</v>
      </c>
      <c r="N375" s="47">
        <f>HLOOKUP(ROUND(AVERAGE(M363:M374)/10^6,0),Assumption!$B$2:$E$3,2,TRUE)*MAX((AVERAGE(M363:M374)-250*10^6),0)</f>
        <v>12987788.88</v>
      </c>
      <c r="O375" s="46">
        <f t="shared" si="4"/>
        <v>2497508811</v>
      </c>
      <c r="P375" s="46">
        <f>IF(A375=1,SA,MAX(0,SA-M374))</f>
        <v>0</v>
      </c>
      <c r="S375" s="5">
        <v>1.0</v>
      </c>
      <c r="T375" s="5">
        <v>1.0</v>
      </c>
      <c r="U375" s="5">
        <v>1.0</v>
      </c>
      <c r="V375" s="48">
        <v>1.0</v>
      </c>
    </row>
    <row r="376" ht="15.75" customHeight="1">
      <c r="A376" s="5">
        <v>374.0</v>
      </c>
      <c r="B376" s="5">
        <v>32.0</v>
      </c>
      <c r="C376" s="5">
        <f t="shared" si="1"/>
        <v>2</v>
      </c>
      <c r="D376" s="5">
        <f>'Thông tin khách hàng'!$B$4+B376-1</f>
        <v>32</v>
      </c>
      <c r="E376" s="46">
        <f t="shared" si="5"/>
        <v>2484521022</v>
      </c>
      <c r="F376" s="5">
        <f>TP*VLOOKUP('Thông tin khách hàng'!$E$10,$X$2:$Z$5,3,FALSE)*OFFSET($S376,0,VLOOKUP('Thông tin khách hàng'!$E$10,$X$2:$Z$5,2,FALSE))</f>
        <v>0</v>
      </c>
      <c r="G376" s="5">
        <f>EP*VLOOKUP('Thông tin khách hàng'!$E$10,$X$2:$Z$5,3,FALSE)*OFFSET($S376,0,VLOOKUP('Thông tin khách hàng'!$E$10,$X$2:$Z$5,2,FALSE))</f>
        <v>0</v>
      </c>
      <c r="H376" s="5">
        <f>F376*HLOOKUP(B376,Assumption!$A$10:$G$12,2,TRUE)+G376*HLOOKUP(B376,Assumption!$A$10:$G$12,3,TRUE)</f>
        <v>0</v>
      </c>
      <c r="I376" s="5">
        <f t="shared" si="2"/>
        <v>0</v>
      </c>
      <c r="J376" s="47">
        <f>VLOOKUP(D376,Assumption!$O$3:$Q$103,IF('Thông tin khách hàng'!$B$3="Nam",2,3),FALSE)/12*P376</f>
        <v>0</v>
      </c>
      <c r="K376" s="5">
        <v>20000.0</v>
      </c>
      <c r="L376" s="46">
        <f>ROUND(((HLOOKUP(B376,Assumption!$A$6:$L$7,2,TRUE)+1)^(1/12)-1)*(E376+I376-J376-K376),0)</f>
        <v>4103355</v>
      </c>
      <c r="M376" s="46">
        <f t="shared" si="3"/>
        <v>2488604377</v>
      </c>
      <c r="N376" s="47">
        <f>HLOOKUP(ROUND(AVERAGE(M364:M375)/10^6,0),Assumption!$B$2:$E$3,2,TRUE)*MAX((AVERAGE(M364:M375)-250*10^6),0)</f>
        <v>13040894.75</v>
      </c>
      <c r="O376" s="46">
        <f t="shared" si="4"/>
        <v>2501645272</v>
      </c>
      <c r="P376" s="46">
        <f>IF(A376=1,SA,MAX(0,SA-M375))</f>
        <v>0</v>
      </c>
      <c r="S376" s="5">
        <v>0.0</v>
      </c>
      <c r="T376" s="5">
        <v>0.0</v>
      </c>
      <c r="U376" s="5">
        <v>0.0</v>
      </c>
      <c r="V376" s="48">
        <v>1.0</v>
      </c>
    </row>
    <row r="377" ht="15.75" customHeight="1">
      <c r="A377" s="5">
        <v>375.0</v>
      </c>
      <c r="B377" s="5">
        <v>32.0</v>
      </c>
      <c r="C377" s="5">
        <f t="shared" si="1"/>
        <v>3</v>
      </c>
      <c r="D377" s="5">
        <f>'Thông tin khách hàng'!$B$4+B377-1</f>
        <v>32</v>
      </c>
      <c r="E377" s="46">
        <f t="shared" si="5"/>
        <v>2488604377</v>
      </c>
      <c r="F377" s="5">
        <f>TP*VLOOKUP('Thông tin khách hàng'!$E$10,$X$2:$Z$5,3,FALSE)*OFFSET($S377,0,VLOOKUP('Thông tin khách hàng'!$E$10,$X$2:$Z$5,2,FALSE))</f>
        <v>0</v>
      </c>
      <c r="G377" s="5">
        <f>EP*VLOOKUP('Thông tin khách hàng'!$E$10,$X$2:$Z$5,3,FALSE)*OFFSET($S377,0,VLOOKUP('Thông tin khách hàng'!$E$10,$X$2:$Z$5,2,FALSE))</f>
        <v>0</v>
      </c>
      <c r="H377" s="5">
        <f>F377*HLOOKUP(B377,Assumption!$A$10:$G$12,2,TRUE)+G377*HLOOKUP(B377,Assumption!$A$10:$G$12,3,TRUE)</f>
        <v>0</v>
      </c>
      <c r="I377" s="5">
        <f t="shared" si="2"/>
        <v>0</v>
      </c>
      <c r="J377" s="47">
        <f>VLOOKUP(D377,Assumption!$O$3:$Q$103,IF('Thông tin khách hàng'!$B$3="Nam",2,3),FALSE)/12*P377</f>
        <v>0</v>
      </c>
      <c r="K377" s="5">
        <v>20000.0</v>
      </c>
      <c r="L377" s="46">
        <f>ROUND(((HLOOKUP(B377,Assumption!$A$6:$L$7,2,TRUE)+1)^(1/12)-1)*(E377+I377-J377-K377),0)</f>
        <v>4110099</v>
      </c>
      <c r="M377" s="46">
        <f t="shared" si="3"/>
        <v>2492694476</v>
      </c>
      <c r="N377" s="47">
        <f>HLOOKUP(ROUND(AVERAGE(M365:M376)/10^6,0),Assumption!$B$2:$E$3,2,TRUE)*MAX((AVERAGE(M365:M376)-250*10^6),0)</f>
        <v>13094088.33</v>
      </c>
      <c r="O377" s="46">
        <f t="shared" si="4"/>
        <v>2505788565</v>
      </c>
      <c r="P377" s="46">
        <f>IF(A377=1,SA,MAX(0,SA-M376))</f>
        <v>0</v>
      </c>
      <c r="S377" s="5">
        <v>0.0</v>
      </c>
      <c r="T377" s="5">
        <v>0.0</v>
      </c>
      <c r="U377" s="5">
        <v>0.0</v>
      </c>
      <c r="V377" s="48">
        <v>1.0</v>
      </c>
    </row>
    <row r="378" ht="15.75" customHeight="1">
      <c r="A378" s="5">
        <v>376.0</v>
      </c>
      <c r="B378" s="5">
        <v>32.0</v>
      </c>
      <c r="C378" s="5">
        <f t="shared" si="1"/>
        <v>4</v>
      </c>
      <c r="D378" s="5">
        <f>'Thông tin khách hàng'!$B$4+B378-1</f>
        <v>32</v>
      </c>
      <c r="E378" s="46">
        <f t="shared" si="5"/>
        <v>2492694476</v>
      </c>
      <c r="F378" s="5">
        <f>TP*VLOOKUP('Thông tin khách hàng'!$E$10,$X$2:$Z$5,3,FALSE)*OFFSET($S378,0,VLOOKUP('Thông tin khách hàng'!$E$10,$X$2:$Z$5,2,FALSE))</f>
        <v>0</v>
      </c>
      <c r="G378" s="5">
        <f>EP*VLOOKUP('Thông tin khách hàng'!$E$10,$X$2:$Z$5,3,FALSE)*OFFSET($S378,0,VLOOKUP('Thông tin khách hàng'!$E$10,$X$2:$Z$5,2,FALSE))</f>
        <v>0</v>
      </c>
      <c r="H378" s="5">
        <f>F378*HLOOKUP(B378,Assumption!$A$10:$G$12,2,TRUE)+G378*HLOOKUP(B378,Assumption!$A$10:$G$12,3,TRUE)</f>
        <v>0</v>
      </c>
      <c r="I378" s="5">
        <f t="shared" si="2"/>
        <v>0</v>
      </c>
      <c r="J378" s="47">
        <f>VLOOKUP(D378,Assumption!$O$3:$Q$103,IF('Thông tin khách hàng'!$B$3="Nam",2,3),FALSE)/12*P378</f>
        <v>0</v>
      </c>
      <c r="K378" s="5">
        <v>20000.0</v>
      </c>
      <c r="L378" s="46">
        <f>ROUND(((HLOOKUP(B378,Assumption!$A$6:$L$7,2,TRUE)+1)^(1/12)-1)*(E378+I378-J378-K378),0)</f>
        <v>4116855</v>
      </c>
      <c r="M378" s="46">
        <f t="shared" si="3"/>
        <v>2496791331</v>
      </c>
      <c r="N378" s="47">
        <f>HLOOKUP(ROUND(AVERAGE(M366:M377)/10^6,0),Assumption!$B$2:$E$3,2,TRUE)*MAX((AVERAGE(M366:M377)-250*10^6),0)</f>
        <v>13147369.77</v>
      </c>
      <c r="O378" s="46">
        <f t="shared" si="4"/>
        <v>2509938701</v>
      </c>
      <c r="P378" s="46">
        <f>IF(A378=1,SA,MAX(0,SA-M377))</f>
        <v>0</v>
      </c>
      <c r="S378" s="5">
        <v>0.0</v>
      </c>
      <c r="T378" s="5">
        <v>0.0</v>
      </c>
      <c r="U378" s="5">
        <v>1.0</v>
      </c>
      <c r="V378" s="48">
        <v>1.0</v>
      </c>
    </row>
    <row r="379" ht="15.75" customHeight="1">
      <c r="A379" s="5">
        <v>377.0</v>
      </c>
      <c r="B379" s="5">
        <v>32.0</v>
      </c>
      <c r="C379" s="5">
        <f t="shared" si="1"/>
        <v>5</v>
      </c>
      <c r="D379" s="5">
        <f>'Thông tin khách hàng'!$B$4+B379-1</f>
        <v>32</v>
      </c>
      <c r="E379" s="46">
        <f t="shared" si="5"/>
        <v>2496791331</v>
      </c>
      <c r="F379" s="5">
        <f>TP*VLOOKUP('Thông tin khách hàng'!$E$10,$X$2:$Z$5,3,FALSE)*OFFSET($S379,0,VLOOKUP('Thông tin khách hàng'!$E$10,$X$2:$Z$5,2,FALSE))</f>
        <v>0</v>
      </c>
      <c r="G379" s="5">
        <f>EP*VLOOKUP('Thông tin khách hàng'!$E$10,$X$2:$Z$5,3,FALSE)*OFFSET($S379,0,VLOOKUP('Thông tin khách hàng'!$E$10,$X$2:$Z$5,2,FALSE))</f>
        <v>0</v>
      </c>
      <c r="H379" s="5">
        <f>F379*HLOOKUP(B379,Assumption!$A$10:$G$12,2,TRUE)+G379*HLOOKUP(B379,Assumption!$A$10:$G$12,3,TRUE)</f>
        <v>0</v>
      </c>
      <c r="I379" s="5">
        <f t="shared" si="2"/>
        <v>0</v>
      </c>
      <c r="J379" s="47">
        <f>VLOOKUP(D379,Assumption!$O$3:$Q$103,IF('Thông tin khách hàng'!$B$3="Nam",2,3),FALSE)/12*P379</f>
        <v>0</v>
      </c>
      <c r="K379" s="5">
        <v>20000.0</v>
      </c>
      <c r="L379" s="46">
        <f>ROUND(((HLOOKUP(B379,Assumption!$A$6:$L$7,2,TRUE)+1)^(1/12)-1)*(E379+I379-J379-K379),0)</f>
        <v>4123621</v>
      </c>
      <c r="M379" s="46">
        <f t="shared" si="3"/>
        <v>2500894952</v>
      </c>
      <c r="N379" s="47">
        <f>HLOOKUP(ROUND(AVERAGE(M367:M378)/10^6,0),Assumption!$B$2:$E$3,2,TRUE)*MAX((AVERAGE(M367:M378)-250*10^6),0)</f>
        <v>13200739.2</v>
      </c>
      <c r="O379" s="46">
        <f t="shared" si="4"/>
        <v>2514095691</v>
      </c>
      <c r="P379" s="46">
        <f>IF(A379=1,SA,MAX(0,SA-M378))</f>
        <v>0</v>
      </c>
      <c r="S379" s="5">
        <v>0.0</v>
      </c>
      <c r="T379" s="5">
        <v>0.0</v>
      </c>
      <c r="U379" s="5">
        <v>0.0</v>
      </c>
      <c r="V379" s="48">
        <v>1.0</v>
      </c>
    </row>
    <row r="380" ht="15.75" customHeight="1">
      <c r="A380" s="5">
        <v>378.0</v>
      </c>
      <c r="B380" s="5">
        <v>32.0</v>
      </c>
      <c r="C380" s="5">
        <f t="shared" si="1"/>
        <v>6</v>
      </c>
      <c r="D380" s="5">
        <f>'Thông tin khách hàng'!$B$4+B380-1</f>
        <v>32</v>
      </c>
      <c r="E380" s="46">
        <f t="shared" si="5"/>
        <v>2500894952</v>
      </c>
      <c r="F380" s="5">
        <f>TP*VLOOKUP('Thông tin khách hàng'!$E$10,$X$2:$Z$5,3,FALSE)*OFFSET($S380,0,VLOOKUP('Thông tin khách hàng'!$E$10,$X$2:$Z$5,2,FALSE))</f>
        <v>0</v>
      </c>
      <c r="G380" s="5">
        <f>EP*VLOOKUP('Thông tin khách hàng'!$E$10,$X$2:$Z$5,3,FALSE)*OFFSET($S380,0,VLOOKUP('Thông tin khách hàng'!$E$10,$X$2:$Z$5,2,FALSE))</f>
        <v>0</v>
      </c>
      <c r="H380" s="5">
        <f>F380*HLOOKUP(B380,Assumption!$A$10:$G$12,2,TRUE)+G380*HLOOKUP(B380,Assumption!$A$10:$G$12,3,TRUE)</f>
        <v>0</v>
      </c>
      <c r="I380" s="5">
        <f t="shared" si="2"/>
        <v>0</v>
      </c>
      <c r="J380" s="47">
        <f>VLOOKUP(D380,Assumption!$O$3:$Q$103,IF('Thông tin khách hàng'!$B$3="Nam",2,3),FALSE)/12*P380</f>
        <v>0</v>
      </c>
      <c r="K380" s="5">
        <v>20000.0</v>
      </c>
      <c r="L380" s="46">
        <f>ROUND(((HLOOKUP(B380,Assumption!$A$6:$L$7,2,TRUE)+1)^(1/12)-1)*(E380+I380-J380-K380),0)</f>
        <v>4130398</v>
      </c>
      <c r="M380" s="46">
        <f t="shared" si="3"/>
        <v>2505005350</v>
      </c>
      <c r="N380" s="47">
        <f>HLOOKUP(ROUND(AVERAGE(M368:M379)/10^6,0),Assumption!$B$2:$E$3,2,TRUE)*MAX((AVERAGE(M368:M379)-250*10^6),0)</f>
        <v>13254196.78</v>
      </c>
      <c r="O380" s="46">
        <f t="shared" si="4"/>
        <v>2518259547</v>
      </c>
      <c r="P380" s="46">
        <f>IF(A380=1,SA,MAX(0,SA-M379))</f>
        <v>0</v>
      </c>
      <c r="S380" s="5">
        <v>0.0</v>
      </c>
      <c r="T380" s="5">
        <v>0.0</v>
      </c>
      <c r="U380" s="5">
        <v>0.0</v>
      </c>
      <c r="V380" s="48">
        <v>1.0</v>
      </c>
    </row>
    <row r="381" ht="15.75" customHeight="1">
      <c r="A381" s="5">
        <v>379.0</v>
      </c>
      <c r="B381" s="5">
        <v>32.0</v>
      </c>
      <c r="C381" s="5">
        <f t="shared" si="1"/>
        <v>7</v>
      </c>
      <c r="D381" s="5">
        <f>'Thông tin khách hàng'!$B$4+B381-1</f>
        <v>32</v>
      </c>
      <c r="E381" s="46">
        <f t="shared" si="5"/>
        <v>2505005350</v>
      </c>
      <c r="F381" s="5">
        <f>TP*VLOOKUP('Thông tin khách hàng'!$E$10,$X$2:$Z$5,3,FALSE)*OFFSET($S381,0,VLOOKUP('Thông tin khách hàng'!$E$10,$X$2:$Z$5,2,FALSE))</f>
        <v>15000000</v>
      </c>
      <c r="G381" s="5">
        <f>EP*VLOOKUP('Thông tin khách hàng'!$E$10,$X$2:$Z$5,3,FALSE)*OFFSET($S381,0,VLOOKUP('Thông tin khách hàng'!$E$10,$X$2:$Z$5,2,FALSE))</f>
        <v>15000000</v>
      </c>
      <c r="H381" s="5">
        <f>F381*HLOOKUP(B381,Assumption!$A$10:$G$12,2,TRUE)+G381*HLOOKUP(B381,Assumption!$A$10:$G$12,3,TRUE)</f>
        <v>750000</v>
      </c>
      <c r="I381" s="5">
        <f t="shared" si="2"/>
        <v>29250000</v>
      </c>
      <c r="J381" s="47">
        <f>VLOOKUP(D381,Assumption!$O$3:$Q$103,IF('Thông tin khách hàng'!$B$3="Nam",2,3),FALSE)/12*P381</f>
        <v>0</v>
      </c>
      <c r="K381" s="5">
        <v>20000.0</v>
      </c>
      <c r="L381" s="46">
        <f>ROUND(((HLOOKUP(B381,Assumption!$A$6:$L$7,2,TRUE)+1)^(1/12)-1)*(E381+I381-J381-K381),0)</f>
        <v>4185496</v>
      </c>
      <c r="M381" s="46">
        <f t="shared" si="3"/>
        <v>2538420846</v>
      </c>
      <c r="N381" s="47">
        <f>HLOOKUP(ROUND(AVERAGE(M369:M380)/10^6,0),Assumption!$B$2:$E$3,2,TRUE)*MAX((AVERAGE(M369:M380)-250*10^6),0)</f>
        <v>13307742.64</v>
      </c>
      <c r="O381" s="46">
        <f t="shared" si="4"/>
        <v>2551728589</v>
      </c>
      <c r="P381" s="46">
        <f>IF(A381=1,SA,MAX(0,SA-M380))</f>
        <v>0</v>
      </c>
      <c r="S381" s="5">
        <v>0.0</v>
      </c>
      <c r="T381" s="5">
        <v>1.0</v>
      </c>
      <c r="U381" s="5">
        <v>1.0</v>
      </c>
      <c r="V381" s="48">
        <v>1.0</v>
      </c>
    </row>
    <row r="382" ht="15.75" customHeight="1">
      <c r="A382" s="5">
        <v>380.0</v>
      </c>
      <c r="B382" s="5">
        <v>32.0</v>
      </c>
      <c r="C382" s="5">
        <f t="shared" si="1"/>
        <v>8</v>
      </c>
      <c r="D382" s="5">
        <f>'Thông tin khách hàng'!$B$4+B382-1</f>
        <v>32</v>
      </c>
      <c r="E382" s="46">
        <f t="shared" si="5"/>
        <v>2538420846</v>
      </c>
      <c r="F382" s="5">
        <f>TP*VLOOKUP('Thông tin khách hàng'!$E$10,$X$2:$Z$5,3,FALSE)*OFFSET($S382,0,VLOOKUP('Thông tin khách hàng'!$E$10,$X$2:$Z$5,2,FALSE))</f>
        <v>0</v>
      </c>
      <c r="G382" s="5">
        <f>EP*VLOOKUP('Thông tin khách hàng'!$E$10,$X$2:$Z$5,3,FALSE)*OFFSET($S382,0,VLOOKUP('Thông tin khách hàng'!$E$10,$X$2:$Z$5,2,FALSE))</f>
        <v>0</v>
      </c>
      <c r="H382" s="5">
        <f>F382*HLOOKUP(B382,Assumption!$A$10:$G$12,2,TRUE)+G382*HLOOKUP(B382,Assumption!$A$10:$G$12,3,TRUE)</f>
        <v>0</v>
      </c>
      <c r="I382" s="5">
        <f t="shared" si="2"/>
        <v>0</v>
      </c>
      <c r="J382" s="47">
        <f>VLOOKUP(D382,Assumption!$O$3:$Q$103,IF('Thông tin khách hàng'!$B$3="Nam",2,3),FALSE)/12*P382</f>
        <v>0</v>
      </c>
      <c r="K382" s="5">
        <v>20000.0</v>
      </c>
      <c r="L382" s="46">
        <f>ROUND(((HLOOKUP(B382,Assumption!$A$6:$L$7,2,TRUE)+1)^(1/12)-1)*(E382+I382-J382-K382),0)</f>
        <v>4192375</v>
      </c>
      <c r="M382" s="46">
        <f t="shared" si="3"/>
        <v>2542593221</v>
      </c>
      <c r="N382" s="47">
        <f>HLOOKUP(ROUND(AVERAGE(M370:M381)/10^6,0),Assumption!$B$2:$E$3,2,TRUE)*MAX((AVERAGE(M370:M381)-250*10^6),0)</f>
        <v>13361376.95</v>
      </c>
      <c r="O382" s="46">
        <f t="shared" si="4"/>
        <v>2555954598</v>
      </c>
      <c r="P382" s="46">
        <f>IF(A382=1,SA,MAX(0,SA-M381))</f>
        <v>0</v>
      </c>
      <c r="S382" s="5">
        <v>0.0</v>
      </c>
      <c r="T382" s="5">
        <v>0.0</v>
      </c>
      <c r="U382" s="5">
        <v>0.0</v>
      </c>
      <c r="V382" s="48">
        <v>1.0</v>
      </c>
    </row>
    <row r="383" ht="15.75" customHeight="1">
      <c r="A383" s="5">
        <v>381.0</v>
      </c>
      <c r="B383" s="5">
        <v>32.0</v>
      </c>
      <c r="C383" s="5">
        <f t="shared" si="1"/>
        <v>9</v>
      </c>
      <c r="D383" s="5">
        <f>'Thông tin khách hàng'!$B$4+B383-1</f>
        <v>32</v>
      </c>
      <c r="E383" s="46">
        <f t="shared" si="5"/>
        <v>2542593221</v>
      </c>
      <c r="F383" s="5">
        <f>TP*VLOOKUP('Thông tin khách hàng'!$E$10,$X$2:$Z$5,3,FALSE)*OFFSET($S383,0,VLOOKUP('Thông tin khách hàng'!$E$10,$X$2:$Z$5,2,FALSE))</f>
        <v>0</v>
      </c>
      <c r="G383" s="5">
        <f>EP*VLOOKUP('Thông tin khách hàng'!$E$10,$X$2:$Z$5,3,FALSE)*OFFSET($S383,0,VLOOKUP('Thông tin khách hàng'!$E$10,$X$2:$Z$5,2,FALSE))</f>
        <v>0</v>
      </c>
      <c r="H383" s="5">
        <f>F383*HLOOKUP(B383,Assumption!$A$10:$G$12,2,TRUE)+G383*HLOOKUP(B383,Assumption!$A$10:$G$12,3,TRUE)</f>
        <v>0</v>
      </c>
      <c r="I383" s="5">
        <f t="shared" si="2"/>
        <v>0</v>
      </c>
      <c r="J383" s="47">
        <f>VLOOKUP(D383,Assumption!$O$3:$Q$103,IF('Thông tin khách hàng'!$B$3="Nam",2,3),FALSE)/12*P383</f>
        <v>0</v>
      </c>
      <c r="K383" s="5">
        <v>20000.0</v>
      </c>
      <c r="L383" s="46">
        <f>ROUND(((HLOOKUP(B383,Assumption!$A$6:$L$7,2,TRUE)+1)^(1/12)-1)*(E383+I383-J383-K383),0)</f>
        <v>4199266</v>
      </c>
      <c r="M383" s="46">
        <f t="shared" si="3"/>
        <v>2546772487</v>
      </c>
      <c r="N383" s="47">
        <f>HLOOKUP(ROUND(AVERAGE(M371:M382)/10^6,0),Assumption!$B$2:$E$3,2,TRUE)*MAX((AVERAGE(M371:M382)-250*10^6),0)</f>
        <v>13415099.83</v>
      </c>
      <c r="O383" s="46">
        <f t="shared" si="4"/>
        <v>2560187587</v>
      </c>
      <c r="P383" s="46">
        <f>IF(A383=1,SA,MAX(0,SA-M382))</f>
        <v>0</v>
      </c>
      <c r="S383" s="5">
        <v>0.0</v>
      </c>
      <c r="T383" s="5">
        <v>0.0</v>
      </c>
      <c r="U383" s="5">
        <v>0.0</v>
      </c>
      <c r="V383" s="48">
        <v>1.0</v>
      </c>
    </row>
    <row r="384" ht="15.75" customHeight="1">
      <c r="A384" s="5">
        <v>382.0</v>
      </c>
      <c r="B384" s="5">
        <v>32.0</v>
      </c>
      <c r="C384" s="5">
        <f t="shared" si="1"/>
        <v>10</v>
      </c>
      <c r="D384" s="5">
        <f>'Thông tin khách hàng'!$B$4+B384-1</f>
        <v>32</v>
      </c>
      <c r="E384" s="46">
        <f t="shared" si="5"/>
        <v>2546772487</v>
      </c>
      <c r="F384" s="5">
        <f>TP*VLOOKUP('Thông tin khách hàng'!$E$10,$X$2:$Z$5,3,FALSE)*OFFSET($S384,0,VLOOKUP('Thông tin khách hàng'!$E$10,$X$2:$Z$5,2,FALSE))</f>
        <v>0</v>
      </c>
      <c r="G384" s="5">
        <f>EP*VLOOKUP('Thông tin khách hàng'!$E$10,$X$2:$Z$5,3,FALSE)*OFFSET($S384,0,VLOOKUP('Thông tin khách hàng'!$E$10,$X$2:$Z$5,2,FALSE))</f>
        <v>0</v>
      </c>
      <c r="H384" s="5">
        <f>F384*HLOOKUP(B384,Assumption!$A$10:$G$12,2,TRUE)+G384*HLOOKUP(B384,Assumption!$A$10:$G$12,3,TRUE)</f>
        <v>0</v>
      </c>
      <c r="I384" s="5">
        <f t="shared" si="2"/>
        <v>0</v>
      </c>
      <c r="J384" s="47">
        <f>VLOOKUP(D384,Assumption!$O$3:$Q$103,IF('Thông tin khách hàng'!$B$3="Nam",2,3),FALSE)/12*P384</f>
        <v>0</v>
      </c>
      <c r="K384" s="5">
        <v>20000.0</v>
      </c>
      <c r="L384" s="46">
        <f>ROUND(((HLOOKUP(B384,Assumption!$A$6:$L$7,2,TRUE)+1)^(1/12)-1)*(E384+I384-J384-K384),0)</f>
        <v>4206169</v>
      </c>
      <c r="M384" s="46">
        <f t="shared" si="3"/>
        <v>2550958656</v>
      </c>
      <c r="N384" s="47">
        <f>HLOOKUP(ROUND(AVERAGE(M372:M383)/10^6,0),Assumption!$B$2:$E$3,2,TRUE)*MAX((AVERAGE(M372:M383)-250*10^6),0)</f>
        <v>13468911.44</v>
      </c>
      <c r="O384" s="46">
        <f t="shared" si="4"/>
        <v>2564427568</v>
      </c>
      <c r="P384" s="46">
        <f>IF(A384=1,SA,MAX(0,SA-M383))</f>
        <v>0</v>
      </c>
      <c r="S384" s="5">
        <v>0.0</v>
      </c>
      <c r="T384" s="5">
        <v>0.0</v>
      </c>
      <c r="U384" s="5">
        <v>1.0</v>
      </c>
      <c r="V384" s="48">
        <v>1.0</v>
      </c>
    </row>
    <row r="385" ht="15.75" customHeight="1">
      <c r="A385" s="5">
        <v>383.0</v>
      </c>
      <c r="B385" s="5">
        <v>32.0</v>
      </c>
      <c r="C385" s="5">
        <f t="shared" si="1"/>
        <v>11</v>
      </c>
      <c r="D385" s="5">
        <f>'Thông tin khách hàng'!$B$4+B385-1</f>
        <v>32</v>
      </c>
      <c r="E385" s="46">
        <f t="shared" si="5"/>
        <v>2550958656</v>
      </c>
      <c r="F385" s="5">
        <f>TP*VLOOKUP('Thông tin khách hàng'!$E$10,$X$2:$Z$5,3,FALSE)*OFFSET($S385,0,VLOOKUP('Thông tin khách hàng'!$E$10,$X$2:$Z$5,2,FALSE))</f>
        <v>0</v>
      </c>
      <c r="G385" s="5">
        <f>EP*VLOOKUP('Thông tin khách hàng'!$E$10,$X$2:$Z$5,3,FALSE)*OFFSET($S385,0,VLOOKUP('Thông tin khách hàng'!$E$10,$X$2:$Z$5,2,FALSE))</f>
        <v>0</v>
      </c>
      <c r="H385" s="5">
        <f>F385*HLOOKUP(B385,Assumption!$A$10:$G$12,2,TRUE)+G385*HLOOKUP(B385,Assumption!$A$10:$G$12,3,TRUE)</f>
        <v>0</v>
      </c>
      <c r="I385" s="5">
        <f t="shared" si="2"/>
        <v>0</v>
      </c>
      <c r="J385" s="47">
        <f>VLOOKUP(D385,Assumption!$O$3:$Q$103,IF('Thông tin khách hàng'!$B$3="Nam",2,3),FALSE)/12*P385</f>
        <v>0</v>
      </c>
      <c r="K385" s="5">
        <v>20000.0</v>
      </c>
      <c r="L385" s="46">
        <f>ROUND(((HLOOKUP(B385,Assumption!$A$6:$L$7,2,TRUE)+1)^(1/12)-1)*(E385+I385-J385-K385),0)</f>
        <v>4213083</v>
      </c>
      <c r="M385" s="46">
        <f t="shared" si="3"/>
        <v>2555151739</v>
      </c>
      <c r="N385" s="47">
        <f>HLOOKUP(ROUND(AVERAGE(M373:M384)/10^6,0),Assumption!$B$2:$E$3,2,TRUE)*MAX((AVERAGE(M373:M384)-250*10^6),0)</f>
        <v>13522811.92</v>
      </c>
      <c r="O385" s="46">
        <f t="shared" si="4"/>
        <v>2568674551</v>
      </c>
      <c r="P385" s="46">
        <f>IF(A385=1,SA,MAX(0,SA-M384))</f>
        <v>0</v>
      </c>
      <c r="S385" s="5">
        <v>0.0</v>
      </c>
      <c r="T385" s="5">
        <v>0.0</v>
      </c>
      <c r="U385" s="5">
        <v>0.0</v>
      </c>
      <c r="V385" s="48">
        <v>1.0</v>
      </c>
    </row>
    <row r="386" ht="15.75" customHeight="1">
      <c r="A386" s="5">
        <v>384.0</v>
      </c>
      <c r="B386" s="5">
        <v>32.0</v>
      </c>
      <c r="C386" s="5">
        <f t="shared" si="1"/>
        <v>12</v>
      </c>
      <c r="D386" s="5">
        <f>'Thông tin khách hàng'!$B$4+B386-1</f>
        <v>32</v>
      </c>
      <c r="E386" s="46">
        <f t="shared" si="5"/>
        <v>2555151739</v>
      </c>
      <c r="F386" s="5">
        <f>TP*VLOOKUP('Thông tin khách hàng'!$E$10,$X$2:$Z$5,3,FALSE)*OFFSET($S386,0,VLOOKUP('Thông tin khách hàng'!$E$10,$X$2:$Z$5,2,FALSE))</f>
        <v>0</v>
      </c>
      <c r="G386" s="5">
        <f>EP*VLOOKUP('Thông tin khách hàng'!$E$10,$X$2:$Z$5,3,FALSE)*OFFSET($S386,0,VLOOKUP('Thông tin khách hàng'!$E$10,$X$2:$Z$5,2,FALSE))</f>
        <v>0</v>
      </c>
      <c r="H386" s="5">
        <f>F386*HLOOKUP(B386,Assumption!$A$10:$G$12,2,TRUE)+G386*HLOOKUP(B386,Assumption!$A$10:$G$12,3,TRUE)</f>
        <v>0</v>
      </c>
      <c r="I386" s="5">
        <f t="shared" si="2"/>
        <v>0</v>
      </c>
      <c r="J386" s="47">
        <f>VLOOKUP(D386,Assumption!$O$3:$Q$103,IF('Thông tin khách hàng'!$B$3="Nam",2,3),FALSE)/12*P386</f>
        <v>0</v>
      </c>
      <c r="K386" s="5">
        <v>20000.0</v>
      </c>
      <c r="L386" s="46">
        <f>ROUND(((HLOOKUP(B386,Assumption!$A$6:$L$7,2,TRUE)+1)^(1/12)-1)*(E386+I386-J386-K386),0)</f>
        <v>4220008</v>
      </c>
      <c r="M386" s="46">
        <f t="shared" si="3"/>
        <v>2559351747</v>
      </c>
      <c r="N386" s="47">
        <f>HLOOKUP(ROUND(AVERAGE(M374:M385)/10^6,0),Assumption!$B$2:$E$3,2,TRUE)*MAX((AVERAGE(M374:M385)-250*10^6),0)</f>
        <v>13576801.43</v>
      </c>
      <c r="O386" s="46">
        <f t="shared" si="4"/>
        <v>2572928549</v>
      </c>
      <c r="P386" s="46">
        <f>IF(A386=1,SA,MAX(0,SA-M385))</f>
        <v>0</v>
      </c>
      <c r="S386" s="5">
        <v>0.0</v>
      </c>
      <c r="T386" s="5">
        <v>0.0</v>
      </c>
      <c r="U386" s="5">
        <v>0.0</v>
      </c>
      <c r="V386" s="48">
        <v>1.0</v>
      </c>
    </row>
    <row r="387" ht="15.75" customHeight="1">
      <c r="A387" s="5">
        <v>385.0</v>
      </c>
      <c r="B387" s="5">
        <v>33.0</v>
      </c>
      <c r="C387" s="5">
        <f t="shared" si="1"/>
        <v>1</v>
      </c>
      <c r="D387" s="5">
        <f>'Thông tin khách hàng'!$B$4+B387-1</f>
        <v>33</v>
      </c>
      <c r="E387" s="46">
        <f t="shared" si="5"/>
        <v>2559351747</v>
      </c>
      <c r="F387" s="5">
        <f>TP*VLOOKUP('Thông tin khách hàng'!$E$10,$X$2:$Z$5,3,FALSE)*OFFSET($S387,0,VLOOKUP('Thông tin khách hàng'!$E$10,$X$2:$Z$5,2,FALSE))</f>
        <v>15000000</v>
      </c>
      <c r="G387" s="5">
        <f>EP*VLOOKUP('Thông tin khách hàng'!$E$10,$X$2:$Z$5,3,FALSE)*OFFSET($S387,0,VLOOKUP('Thông tin khách hàng'!$E$10,$X$2:$Z$5,2,FALSE))</f>
        <v>15000000</v>
      </c>
      <c r="H387" s="5">
        <f>F387*HLOOKUP(B387,Assumption!$A$10:$G$12,2,TRUE)+G387*HLOOKUP(B387,Assumption!$A$10:$G$12,3,TRUE)</f>
        <v>750000</v>
      </c>
      <c r="I387" s="5">
        <f t="shared" si="2"/>
        <v>29250000</v>
      </c>
      <c r="J387" s="47">
        <f>VLOOKUP(D387,Assumption!$O$3:$Q$103,IF('Thông tin khách hàng'!$B$3="Nam",2,3),FALSE)/12*P387</f>
        <v>0</v>
      </c>
      <c r="K387" s="5">
        <v>20000.0</v>
      </c>
      <c r="L387" s="46">
        <f>ROUND(((HLOOKUP(B387,Assumption!$A$6:$L$7,2,TRUE)+1)^(1/12)-1)*(E387+I387-J387-K387),0)</f>
        <v>4275253</v>
      </c>
      <c r="M387" s="46">
        <f t="shared" si="3"/>
        <v>2592857000</v>
      </c>
      <c r="N387" s="47">
        <f>HLOOKUP(ROUND(AVERAGE(M375:M386)/10^6,0),Assumption!$B$2:$E$3,2,TRUE)*MAX((AVERAGE(M375:M386)-250*10^6),0)</f>
        <v>13630880.1</v>
      </c>
      <c r="O387" s="46">
        <f t="shared" si="4"/>
        <v>2606487880</v>
      </c>
      <c r="P387" s="46">
        <f>IF(A387=1,SA,MAX(0,SA-M386))</f>
        <v>0</v>
      </c>
      <c r="S387" s="5">
        <v>1.0</v>
      </c>
      <c r="T387" s="5">
        <v>1.0</v>
      </c>
      <c r="U387" s="5">
        <v>1.0</v>
      </c>
      <c r="V387" s="48">
        <v>1.0</v>
      </c>
    </row>
    <row r="388" ht="15.75" customHeight="1">
      <c r="A388" s="5">
        <v>386.0</v>
      </c>
      <c r="B388" s="5">
        <v>33.0</v>
      </c>
      <c r="C388" s="5">
        <f t="shared" si="1"/>
        <v>2</v>
      </c>
      <c r="D388" s="5">
        <f>'Thông tin khách hàng'!$B$4+B388-1</f>
        <v>33</v>
      </c>
      <c r="E388" s="46">
        <f t="shared" si="5"/>
        <v>2592857000</v>
      </c>
      <c r="F388" s="5">
        <f>TP*VLOOKUP('Thông tin khách hàng'!$E$10,$X$2:$Z$5,3,FALSE)*OFFSET($S388,0,VLOOKUP('Thông tin khách hàng'!$E$10,$X$2:$Z$5,2,FALSE))</f>
        <v>0</v>
      </c>
      <c r="G388" s="5">
        <f>EP*VLOOKUP('Thông tin khách hàng'!$E$10,$X$2:$Z$5,3,FALSE)*OFFSET($S388,0,VLOOKUP('Thông tin khách hàng'!$E$10,$X$2:$Z$5,2,FALSE))</f>
        <v>0</v>
      </c>
      <c r="H388" s="5">
        <f>F388*HLOOKUP(B388,Assumption!$A$10:$G$12,2,TRUE)+G388*HLOOKUP(B388,Assumption!$A$10:$G$12,3,TRUE)</f>
        <v>0</v>
      </c>
      <c r="I388" s="5">
        <f t="shared" si="2"/>
        <v>0</v>
      </c>
      <c r="J388" s="47">
        <f>VLOOKUP(D388,Assumption!$O$3:$Q$103,IF('Thông tin khách hàng'!$B$3="Nam",2,3),FALSE)/12*P388</f>
        <v>0</v>
      </c>
      <c r="K388" s="5">
        <v>20000.0</v>
      </c>
      <c r="L388" s="46">
        <f>ROUND(((HLOOKUP(B388,Assumption!$A$6:$L$7,2,TRUE)+1)^(1/12)-1)*(E388+I388-J388-K388),0)</f>
        <v>4282281</v>
      </c>
      <c r="M388" s="46">
        <f t="shared" si="3"/>
        <v>2597119281</v>
      </c>
      <c r="N388" s="47">
        <f>HLOOKUP(ROUND(AVERAGE(M376:M387)/10^6,0),Assumption!$B$2:$E$3,2,TRUE)*MAX((AVERAGE(M376:M387)-250*10^6),0)</f>
        <v>13685048.09</v>
      </c>
      <c r="O388" s="46">
        <f t="shared" si="4"/>
        <v>2610804329</v>
      </c>
      <c r="P388" s="46">
        <f>IF(A388=1,SA,MAX(0,SA-M387))</f>
        <v>0</v>
      </c>
      <c r="S388" s="5">
        <v>0.0</v>
      </c>
      <c r="T388" s="5">
        <v>0.0</v>
      </c>
      <c r="U388" s="5">
        <v>0.0</v>
      </c>
      <c r="V388" s="48">
        <v>1.0</v>
      </c>
    </row>
    <row r="389" ht="15.75" customHeight="1">
      <c r="A389" s="5">
        <v>387.0</v>
      </c>
      <c r="B389" s="5">
        <v>33.0</v>
      </c>
      <c r="C389" s="5">
        <f t="shared" si="1"/>
        <v>3</v>
      </c>
      <c r="D389" s="5">
        <f>'Thông tin khách hàng'!$B$4+B389-1</f>
        <v>33</v>
      </c>
      <c r="E389" s="46">
        <f t="shared" si="5"/>
        <v>2597119281</v>
      </c>
      <c r="F389" s="5">
        <f>TP*VLOOKUP('Thông tin khách hàng'!$E$10,$X$2:$Z$5,3,FALSE)*OFFSET($S389,0,VLOOKUP('Thông tin khách hàng'!$E$10,$X$2:$Z$5,2,FALSE))</f>
        <v>0</v>
      </c>
      <c r="G389" s="5">
        <f>EP*VLOOKUP('Thông tin khách hàng'!$E$10,$X$2:$Z$5,3,FALSE)*OFFSET($S389,0,VLOOKUP('Thông tin khách hàng'!$E$10,$X$2:$Z$5,2,FALSE))</f>
        <v>0</v>
      </c>
      <c r="H389" s="5">
        <f>F389*HLOOKUP(B389,Assumption!$A$10:$G$12,2,TRUE)+G389*HLOOKUP(B389,Assumption!$A$10:$G$12,3,TRUE)</f>
        <v>0</v>
      </c>
      <c r="I389" s="5">
        <f t="shared" si="2"/>
        <v>0</v>
      </c>
      <c r="J389" s="47">
        <f>VLOOKUP(D389,Assumption!$O$3:$Q$103,IF('Thông tin khách hàng'!$B$3="Nam",2,3),FALSE)/12*P389</f>
        <v>0</v>
      </c>
      <c r="K389" s="5">
        <v>20000.0</v>
      </c>
      <c r="L389" s="46">
        <f>ROUND(((HLOOKUP(B389,Assumption!$A$6:$L$7,2,TRUE)+1)^(1/12)-1)*(E389+I389-J389-K389),0)</f>
        <v>4289321</v>
      </c>
      <c r="M389" s="46">
        <f t="shared" si="3"/>
        <v>2601388602</v>
      </c>
      <c r="N389" s="47">
        <f>HLOOKUP(ROUND(AVERAGE(M377:M388)/10^6,0),Assumption!$B$2:$E$3,2,TRUE)*MAX((AVERAGE(M377:M388)-250*10^6),0)</f>
        <v>13739305.54</v>
      </c>
      <c r="O389" s="46">
        <f t="shared" si="4"/>
        <v>2615127908</v>
      </c>
      <c r="P389" s="46">
        <f>IF(A389=1,SA,MAX(0,SA-M388))</f>
        <v>0</v>
      </c>
      <c r="S389" s="5">
        <v>0.0</v>
      </c>
      <c r="T389" s="5">
        <v>0.0</v>
      </c>
      <c r="U389" s="5">
        <v>0.0</v>
      </c>
      <c r="V389" s="48">
        <v>1.0</v>
      </c>
    </row>
    <row r="390" ht="15.75" customHeight="1">
      <c r="A390" s="5">
        <v>388.0</v>
      </c>
      <c r="B390" s="5">
        <v>33.0</v>
      </c>
      <c r="C390" s="5">
        <f t="shared" si="1"/>
        <v>4</v>
      </c>
      <c r="D390" s="5">
        <f>'Thông tin khách hàng'!$B$4+B390-1</f>
        <v>33</v>
      </c>
      <c r="E390" s="46">
        <f t="shared" si="5"/>
        <v>2601388602</v>
      </c>
      <c r="F390" s="5">
        <f>TP*VLOOKUP('Thông tin khách hàng'!$E$10,$X$2:$Z$5,3,FALSE)*OFFSET($S390,0,VLOOKUP('Thông tin khách hàng'!$E$10,$X$2:$Z$5,2,FALSE))</f>
        <v>0</v>
      </c>
      <c r="G390" s="5">
        <f>EP*VLOOKUP('Thông tin khách hàng'!$E$10,$X$2:$Z$5,3,FALSE)*OFFSET($S390,0,VLOOKUP('Thông tin khách hàng'!$E$10,$X$2:$Z$5,2,FALSE))</f>
        <v>0</v>
      </c>
      <c r="H390" s="5">
        <f>F390*HLOOKUP(B390,Assumption!$A$10:$G$12,2,TRUE)+G390*HLOOKUP(B390,Assumption!$A$10:$G$12,3,TRUE)</f>
        <v>0</v>
      </c>
      <c r="I390" s="5">
        <f t="shared" si="2"/>
        <v>0</v>
      </c>
      <c r="J390" s="47">
        <f>VLOOKUP(D390,Assumption!$O$3:$Q$103,IF('Thông tin khách hàng'!$B$3="Nam",2,3),FALSE)/12*P390</f>
        <v>0</v>
      </c>
      <c r="K390" s="5">
        <v>20000.0</v>
      </c>
      <c r="L390" s="46">
        <f>ROUND(((HLOOKUP(B390,Assumption!$A$6:$L$7,2,TRUE)+1)^(1/12)-1)*(E390+I390-J390-K390),0)</f>
        <v>4296372</v>
      </c>
      <c r="M390" s="46">
        <f t="shared" si="3"/>
        <v>2605664974</v>
      </c>
      <c r="N390" s="47">
        <f>HLOOKUP(ROUND(AVERAGE(M378:M389)/10^6,0),Assumption!$B$2:$E$3,2,TRUE)*MAX((AVERAGE(M378:M389)-250*10^6),0)</f>
        <v>13793652.61</v>
      </c>
      <c r="O390" s="46">
        <f t="shared" si="4"/>
        <v>2619458627</v>
      </c>
      <c r="P390" s="46">
        <f>IF(A390=1,SA,MAX(0,SA-M389))</f>
        <v>0</v>
      </c>
      <c r="S390" s="5">
        <v>0.0</v>
      </c>
      <c r="T390" s="5">
        <v>0.0</v>
      </c>
      <c r="U390" s="5">
        <v>1.0</v>
      </c>
      <c r="V390" s="48">
        <v>1.0</v>
      </c>
    </row>
    <row r="391" ht="15.75" customHeight="1">
      <c r="A391" s="5">
        <v>389.0</v>
      </c>
      <c r="B391" s="5">
        <v>33.0</v>
      </c>
      <c r="C391" s="5">
        <f t="shared" si="1"/>
        <v>5</v>
      </c>
      <c r="D391" s="5">
        <f>'Thông tin khách hàng'!$B$4+B391-1</f>
        <v>33</v>
      </c>
      <c r="E391" s="46">
        <f t="shared" si="5"/>
        <v>2605664974</v>
      </c>
      <c r="F391" s="5">
        <f>TP*VLOOKUP('Thông tin khách hàng'!$E$10,$X$2:$Z$5,3,FALSE)*OFFSET($S391,0,VLOOKUP('Thông tin khách hàng'!$E$10,$X$2:$Z$5,2,FALSE))</f>
        <v>0</v>
      </c>
      <c r="G391" s="5">
        <f>EP*VLOOKUP('Thông tin khách hàng'!$E$10,$X$2:$Z$5,3,FALSE)*OFFSET($S391,0,VLOOKUP('Thông tin khách hàng'!$E$10,$X$2:$Z$5,2,FALSE))</f>
        <v>0</v>
      </c>
      <c r="H391" s="5">
        <f>F391*HLOOKUP(B391,Assumption!$A$10:$G$12,2,TRUE)+G391*HLOOKUP(B391,Assumption!$A$10:$G$12,3,TRUE)</f>
        <v>0</v>
      </c>
      <c r="I391" s="5">
        <f t="shared" si="2"/>
        <v>0</v>
      </c>
      <c r="J391" s="47">
        <f>VLOOKUP(D391,Assumption!$O$3:$Q$103,IF('Thông tin khách hàng'!$B$3="Nam",2,3),FALSE)/12*P391</f>
        <v>0</v>
      </c>
      <c r="K391" s="5">
        <v>20000.0</v>
      </c>
      <c r="L391" s="46">
        <f>ROUND(((HLOOKUP(B391,Assumption!$A$6:$L$7,2,TRUE)+1)^(1/12)-1)*(E391+I391-J391-K391),0)</f>
        <v>4303435</v>
      </c>
      <c r="M391" s="46">
        <f t="shared" si="3"/>
        <v>2609948409</v>
      </c>
      <c r="N391" s="47">
        <f>HLOOKUP(ROUND(AVERAGE(M379:M390)/10^6,0),Assumption!$B$2:$E$3,2,TRUE)*MAX((AVERAGE(M379:M390)-250*10^6),0)</f>
        <v>13848089.43</v>
      </c>
      <c r="O391" s="46">
        <f t="shared" si="4"/>
        <v>2623796499</v>
      </c>
      <c r="P391" s="46">
        <f>IF(A391=1,SA,MAX(0,SA-M390))</f>
        <v>0</v>
      </c>
      <c r="S391" s="5">
        <v>0.0</v>
      </c>
      <c r="T391" s="5">
        <v>0.0</v>
      </c>
      <c r="U391" s="5">
        <v>0.0</v>
      </c>
      <c r="V391" s="48">
        <v>1.0</v>
      </c>
    </row>
    <row r="392" ht="15.75" customHeight="1">
      <c r="A392" s="5">
        <v>390.0</v>
      </c>
      <c r="B392" s="5">
        <v>33.0</v>
      </c>
      <c r="C392" s="5">
        <f t="shared" si="1"/>
        <v>6</v>
      </c>
      <c r="D392" s="5">
        <f>'Thông tin khách hàng'!$B$4+B392-1</f>
        <v>33</v>
      </c>
      <c r="E392" s="46">
        <f t="shared" si="5"/>
        <v>2609948409</v>
      </c>
      <c r="F392" s="5">
        <f>TP*VLOOKUP('Thông tin khách hàng'!$E$10,$X$2:$Z$5,3,FALSE)*OFFSET($S392,0,VLOOKUP('Thông tin khách hàng'!$E$10,$X$2:$Z$5,2,FALSE))</f>
        <v>0</v>
      </c>
      <c r="G392" s="5">
        <f>EP*VLOOKUP('Thông tin khách hàng'!$E$10,$X$2:$Z$5,3,FALSE)*OFFSET($S392,0,VLOOKUP('Thông tin khách hàng'!$E$10,$X$2:$Z$5,2,FALSE))</f>
        <v>0</v>
      </c>
      <c r="H392" s="5">
        <f>F392*HLOOKUP(B392,Assumption!$A$10:$G$12,2,TRUE)+G392*HLOOKUP(B392,Assumption!$A$10:$G$12,3,TRUE)</f>
        <v>0</v>
      </c>
      <c r="I392" s="5">
        <f t="shared" si="2"/>
        <v>0</v>
      </c>
      <c r="J392" s="47">
        <f>VLOOKUP(D392,Assumption!$O$3:$Q$103,IF('Thông tin khách hàng'!$B$3="Nam",2,3),FALSE)/12*P392</f>
        <v>0</v>
      </c>
      <c r="K392" s="5">
        <v>20000.0</v>
      </c>
      <c r="L392" s="46">
        <f>ROUND(((HLOOKUP(B392,Assumption!$A$6:$L$7,2,TRUE)+1)^(1/12)-1)*(E392+I392-J392-K392),0)</f>
        <v>4310509</v>
      </c>
      <c r="M392" s="46">
        <f t="shared" si="3"/>
        <v>2614238918</v>
      </c>
      <c r="N392" s="47">
        <f>HLOOKUP(ROUND(AVERAGE(M380:M391)/10^6,0),Assumption!$B$2:$E$3,2,TRUE)*MAX((AVERAGE(M380:M391)-250*10^6),0)</f>
        <v>13902616.16</v>
      </c>
      <c r="O392" s="46">
        <f t="shared" si="4"/>
        <v>2628141534</v>
      </c>
      <c r="P392" s="46">
        <f>IF(A392=1,SA,MAX(0,SA-M391))</f>
        <v>0</v>
      </c>
      <c r="S392" s="5">
        <v>0.0</v>
      </c>
      <c r="T392" s="5">
        <v>0.0</v>
      </c>
      <c r="U392" s="5">
        <v>0.0</v>
      </c>
      <c r="V392" s="48">
        <v>1.0</v>
      </c>
    </row>
    <row r="393" ht="15.75" customHeight="1">
      <c r="A393" s="5">
        <v>391.0</v>
      </c>
      <c r="B393" s="5">
        <v>33.0</v>
      </c>
      <c r="C393" s="5">
        <f t="shared" si="1"/>
        <v>7</v>
      </c>
      <c r="D393" s="5">
        <f>'Thông tin khách hàng'!$B$4+B393-1</f>
        <v>33</v>
      </c>
      <c r="E393" s="46">
        <f t="shared" si="5"/>
        <v>2614238918</v>
      </c>
      <c r="F393" s="5">
        <f>TP*VLOOKUP('Thông tin khách hàng'!$E$10,$X$2:$Z$5,3,FALSE)*OFFSET($S393,0,VLOOKUP('Thông tin khách hàng'!$E$10,$X$2:$Z$5,2,FALSE))</f>
        <v>15000000</v>
      </c>
      <c r="G393" s="5">
        <f>EP*VLOOKUP('Thông tin khách hàng'!$E$10,$X$2:$Z$5,3,FALSE)*OFFSET($S393,0,VLOOKUP('Thông tin khách hàng'!$E$10,$X$2:$Z$5,2,FALSE))</f>
        <v>15000000</v>
      </c>
      <c r="H393" s="5">
        <f>F393*HLOOKUP(B393,Assumption!$A$10:$G$12,2,TRUE)+G393*HLOOKUP(B393,Assumption!$A$10:$G$12,3,TRUE)</f>
        <v>750000</v>
      </c>
      <c r="I393" s="5">
        <f t="shared" si="2"/>
        <v>29250000</v>
      </c>
      <c r="J393" s="47">
        <f>VLOOKUP(D393,Assumption!$O$3:$Q$103,IF('Thông tin khách hàng'!$B$3="Nam",2,3),FALSE)/12*P393</f>
        <v>0</v>
      </c>
      <c r="K393" s="5">
        <v>20000.0</v>
      </c>
      <c r="L393" s="46">
        <f>ROUND(((HLOOKUP(B393,Assumption!$A$6:$L$7,2,TRUE)+1)^(1/12)-1)*(E393+I393-J393-K393),0)</f>
        <v>4365904</v>
      </c>
      <c r="M393" s="46">
        <f t="shared" si="3"/>
        <v>2647834822</v>
      </c>
      <c r="N393" s="47">
        <f>HLOOKUP(ROUND(AVERAGE(M381:M392)/10^6,0),Assumption!$B$2:$E$3,2,TRUE)*MAX((AVERAGE(M381:M392)-250*10^6),0)</f>
        <v>13957232.94</v>
      </c>
      <c r="O393" s="46">
        <f t="shared" si="4"/>
        <v>2661792055</v>
      </c>
      <c r="P393" s="46">
        <f>IF(A393=1,SA,MAX(0,SA-M392))</f>
        <v>0</v>
      </c>
      <c r="S393" s="5">
        <v>0.0</v>
      </c>
      <c r="T393" s="5">
        <v>1.0</v>
      </c>
      <c r="U393" s="5">
        <v>1.0</v>
      </c>
      <c r="V393" s="48">
        <v>1.0</v>
      </c>
    </row>
    <row r="394" ht="15.75" customHeight="1">
      <c r="A394" s="5">
        <v>392.0</v>
      </c>
      <c r="B394" s="5">
        <v>33.0</v>
      </c>
      <c r="C394" s="5">
        <f t="shared" si="1"/>
        <v>8</v>
      </c>
      <c r="D394" s="5">
        <f>'Thông tin khách hàng'!$B$4+B394-1</f>
        <v>33</v>
      </c>
      <c r="E394" s="46">
        <f t="shared" si="5"/>
        <v>2647834822</v>
      </c>
      <c r="F394" s="5">
        <f>TP*VLOOKUP('Thông tin khách hàng'!$E$10,$X$2:$Z$5,3,FALSE)*OFFSET($S394,0,VLOOKUP('Thông tin khách hàng'!$E$10,$X$2:$Z$5,2,FALSE))</f>
        <v>0</v>
      </c>
      <c r="G394" s="5">
        <f>EP*VLOOKUP('Thông tin khách hàng'!$E$10,$X$2:$Z$5,3,FALSE)*OFFSET($S394,0,VLOOKUP('Thông tin khách hàng'!$E$10,$X$2:$Z$5,2,FALSE))</f>
        <v>0</v>
      </c>
      <c r="H394" s="5">
        <f>F394*HLOOKUP(B394,Assumption!$A$10:$G$12,2,TRUE)+G394*HLOOKUP(B394,Assumption!$A$10:$G$12,3,TRUE)</f>
        <v>0</v>
      </c>
      <c r="I394" s="5">
        <f t="shared" si="2"/>
        <v>0</v>
      </c>
      <c r="J394" s="47">
        <f>VLOOKUP(D394,Assumption!$O$3:$Q$103,IF('Thông tin khách hàng'!$B$3="Nam",2,3),FALSE)/12*P394</f>
        <v>0</v>
      </c>
      <c r="K394" s="5">
        <v>20000.0</v>
      </c>
      <c r="L394" s="46">
        <f>ROUND(((HLOOKUP(B394,Assumption!$A$6:$L$7,2,TRUE)+1)^(1/12)-1)*(E394+I394-J394-K394),0)</f>
        <v>4373081</v>
      </c>
      <c r="M394" s="46">
        <f t="shared" si="3"/>
        <v>2652187903</v>
      </c>
      <c r="N394" s="47">
        <f>HLOOKUP(ROUND(AVERAGE(M382:M393)/10^6,0),Assumption!$B$2:$E$3,2,TRUE)*MAX((AVERAGE(M382:M393)-250*10^6),0)</f>
        <v>14011939.93</v>
      </c>
      <c r="O394" s="46">
        <f t="shared" si="4"/>
        <v>2666199843</v>
      </c>
      <c r="P394" s="46">
        <f>IF(A394=1,SA,MAX(0,SA-M393))</f>
        <v>0</v>
      </c>
      <c r="S394" s="5">
        <v>0.0</v>
      </c>
      <c r="T394" s="5">
        <v>0.0</v>
      </c>
      <c r="U394" s="5">
        <v>0.0</v>
      </c>
      <c r="V394" s="48">
        <v>1.0</v>
      </c>
    </row>
    <row r="395" ht="15.75" customHeight="1">
      <c r="A395" s="5">
        <v>393.0</v>
      </c>
      <c r="B395" s="5">
        <v>33.0</v>
      </c>
      <c r="C395" s="5">
        <f t="shared" si="1"/>
        <v>9</v>
      </c>
      <c r="D395" s="5">
        <f>'Thông tin khách hàng'!$B$4+B395-1</f>
        <v>33</v>
      </c>
      <c r="E395" s="46">
        <f t="shared" si="5"/>
        <v>2652187903</v>
      </c>
      <c r="F395" s="5">
        <f>TP*VLOOKUP('Thông tin khách hàng'!$E$10,$X$2:$Z$5,3,FALSE)*OFFSET($S395,0,VLOOKUP('Thông tin khách hàng'!$E$10,$X$2:$Z$5,2,FALSE))</f>
        <v>0</v>
      </c>
      <c r="G395" s="5">
        <f>EP*VLOOKUP('Thông tin khách hàng'!$E$10,$X$2:$Z$5,3,FALSE)*OFFSET($S395,0,VLOOKUP('Thông tin khách hàng'!$E$10,$X$2:$Z$5,2,FALSE))</f>
        <v>0</v>
      </c>
      <c r="H395" s="5">
        <f>F395*HLOOKUP(B395,Assumption!$A$10:$G$12,2,TRUE)+G395*HLOOKUP(B395,Assumption!$A$10:$G$12,3,TRUE)</f>
        <v>0</v>
      </c>
      <c r="I395" s="5">
        <f t="shared" si="2"/>
        <v>0</v>
      </c>
      <c r="J395" s="47">
        <f>VLOOKUP(D395,Assumption!$O$3:$Q$103,IF('Thông tin khách hàng'!$B$3="Nam",2,3),FALSE)/12*P395</f>
        <v>0</v>
      </c>
      <c r="K395" s="5">
        <v>20000.0</v>
      </c>
      <c r="L395" s="46">
        <f>ROUND(((HLOOKUP(B395,Assumption!$A$6:$L$7,2,TRUE)+1)^(1/12)-1)*(E395+I395-J395-K395),0)</f>
        <v>4380271</v>
      </c>
      <c r="M395" s="46">
        <f t="shared" si="3"/>
        <v>2656548174</v>
      </c>
      <c r="N395" s="47">
        <f>HLOOKUP(ROUND(AVERAGE(M383:M394)/10^6,0),Assumption!$B$2:$E$3,2,TRUE)*MAX((AVERAGE(M383:M394)-250*10^6),0)</f>
        <v>14066737.27</v>
      </c>
      <c r="O395" s="46">
        <f t="shared" si="4"/>
        <v>2670614912</v>
      </c>
      <c r="P395" s="46">
        <f>IF(A395=1,SA,MAX(0,SA-M394))</f>
        <v>0</v>
      </c>
      <c r="S395" s="5">
        <v>0.0</v>
      </c>
      <c r="T395" s="5">
        <v>0.0</v>
      </c>
      <c r="U395" s="5">
        <v>0.0</v>
      </c>
      <c r="V395" s="48">
        <v>1.0</v>
      </c>
    </row>
    <row r="396" ht="15.75" customHeight="1">
      <c r="A396" s="5">
        <v>394.0</v>
      </c>
      <c r="B396" s="5">
        <v>33.0</v>
      </c>
      <c r="C396" s="5">
        <f t="shared" si="1"/>
        <v>10</v>
      </c>
      <c r="D396" s="5">
        <f>'Thông tin khách hàng'!$B$4+B396-1</f>
        <v>33</v>
      </c>
      <c r="E396" s="46">
        <f t="shared" si="5"/>
        <v>2656548174</v>
      </c>
      <c r="F396" s="5">
        <f>TP*VLOOKUP('Thông tin khách hàng'!$E$10,$X$2:$Z$5,3,FALSE)*OFFSET($S396,0,VLOOKUP('Thông tin khách hàng'!$E$10,$X$2:$Z$5,2,FALSE))</f>
        <v>0</v>
      </c>
      <c r="G396" s="5">
        <f>EP*VLOOKUP('Thông tin khách hàng'!$E$10,$X$2:$Z$5,3,FALSE)*OFFSET($S396,0,VLOOKUP('Thông tin khách hàng'!$E$10,$X$2:$Z$5,2,FALSE))</f>
        <v>0</v>
      </c>
      <c r="H396" s="5">
        <f>F396*HLOOKUP(B396,Assumption!$A$10:$G$12,2,TRUE)+G396*HLOOKUP(B396,Assumption!$A$10:$G$12,3,TRUE)</f>
        <v>0</v>
      </c>
      <c r="I396" s="5">
        <f t="shared" si="2"/>
        <v>0</v>
      </c>
      <c r="J396" s="47">
        <f>VLOOKUP(D396,Assumption!$O$3:$Q$103,IF('Thông tin khách hàng'!$B$3="Nam",2,3),FALSE)/12*P396</f>
        <v>0</v>
      </c>
      <c r="K396" s="5">
        <v>20000.0</v>
      </c>
      <c r="L396" s="46">
        <f>ROUND(((HLOOKUP(B396,Assumption!$A$6:$L$7,2,TRUE)+1)^(1/12)-1)*(E396+I396-J396-K396),0)</f>
        <v>4387472</v>
      </c>
      <c r="M396" s="46">
        <f t="shared" si="3"/>
        <v>2660915646</v>
      </c>
      <c r="N396" s="47">
        <f>HLOOKUP(ROUND(AVERAGE(M384:M395)/10^6,0),Assumption!$B$2:$E$3,2,TRUE)*MAX((AVERAGE(M384:M395)-250*10^6),0)</f>
        <v>14121625.11</v>
      </c>
      <c r="O396" s="46">
        <f t="shared" si="4"/>
        <v>2675037271</v>
      </c>
      <c r="P396" s="46">
        <f>IF(A396=1,SA,MAX(0,SA-M395))</f>
        <v>0</v>
      </c>
      <c r="S396" s="5">
        <v>0.0</v>
      </c>
      <c r="T396" s="5">
        <v>0.0</v>
      </c>
      <c r="U396" s="5">
        <v>1.0</v>
      </c>
      <c r="V396" s="48">
        <v>1.0</v>
      </c>
    </row>
    <row r="397" ht="15.75" customHeight="1">
      <c r="A397" s="5">
        <v>395.0</v>
      </c>
      <c r="B397" s="5">
        <v>33.0</v>
      </c>
      <c r="C397" s="5">
        <f t="shared" si="1"/>
        <v>11</v>
      </c>
      <c r="D397" s="5">
        <f>'Thông tin khách hàng'!$B$4+B397-1</f>
        <v>33</v>
      </c>
      <c r="E397" s="46">
        <f t="shared" si="5"/>
        <v>2660915646</v>
      </c>
      <c r="F397" s="5">
        <f>TP*VLOOKUP('Thông tin khách hàng'!$E$10,$X$2:$Z$5,3,FALSE)*OFFSET($S397,0,VLOOKUP('Thông tin khách hàng'!$E$10,$X$2:$Z$5,2,FALSE))</f>
        <v>0</v>
      </c>
      <c r="G397" s="5">
        <f>EP*VLOOKUP('Thông tin khách hàng'!$E$10,$X$2:$Z$5,3,FALSE)*OFFSET($S397,0,VLOOKUP('Thông tin khách hàng'!$E$10,$X$2:$Z$5,2,FALSE))</f>
        <v>0</v>
      </c>
      <c r="H397" s="5">
        <f>F397*HLOOKUP(B397,Assumption!$A$10:$G$12,2,TRUE)+G397*HLOOKUP(B397,Assumption!$A$10:$G$12,3,TRUE)</f>
        <v>0</v>
      </c>
      <c r="I397" s="5">
        <f t="shared" si="2"/>
        <v>0</v>
      </c>
      <c r="J397" s="47">
        <f>VLOOKUP(D397,Assumption!$O$3:$Q$103,IF('Thông tin khách hàng'!$B$3="Nam",2,3),FALSE)/12*P397</f>
        <v>0</v>
      </c>
      <c r="K397" s="5">
        <v>20000.0</v>
      </c>
      <c r="L397" s="46">
        <f>ROUND(((HLOOKUP(B397,Assumption!$A$6:$L$7,2,TRUE)+1)^(1/12)-1)*(E397+I397-J397-K397),0)</f>
        <v>4394685</v>
      </c>
      <c r="M397" s="46">
        <f t="shared" si="3"/>
        <v>2665290331</v>
      </c>
      <c r="N397" s="47">
        <f>HLOOKUP(ROUND(AVERAGE(M385:M396)/10^6,0),Assumption!$B$2:$E$3,2,TRUE)*MAX((AVERAGE(M385:M396)-250*10^6),0)</f>
        <v>14176603.61</v>
      </c>
      <c r="O397" s="46">
        <f t="shared" si="4"/>
        <v>2679466935</v>
      </c>
      <c r="P397" s="46">
        <f>IF(A397=1,SA,MAX(0,SA-M396))</f>
        <v>0</v>
      </c>
      <c r="S397" s="5">
        <v>0.0</v>
      </c>
      <c r="T397" s="5">
        <v>0.0</v>
      </c>
      <c r="U397" s="5">
        <v>0.0</v>
      </c>
      <c r="V397" s="48">
        <v>1.0</v>
      </c>
    </row>
    <row r="398" ht="15.75" customHeight="1">
      <c r="A398" s="5">
        <v>396.0</v>
      </c>
      <c r="B398" s="5">
        <v>33.0</v>
      </c>
      <c r="C398" s="5">
        <f t="shared" si="1"/>
        <v>12</v>
      </c>
      <c r="D398" s="5">
        <f>'Thông tin khách hàng'!$B$4+B398-1</f>
        <v>33</v>
      </c>
      <c r="E398" s="46">
        <f t="shared" si="5"/>
        <v>2665290331</v>
      </c>
      <c r="F398" s="5">
        <f>TP*VLOOKUP('Thông tin khách hàng'!$E$10,$X$2:$Z$5,3,FALSE)*OFFSET($S398,0,VLOOKUP('Thông tin khách hàng'!$E$10,$X$2:$Z$5,2,FALSE))</f>
        <v>0</v>
      </c>
      <c r="G398" s="5">
        <f>EP*VLOOKUP('Thông tin khách hàng'!$E$10,$X$2:$Z$5,3,FALSE)*OFFSET($S398,0,VLOOKUP('Thông tin khách hàng'!$E$10,$X$2:$Z$5,2,FALSE))</f>
        <v>0</v>
      </c>
      <c r="H398" s="5">
        <f>F398*HLOOKUP(B398,Assumption!$A$10:$G$12,2,TRUE)+G398*HLOOKUP(B398,Assumption!$A$10:$G$12,3,TRUE)</f>
        <v>0</v>
      </c>
      <c r="I398" s="5">
        <f t="shared" si="2"/>
        <v>0</v>
      </c>
      <c r="J398" s="47">
        <f>VLOOKUP(D398,Assumption!$O$3:$Q$103,IF('Thông tin khách hàng'!$B$3="Nam",2,3),FALSE)/12*P398</f>
        <v>0</v>
      </c>
      <c r="K398" s="5">
        <v>20000.0</v>
      </c>
      <c r="L398" s="46">
        <f>ROUND(((HLOOKUP(B398,Assumption!$A$6:$L$7,2,TRUE)+1)^(1/12)-1)*(E398+I398-J398-K398),0)</f>
        <v>4401911</v>
      </c>
      <c r="M398" s="46">
        <f t="shared" si="3"/>
        <v>2669672242</v>
      </c>
      <c r="N398" s="47">
        <f>HLOOKUP(ROUND(AVERAGE(M386:M397)/10^6,0),Assumption!$B$2:$E$3,2,TRUE)*MAX((AVERAGE(M386:M397)-250*10^6),0)</f>
        <v>14231672.91</v>
      </c>
      <c r="O398" s="46">
        <f t="shared" si="4"/>
        <v>2683903915</v>
      </c>
      <c r="P398" s="46">
        <f>IF(A398=1,SA,MAX(0,SA-M397))</f>
        <v>0</v>
      </c>
      <c r="S398" s="5">
        <v>0.0</v>
      </c>
      <c r="T398" s="5">
        <v>0.0</v>
      </c>
      <c r="U398" s="5">
        <v>0.0</v>
      </c>
      <c r="V398" s="48">
        <v>1.0</v>
      </c>
    </row>
    <row r="399" ht="15.75" customHeight="1">
      <c r="A399" s="5">
        <v>397.0</v>
      </c>
      <c r="B399" s="5">
        <v>34.0</v>
      </c>
      <c r="C399" s="5">
        <f t="shared" si="1"/>
        <v>1</v>
      </c>
      <c r="D399" s="5">
        <f>'Thông tin khách hàng'!$B$4+B399-1</f>
        <v>34</v>
      </c>
      <c r="E399" s="46">
        <f t="shared" si="5"/>
        <v>2669672242</v>
      </c>
      <c r="F399" s="5">
        <f>TP*VLOOKUP('Thông tin khách hàng'!$E$10,$X$2:$Z$5,3,FALSE)*OFFSET($S399,0,VLOOKUP('Thông tin khách hàng'!$E$10,$X$2:$Z$5,2,FALSE))</f>
        <v>15000000</v>
      </c>
      <c r="G399" s="5">
        <f>EP*VLOOKUP('Thông tin khách hàng'!$E$10,$X$2:$Z$5,3,FALSE)*OFFSET($S399,0,VLOOKUP('Thông tin khách hàng'!$E$10,$X$2:$Z$5,2,FALSE))</f>
        <v>15000000</v>
      </c>
      <c r="H399" s="5">
        <f>F399*HLOOKUP(B399,Assumption!$A$10:$G$12,2,TRUE)+G399*HLOOKUP(B399,Assumption!$A$10:$G$12,3,TRUE)</f>
        <v>750000</v>
      </c>
      <c r="I399" s="5">
        <f t="shared" si="2"/>
        <v>29250000</v>
      </c>
      <c r="J399" s="47">
        <f>VLOOKUP(D399,Assumption!$O$3:$Q$103,IF('Thông tin khách hàng'!$B$3="Nam",2,3),FALSE)/12*P399</f>
        <v>0</v>
      </c>
      <c r="K399" s="5">
        <v>20000.0</v>
      </c>
      <c r="L399" s="46">
        <f>ROUND(((HLOOKUP(B399,Assumption!$A$6:$L$7,2,TRUE)+1)^(1/12)-1)*(E399+I399-J399-K399),0)</f>
        <v>4457456</v>
      </c>
      <c r="M399" s="46">
        <f t="shared" si="3"/>
        <v>2703359698</v>
      </c>
      <c r="N399" s="47">
        <f>HLOOKUP(ROUND(AVERAGE(M387:M398)/10^6,0),Assumption!$B$2:$E$3,2,TRUE)*MAX((AVERAGE(M387:M398)-250*10^6),0)</f>
        <v>14286833.15</v>
      </c>
      <c r="O399" s="46">
        <f t="shared" si="4"/>
        <v>2717646531</v>
      </c>
      <c r="P399" s="46">
        <f>IF(A399=1,SA,MAX(0,SA-M398))</f>
        <v>0</v>
      </c>
      <c r="S399" s="5">
        <v>1.0</v>
      </c>
      <c r="T399" s="5">
        <v>1.0</v>
      </c>
      <c r="U399" s="5">
        <v>1.0</v>
      </c>
      <c r="V399" s="48">
        <v>1.0</v>
      </c>
    </row>
    <row r="400" ht="15.75" customHeight="1">
      <c r="A400" s="5">
        <v>398.0</v>
      </c>
      <c r="B400" s="5">
        <v>34.0</v>
      </c>
      <c r="C400" s="5">
        <f t="shared" si="1"/>
        <v>2</v>
      </c>
      <c r="D400" s="5">
        <f>'Thông tin khách hàng'!$B$4+B400-1</f>
        <v>34</v>
      </c>
      <c r="E400" s="46">
        <f t="shared" si="5"/>
        <v>2703359698</v>
      </c>
      <c r="F400" s="5">
        <f>TP*VLOOKUP('Thông tin khách hàng'!$E$10,$X$2:$Z$5,3,FALSE)*OFFSET($S400,0,VLOOKUP('Thông tin khách hàng'!$E$10,$X$2:$Z$5,2,FALSE))</f>
        <v>0</v>
      </c>
      <c r="G400" s="5">
        <f>EP*VLOOKUP('Thông tin khách hàng'!$E$10,$X$2:$Z$5,3,FALSE)*OFFSET($S400,0,VLOOKUP('Thông tin khách hàng'!$E$10,$X$2:$Z$5,2,FALSE))</f>
        <v>0</v>
      </c>
      <c r="H400" s="5">
        <f>F400*HLOOKUP(B400,Assumption!$A$10:$G$12,2,TRUE)+G400*HLOOKUP(B400,Assumption!$A$10:$G$12,3,TRUE)</f>
        <v>0</v>
      </c>
      <c r="I400" s="5">
        <f t="shared" si="2"/>
        <v>0</v>
      </c>
      <c r="J400" s="47">
        <f>VLOOKUP(D400,Assumption!$O$3:$Q$103,IF('Thông tin khách hàng'!$B$3="Nam",2,3),FALSE)/12*P400</f>
        <v>0</v>
      </c>
      <c r="K400" s="5">
        <v>20000.0</v>
      </c>
      <c r="L400" s="46">
        <f>ROUND(((HLOOKUP(B400,Assumption!$A$6:$L$7,2,TRUE)+1)^(1/12)-1)*(E400+I400-J400-K400),0)</f>
        <v>4464785</v>
      </c>
      <c r="M400" s="46">
        <f t="shared" si="3"/>
        <v>2707804483</v>
      </c>
      <c r="N400" s="47">
        <f>HLOOKUP(ROUND(AVERAGE(M388:M399)/10^6,0),Assumption!$B$2:$E$3,2,TRUE)*MAX((AVERAGE(M388:M399)-250*10^6),0)</f>
        <v>14342084.5</v>
      </c>
      <c r="O400" s="46">
        <f t="shared" si="4"/>
        <v>2722146568</v>
      </c>
      <c r="P400" s="46">
        <f>IF(A400=1,SA,MAX(0,SA-M399))</f>
        <v>0</v>
      </c>
      <c r="S400" s="5">
        <v>0.0</v>
      </c>
      <c r="T400" s="5">
        <v>0.0</v>
      </c>
      <c r="U400" s="5">
        <v>0.0</v>
      </c>
      <c r="V400" s="48">
        <v>1.0</v>
      </c>
    </row>
    <row r="401" ht="15.75" customHeight="1">
      <c r="A401" s="5">
        <v>399.0</v>
      </c>
      <c r="B401" s="5">
        <v>34.0</v>
      </c>
      <c r="C401" s="5">
        <f t="shared" si="1"/>
        <v>3</v>
      </c>
      <c r="D401" s="5">
        <f>'Thông tin khách hàng'!$B$4+B401-1</f>
        <v>34</v>
      </c>
      <c r="E401" s="46">
        <f t="shared" si="5"/>
        <v>2707804483</v>
      </c>
      <c r="F401" s="5">
        <f>TP*VLOOKUP('Thông tin khách hàng'!$E$10,$X$2:$Z$5,3,FALSE)*OFFSET($S401,0,VLOOKUP('Thông tin khách hàng'!$E$10,$X$2:$Z$5,2,FALSE))</f>
        <v>0</v>
      </c>
      <c r="G401" s="5">
        <f>EP*VLOOKUP('Thông tin khách hàng'!$E$10,$X$2:$Z$5,3,FALSE)*OFFSET($S401,0,VLOOKUP('Thông tin khách hàng'!$E$10,$X$2:$Z$5,2,FALSE))</f>
        <v>0</v>
      </c>
      <c r="H401" s="5">
        <f>F401*HLOOKUP(B401,Assumption!$A$10:$G$12,2,TRUE)+G401*HLOOKUP(B401,Assumption!$A$10:$G$12,3,TRUE)</f>
        <v>0</v>
      </c>
      <c r="I401" s="5">
        <f t="shared" si="2"/>
        <v>0</v>
      </c>
      <c r="J401" s="47">
        <f>VLOOKUP(D401,Assumption!$O$3:$Q$103,IF('Thông tin khách hàng'!$B$3="Nam",2,3),FALSE)/12*P401</f>
        <v>0</v>
      </c>
      <c r="K401" s="5">
        <v>20000.0</v>
      </c>
      <c r="L401" s="46">
        <f>ROUND(((HLOOKUP(B401,Assumption!$A$6:$L$7,2,TRUE)+1)^(1/12)-1)*(E401+I401-J401-K401),0)</f>
        <v>4472126</v>
      </c>
      <c r="M401" s="46">
        <f t="shared" si="3"/>
        <v>2712256609</v>
      </c>
      <c r="N401" s="47">
        <f>HLOOKUP(ROUND(AVERAGE(M389:M400)/10^6,0),Assumption!$B$2:$E$3,2,TRUE)*MAX((AVERAGE(M389:M400)-250*10^6),0)</f>
        <v>14397427.1</v>
      </c>
      <c r="O401" s="46">
        <f t="shared" si="4"/>
        <v>2726654036</v>
      </c>
      <c r="P401" s="46">
        <f>IF(A401=1,SA,MAX(0,SA-M400))</f>
        <v>0</v>
      </c>
      <c r="S401" s="5">
        <v>0.0</v>
      </c>
      <c r="T401" s="5">
        <v>0.0</v>
      </c>
      <c r="U401" s="5">
        <v>0.0</v>
      </c>
      <c r="V401" s="48">
        <v>1.0</v>
      </c>
    </row>
    <row r="402" ht="15.75" customHeight="1">
      <c r="A402" s="5">
        <v>400.0</v>
      </c>
      <c r="B402" s="5">
        <v>34.0</v>
      </c>
      <c r="C402" s="5">
        <f t="shared" si="1"/>
        <v>4</v>
      </c>
      <c r="D402" s="5">
        <f>'Thông tin khách hàng'!$B$4+B402-1</f>
        <v>34</v>
      </c>
      <c r="E402" s="46">
        <f t="shared" si="5"/>
        <v>2712256609</v>
      </c>
      <c r="F402" s="5">
        <f>TP*VLOOKUP('Thông tin khách hàng'!$E$10,$X$2:$Z$5,3,FALSE)*OFFSET($S402,0,VLOOKUP('Thông tin khách hàng'!$E$10,$X$2:$Z$5,2,FALSE))</f>
        <v>0</v>
      </c>
      <c r="G402" s="5">
        <f>EP*VLOOKUP('Thông tin khách hàng'!$E$10,$X$2:$Z$5,3,FALSE)*OFFSET($S402,0,VLOOKUP('Thông tin khách hàng'!$E$10,$X$2:$Z$5,2,FALSE))</f>
        <v>0</v>
      </c>
      <c r="H402" s="5">
        <f>F402*HLOOKUP(B402,Assumption!$A$10:$G$12,2,TRUE)+G402*HLOOKUP(B402,Assumption!$A$10:$G$12,3,TRUE)</f>
        <v>0</v>
      </c>
      <c r="I402" s="5">
        <f t="shared" si="2"/>
        <v>0</v>
      </c>
      <c r="J402" s="47">
        <f>VLOOKUP(D402,Assumption!$O$3:$Q$103,IF('Thông tin khách hàng'!$B$3="Nam",2,3),FALSE)/12*P402</f>
        <v>0</v>
      </c>
      <c r="K402" s="5">
        <v>20000.0</v>
      </c>
      <c r="L402" s="46">
        <f>ROUND(((HLOOKUP(B402,Assumption!$A$6:$L$7,2,TRUE)+1)^(1/12)-1)*(E402+I402-J402-K402),0)</f>
        <v>4479479</v>
      </c>
      <c r="M402" s="46">
        <f t="shared" si="3"/>
        <v>2716716088</v>
      </c>
      <c r="N402" s="47">
        <f>HLOOKUP(ROUND(AVERAGE(M390:M401)/10^6,0),Assumption!$B$2:$E$3,2,TRUE)*MAX((AVERAGE(M390:M401)-250*10^6),0)</f>
        <v>14452861.11</v>
      </c>
      <c r="O402" s="46">
        <f t="shared" si="4"/>
        <v>2731168949</v>
      </c>
      <c r="P402" s="46">
        <f>IF(A402=1,SA,MAX(0,SA-M401))</f>
        <v>0</v>
      </c>
      <c r="S402" s="5">
        <v>0.0</v>
      </c>
      <c r="T402" s="5">
        <v>0.0</v>
      </c>
      <c r="U402" s="5">
        <v>1.0</v>
      </c>
      <c r="V402" s="48">
        <v>1.0</v>
      </c>
    </row>
    <row r="403" ht="15.75" customHeight="1">
      <c r="A403" s="5">
        <v>401.0</v>
      </c>
      <c r="B403" s="5">
        <v>34.0</v>
      </c>
      <c r="C403" s="5">
        <f t="shared" si="1"/>
        <v>5</v>
      </c>
      <c r="D403" s="5">
        <f>'Thông tin khách hàng'!$B$4+B403-1</f>
        <v>34</v>
      </c>
      <c r="E403" s="46">
        <f t="shared" si="5"/>
        <v>2716716088</v>
      </c>
      <c r="F403" s="5">
        <f>TP*VLOOKUP('Thông tin khách hàng'!$E$10,$X$2:$Z$5,3,FALSE)*OFFSET($S403,0,VLOOKUP('Thông tin khách hàng'!$E$10,$X$2:$Z$5,2,FALSE))</f>
        <v>0</v>
      </c>
      <c r="G403" s="5">
        <f>EP*VLOOKUP('Thông tin khách hàng'!$E$10,$X$2:$Z$5,3,FALSE)*OFFSET($S403,0,VLOOKUP('Thông tin khách hàng'!$E$10,$X$2:$Z$5,2,FALSE))</f>
        <v>0</v>
      </c>
      <c r="H403" s="5">
        <f>F403*HLOOKUP(B403,Assumption!$A$10:$G$12,2,TRUE)+G403*HLOOKUP(B403,Assumption!$A$10:$G$12,3,TRUE)</f>
        <v>0</v>
      </c>
      <c r="I403" s="5">
        <f t="shared" si="2"/>
        <v>0</v>
      </c>
      <c r="J403" s="47">
        <f>VLOOKUP(D403,Assumption!$O$3:$Q$103,IF('Thông tin khách hàng'!$B$3="Nam",2,3),FALSE)/12*P403</f>
        <v>0</v>
      </c>
      <c r="K403" s="5">
        <v>20000.0</v>
      </c>
      <c r="L403" s="46">
        <f>ROUND(((HLOOKUP(B403,Assumption!$A$6:$L$7,2,TRUE)+1)^(1/12)-1)*(E403+I403-J403-K403),0)</f>
        <v>4486844</v>
      </c>
      <c r="M403" s="46">
        <f t="shared" si="3"/>
        <v>2721182932</v>
      </c>
      <c r="N403" s="47">
        <f>HLOOKUP(ROUND(AVERAGE(M391:M402)/10^6,0),Assumption!$B$2:$E$3,2,TRUE)*MAX((AVERAGE(M391:M402)-250*10^6),0)</f>
        <v>14508386.66</v>
      </c>
      <c r="O403" s="46">
        <f t="shared" si="4"/>
        <v>2735691319</v>
      </c>
      <c r="P403" s="46">
        <f>IF(A403=1,SA,MAX(0,SA-M402))</f>
        <v>0</v>
      </c>
      <c r="S403" s="5">
        <v>0.0</v>
      </c>
      <c r="T403" s="5">
        <v>0.0</v>
      </c>
      <c r="U403" s="5">
        <v>0.0</v>
      </c>
      <c r="V403" s="48">
        <v>1.0</v>
      </c>
    </row>
    <row r="404" ht="15.75" customHeight="1">
      <c r="A404" s="5">
        <v>402.0</v>
      </c>
      <c r="B404" s="5">
        <v>34.0</v>
      </c>
      <c r="C404" s="5">
        <f t="shared" si="1"/>
        <v>6</v>
      </c>
      <c r="D404" s="5">
        <f>'Thông tin khách hàng'!$B$4+B404-1</f>
        <v>34</v>
      </c>
      <c r="E404" s="46">
        <f t="shared" si="5"/>
        <v>2721182932</v>
      </c>
      <c r="F404" s="5">
        <f>TP*VLOOKUP('Thông tin khách hàng'!$E$10,$X$2:$Z$5,3,FALSE)*OFFSET($S404,0,VLOOKUP('Thông tin khách hàng'!$E$10,$X$2:$Z$5,2,FALSE))</f>
        <v>0</v>
      </c>
      <c r="G404" s="5">
        <f>EP*VLOOKUP('Thông tin khách hàng'!$E$10,$X$2:$Z$5,3,FALSE)*OFFSET($S404,0,VLOOKUP('Thông tin khách hàng'!$E$10,$X$2:$Z$5,2,FALSE))</f>
        <v>0</v>
      </c>
      <c r="H404" s="5">
        <f>F404*HLOOKUP(B404,Assumption!$A$10:$G$12,2,TRUE)+G404*HLOOKUP(B404,Assumption!$A$10:$G$12,3,TRUE)</f>
        <v>0</v>
      </c>
      <c r="I404" s="5">
        <f t="shared" si="2"/>
        <v>0</v>
      </c>
      <c r="J404" s="47">
        <f>VLOOKUP(D404,Assumption!$O$3:$Q$103,IF('Thông tin khách hàng'!$B$3="Nam",2,3),FALSE)/12*P404</f>
        <v>0</v>
      </c>
      <c r="K404" s="5">
        <v>20000.0</v>
      </c>
      <c r="L404" s="46">
        <f>ROUND(((HLOOKUP(B404,Assumption!$A$6:$L$7,2,TRUE)+1)^(1/12)-1)*(E404+I404-J404-K404),0)</f>
        <v>4494222</v>
      </c>
      <c r="M404" s="46">
        <f t="shared" si="3"/>
        <v>2725657154</v>
      </c>
      <c r="N404" s="47">
        <f>HLOOKUP(ROUND(AVERAGE(M392:M403)/10^6,0),Assumption!$B$2:$E$3,2,TRUE)*MAX((AVERAGE(M392:M403)-250*10^6),0)</f>
        <v>14564003.92</v>
      </c>
      <c r="O404" s="46">
        <f t="shared" si="4"/>
        <v>2740221158</v>
      </c>
      <c r="P404" s="46">
        <f>IF(A404=1,SA,MAX(0,SA-M403))</f>
        <v>0</v>
      </c>
      <c r="S404" s="5">
        <v>0.0</v>
      </c>
      <c r="T404" s="5">
        <v>0.0</v>
      </c>
      <c r="U404" s="5">
        <v>0.0</v>
      </c>
      <c r="V404" s="48">
        <v>1.0</v>
      </c>
    </row>
    <row r="405" ht="15.75" customHeight="1">
      <c r="A405" s="5">
        <v>403.0</v>
      </c>
      <c r="B405" s="5">
        <v>34.0</v>
      </c>
      <c r="C405" s="5">
        <f t="shared" si="1"/>
        <v>7</v>
      </c>
      <c r="D405" s="5">
        <f>'Thông tin khách hàng'!$B$4+B405-1</f>
        <v>34</v>
      </c>
      <c r="E405" s="46">
        <f t="shared" si="5"/>
        <v>2725657154</v>
      </c>
      <c r="F405" s="5">
        <f>TP*VLOOKUP('Thông tin khách hàng'!$E$10,$X$2:$Z$5,3,FALSE)*OFFSET($S405,0,VLOOKUP('Thông tin khách hàng'!$E$10,$X$2:$Z$5,2,FALSE))</f>
        <v>15000000</v>
      </c>
      <c r="G405" s="5">
        <f>EP*VLOOKUP('Thông tin khách hàng'!$E$10,$X$2:$Z$5,3,FALSE)*OFFSET($S405,0,VLOOKUP('Thông tin khách hàng'!$E$10,$X$2:$Z$5,2,FALSE))</f>
        <v>15000000</v>
      </c>
      <c r="H405" s="5">
        <f>F405*HLOOKUP(B405,Assumption!$A$10:$G$12,2,TRUE)+G405*HLOOKUP(B405,Assumption!$A$10:$G$12,3,TRUE)</f>
        <v>750000</v>
      </c>
      <c r="I405" s="5">
        <f t="shared" si="2"/>
        <v>29250000</v>
      </c>
      <c r="J405" s="47">
        <f>VLOOKUP(D405,Assumption!$O$3:$Q$103,IF('Thông tin khách hàng'!$B$3="Nam",2,3),FALSE)/12*P405</f>
        <v>0</v>
      </c>
      <c r="K405" s="5">
        <v>20000.0</v>
      </c>
      <c r="L405" s="46">
        <f>ROUND(((HLOOKUP(B405,Assumption!$A$6:$L$7,2,TRUE)+1)^(1/12)-1)*(E405+I405-J405-K405),0)</f>
        <v>4549920</v>
      </c>
      <c r="M405" s="46">
        <f t="shared" si="3"/>
        <v>2759437074</v>
      </c>
      <c r="N405" s="47">
        <f>HLOOKUP(ROUND(AVERAGE(M393:M404)/10^6,0),Assumption!$B$2:$E$3,2,TRUE)*MAX((AVERAGE(M393:M404)-250*10^6),0)</f>
        <v>14619713.04</v>
      </c>
      <c r="O405" s="46">
        <f t="shared" si="4"/>
        <v>2774056787</v>
      </c>
      <c r="P405" s="46">
        <f>IF(A405=1,SA,MAX(0,SA-M404))</f>
        <v>0</v>
      </c>
      <c r="S405" s="5">
        <v>0.0</v>
      </c>
      <c r="T405" s="5">
        <v>1.0</v>
      </c>
      <c r="U405" s="5">
        <v>1.0</v>
      </c>
      <c r="V405" s="48">
        <v>1.0</v>
      </c>
    </row>
    <row r="406" ht="15.75" customHeight="1">
      <c r="A406" s="5">
        <v>404.0</v>
      </c>
      <c r="B406" s="5">
        <v>34.0</v>
      </c>
      <c r="C406" s="5">
        <f t="shared" si="1"/>
        <v>8</v>
      </c>
      <c r="D406" s="5">
        <f>'Thông tin khách hàng'!$B$4+B406-1</f>
        <v>34</v>
      </c>
      <c r="E406" s="46">
        <f t="shared" si="5"/>
        <v>2759437074</v>
      </c>
      <c r="F406" s="5">
        <f>TP*VLOOKUP('Thông tin khách hàng'!$E$10,$X$2:$Z$5,3,FALSE)*OFFSET($S406,0,VLOOKUP('Thông tin khách hàng'!$E$10,$X$2:$Z$5,2,FALSE))</f>
        <v>0</v>
      </c>
      <c r="G406" s="5">
        <f>EP*VLOOKUP('Thông tin khách hàng'!$E$10,$X$2:$Z$5,3,FALSE)*OFFSET($S406,0,VLOOKUP('Thông tin khách hàng'!$E$10,$X$2:$Z$5,2,FALSE))</f>
        <v>0</v>
      </c>
      <c r="H406" s="5">
        <f>F406*HLOOKUP(B406,Assumption!$A$10:$G$12,2,TRUE)+G406*HLOOKUP(B406,Assumption!$A$10:$G$12,3,TRUE)</f>
        <v>0</v>
      </c>
      <c r="I406" s="5">
        <f t="shared" si="2"/>
        <v>0</v>
      </c>
      <c r="J406" s="47">
        <f>VLOOKUP(D406,Assumption!$O$3:$Q$103,IF('Thông tin khách hàng'!$B$3="Nam",2,3),FALSE)/12*P406</f>
        <v>0</v>
      </c>
      <c r="K406" s="5">
        <v>20000.0</v>
      </c>
      <c r="L406" s="46">
        <f>ROUND(((HLOOKUP(B406,Assumption!$A$6:$L$7,2,TRUE)+1)^(1/12)-1)*(E406+I406-J406-K406),0)</f>
        <v>4557402</v>
      </c>
      <c r="M406" s="46">
        <f t="shared" si="3"/>
        <v>2763974476</v>
      </c>
      <c r="N406" s="47">
        <f>HLOOKUP(ROUND(AVERAGE(M394:M405)/10^6,0),Assumption!$B$2:$E$3,2,TRUE)*MAX((AVERAGE(M394:M405)-250*10^6),0)</f>
        <v>14675514.17</v>
      </c>
      <c r="O406" s="46">
        <f t="shared" si="4"/>
        <v>2778649990</v>
      </c>
      <c r="P406" s="46">
        <f>IF(A406=1,SA,MAX(0,SA-M405))</f>
        <v>0</v>
      </c>
      <c r="S406" s="5">
        <v>0.0</v>
      </c>
      <c r="T406" s="5">
        <v>0.0</v>
      </c>
      <c r="U406" s="5">
        <v>0.0</v>
      </c>
      <c r="V406" s="48">
        <v>1.0</v>
      </c>
    </row>
    <row r="407" ht="15.75" customHeight="1">
      <c r="A407" s="5">
        <v>405.0</v>
      </c>
      <c r="B407" s="5">
        <v>34.0</v>
      </c>
      <c r="C407" s="5">
        <f t="shared" si="1"/>
        <v>9</v>
      </c>
      <c r="D407" s="5">
        <f>'Thông tin khách hàng'!$B$4+B407-1</f>
        <v>34</v>
      </c>
      <c r="E407" s="46">
        <f t="shared" si="5"/>
        <v>2763974476</v>
      </c>
      <c r="F407" s="5">
        <f>TP*VLOOKUP('Thông tin khách hàng'!$E$10,$X$2:$Z$5,3,FALSE)*OFFSET($S407,0,VLOOKUP('Thông tin khách hàng'!$E$10,$X$2:$Z$5,2,FALSE))</f>
        <v>0</v>
      </c>
      <c r="G407" s="5">
        <f>EP*VLOOKUP('Thông tin khách hàng'!$E$10,$X$2:$Z$5,3,FALSE)*OFFSET($S407,0,VLOOKUP('Thông tin khách hàng'!$E$10,$X$2:$Z$5,2,FALSE))</f>
        <v>0</v>
      </c>
      <c r="H407" s="5">
        <f>F407*HLOOKUP(B407,Assumption!$A$10:$G$12,2,TRUE)+G407*HLOOKUP(B407,Assumption!$A$10:$G$12,3,TRUE)</f>
        <v>0</v>
      </c>
      <c r="I407" s="5">
        <f t="shared" si="2"/>
        <v>0</v>
      </c>
      <c r="J407" s="47">
        <f>VLOOKUP(D407,Assumption!$O$3:$Q$103,IF('Thông tin khách hàng'!$B$3="Nam",2,3),FALSE)/12*P407</f>
        <v>0</v>
      </c>
      <c r="K407" s="5">
        <v>20000.0</v>
      </c>
      <c r="L407" s="46">
        <f>ROUND(((HLOOKUP(B407,Assumption!$A$6:$L$7,2,TRUE)+1)^(1/12)-1)*(E407+I407-J407-K407),0)</f>
        <v>4564896</v>
      </c>
      <c r="M407" s="46">
        <f t="shared" si="3"/>
        <v>2768519372</v>
      </c>
      <c r="N407" s="47">
        <f>HLOOKUP(ROUND(AVERAGE(M395:M406)/10^6,0),Assumption!$B$2:$E$3,2,TRUE)*MAX((AVERAGE(M395:M406)-250*10^6),0)</f>
        <v>14731407.46</v>
      </c>
      <c r="O407" s="46">
        <f t="shared" si="4"/>
        <v>2783250780</v>
      </c>
      <c r="P407" s="46">
        <f>IF(A407=1,SA,MAX(0,SA-M406))</f>
        <v>0</v>
      </c>
      <c r="S407" s="5">
        <v>0.0</v>
      </c>
      <c r="T407" s="5">
        <v>0.0</v>
      </c>
      <c r="U407" s="5">
        <v>0.0</v>
      </c>
      <c r="V407" s="48">
        <v>1.0</v>
      </c>
    </row>
    <row r="408" ht="15.75" customHeight="1">
      <c r="A408" s="5">
        <v>406.0</v>
      </c>
      <c r="B408" s="5">
        <v>34.0</v>
      </c>
      <c r="C408" s="5">
        <f t="shared" si="1"/>
        <v>10</v>
      </c>
      <c r="D408" s="5">
        <f>'Thông tin khách hàng'!$B$4+B408-1</f>
        <v>34</v>
      </c>
      <c r="E408" s="46">
        <f t="shared" si="5"/>
        <v>2768519372</v>
      </c>
      <c r="F408" s="5">
        <f>TP*VLOOKUP('Thông tin khách hàng'!$E$10,$X$2:$Z$5,3,FALSE)*OFFSET($S408,0,VLOOKUP('Thông tin khách hàng'!$E$10,$X$2:$Z$5,2,FALSE))</f>
        <v>0</v>
      </c>
      <c r="G408" s="5">
        <f>EP*VLOOKUP('Thông tin khách hàng'!$E$10,$X$2:$Z$5,3,FALSE)*OFFSET($S408,0,VLOOKUP('Thông tin khách hàng'!$E$10,$X$2:$Z$5,2,FALSE))</f>
        <v>0</v>
      </c>
      <c r="H408" s="5">
        <f>F408*HLOOKUP(B408,Assumption!$A$10:$G$12,2,TRUE)+G408*HLOOKUP(B408,Assumption!$A$10:$G$12,3,TRUE)</f>
        <v>0</v>
      </c>
      <c r="I408" s="5">
        <f t="shared" si="2"/>
        <v>0</v>
      </c>
      <c r="J408" s="47">
        <f>VLOOKUP(D408,Assumption!$O$3:$Q$103,IF('Thông tin khách hàng'!$B$3="Nam",2,3),FALSE)/12*P408</f>
        <v>0</v>
      </c>
      <c r="K408" s="5">
        <v>20000.0</v>
      </c>
      <c r="L408" s="46">
        <f>ROUND(((HLOOKUP(B408,Assumption!$A$6:$L$7,2,TRUE)+1)^(1/12)-1)*(E408+I408-J408-K408),0)</f>
        <v>4572402</v>
      </c>
      <c r="M408" s="46">
        <f t="shared" si="3"/>
        <v>2773071774</v>
      </c>
      <c r="N408" s="47">
        <f>HLOOKUP(ROUND(AVERAGE(M396:M407)/10^6,0),Assumption!$B$2:$E$3,2,TRUE)*MAX((AVERAGE(M396:M407)-250*10^6),0)</f>
        <v>14787393.05</v>
      </c>
      <c r="O408" s="46">
        <f t="shared" si="4"/>
        <v>2787859167</v>
      </c>
      <c r="P408" s="46">
        <f>IF(A408=1,SA,MAX(0,SA-M407))</f>
        <v>0</v>
      </c>
      <c r="S408" s="5">
        <v>0.0</v>
      </c>
      <c r="T408" s="5">
        <v>0.0</v>
      </c>
      <c r="U408" s="5">
        <v>1.0</v>
      </c>
      <c r="V408" s="48">
        <v>1.0</v>
      </c>
    </row>
    <row r="409" ht="15.75" customHeight="1">
      <c r="A409" s="5">
        <v>407.0</v>
      </c>
      <c r="B409" s="5">
        <v>34.0</v>
      </c>
      <c r="C409" s="5">
        <f t="shared" si="1"/>
        <v>11</v>
      </c>
      <c r="D409" s="5">
        <f>'Thông tin khách hàng'!$B$4+B409-1</f>
        <v>34</v>
      </c>
      <c r="E409" s="46">
        <f t="shared" si="5"/>
        <v>2773071774</v>
      </c>
      <c r="F409" s="5">
        <f>TP*VLOOKUP('Thông tin khách hàng'!$E$10,$X$2:$Z$5,3,FALSE)*OFFSET($S409,0,VLOOKUP('Thông tin khách hàng'!$E$10,$X$2:$Z$5,2,FALSE))</f>
        <v>0</v>
      </c>
      <c r="G409" s="5">
        <f>EP*VLOOKUP('Thông tin khách hàng'!$E$10,$X$2:$Z$5,3,FALSE)*OFFSET($S409,0,VLOOKUP('Thông tin khách hàng'!$E$10,$X$2:$Z$5,2,FALSE))</f>
        <v>0</v>
      </c>
      <c r="H409" s="5">
        <f>F409*HLOOKUP(B409,Assumption!$A$10:$G$12,2,TRUE)+G409*HLOOKUP(B409,Assumption!$A$10:$G$12,3,TRUE)</f>
        <v>0</v>
      </c>
      <c r="I409" s="5">
        <f t="shared" si="2"/>
        <v>0</v>
      </c>
      <c r="J409" s="47">
        <f>VLOOKUP(D409,Assumption!$O$3:$Q$103,IF('Thông tin khách hàng'!$B$3="Nam",2,3),FALSE)/12*P409</f>
        <v>0</v>
      </c>
      <c r="K409" s="5">
        <v>20000.0</v>
      </c>
      <c r="L409" s="46">
        <f>ROUND(((HLOOKUP(B409,Assumption!$A$6:$L$7,2,TRUE)+1)^(1/12)-1)*(E409+I409-J409-K409),0)</f>
        <v>4579920</v>
      </c>
      <c r="M409" s="46">
        <f t="shared" si="3"/>
        <v>2777631694</v>
      </c>
      <c r="N409" s="47">
        <f>HLOOKUP(ROUND(AVERAGE(M397:M408)/10^6,0),Assumption!$B$2:$E$3,2,TRUE)*MAX((AVERAGE(M397:M408)-250*10^6),0)</f>
        <v>14843471.12</v>
      </c>
      <c r="O409" s="46">
        <f t="shared" si="4"/>
        <v>2792475165</v>
      </c>
      <c r="P409" s="46">
        <f>IF(A409=1,SA,MAX(0,SA-M408))</f>
        <v>0</v>
      </c>
      <c r="S409" s="5">
        <v>0.0</v>
      </c>
      <c r="T409" s="5">
        <v>0.0</v>
      </c>
      <c r="U409" s="5">
        <v>0.0</v>
      </c>
      <c r="V409" s="48">
        <v>1.0</v>
      </c>
    </row>
    <row r="410" ht="15.75" customHeight="1">
      <c r="A410" s="5">
        <v>408.0</v>
      </c>
      <c r="B410" s="5">
        <v>34.0</v>
      </c>
      <c r="C410" s="5">
        <f t="shared" si="1"/>
        <v>12</v>
      </c>
      <c r="D410" s="5">
        <f>'Thông tin khách hàng'!$B$4+B410-1</f>
        <v>34</v>
      </c>
      <c r="E410" s="46">
        <f t="shared" si="5"/>
        <v>2777631694</v>
      </c>
      <c r="F410" s="5">
        <f>TP*VLOOKUP('Thông tin khách hàng'!$E$10,$X$2:$Z$5,3,FALSE)*OFFSET($S410,0,VLOOKUP('Thông tin khách hàng'!$E$10,$X$2:$Z$5,2,FALSE))</f>
        <v>0</v>
      </c>
      <c r="G410" s="5">
        <f>EP*VLOOKUP('Thông tin khách hàng'!$E$10,$X$2:$Z$5,3,FALSE)*OFFSET($S410,0,VLOOKUP('Thông tin khách hàng'!$E$10,$X$2:$Z$5,2,FALSE))</f>
        <v>0</v>
      </c>
      <c r="H410" s="5">
        <f>F410*HLOOKUP(B410,Assumption!$A$10:$G$12,2,TRUE)+G410*HLOOKUP(B410,Assumption!$A$10:$G$12,3,TRUE)</f>
        <v>0</v>
      </c>
      <c r="I410" s="5">
        <f t="shared" si="2"/>
        <v>0</v>
      </c>
      <c r="J410" s="47">
        <f>VLOOKUP(D410,Assumption!$O$3:$Q$103,IF('Thông tin khách hàng'!$B$3="Nam",2,3),FALSE)/12*P410</f>
        <v>0</v>
      </c>
      <c r="K410" s="5">
        <v>20000.0</v>
      </c>
      <c r="L410" s="46">
        <f>ROUND(((HLOOKUP(B410,Assumption!$A$6:$L$7,2,TRUE)+1)^(1/12)-1)*(E410+I410-J410-K410),0)</f>
        <v>4587452</v>
      </c>
      <c r="M410" s="46">
        <f t="shared" si="3"/>
        <v>2782199146</v>
      </c>
      <c r="N410" s="47">
        <f>HLOOKUP(ROUND(AVERAGE(M398:M409)/10^6,0),Assumption!$B$2:$E$3,2,TRUE)*MAX((AVERAGE(M398:M409)-250*10^6),0)</f>
        <v>14899641.8</v>
      </c>
      <c r="O410" s="46">
        <f t="shared" si="4"/>
        <v>2797098788</v>
      </c>
      <c r="P410" s="46">
        <f>IF(A410=1,SA,MAX(0,SA-M409))</f>
        <v>0</v>
      </c>
      <c r="S410" s="5">
        <v>0.0</v>
      </c>
      <c r="T410" s="5">
        <v>0.0</v>
      </c>
      <c r="U410" s="5">
        <v>0.0</v>
      </c>
      <c r="V410" s="48">
        <v>1.0</v>
      </c>
    </row>
    <row r="411" ht="15.75" customHeight="1">
      <c r="A411" s="5">
        <v>409.0</v>
      </c>
      <c r="B411" s="5">
        <v>35.0</v>
      </c>
      <c r="C411" s="5">
        <f t="shared" si="1"/>
        <v>1</v>
      </c>
      <c r="D411" s="5">
        <f>'Thông tin khách hàng'!$B$4+B411-1</f>
        <v>35</v>
      </c>
      <c r="E411" s="46">
        <f t="shared" si="5"/>
        <v>2782199146</v>
      </c>
      <c r="F411" s="5">
        <f>TP*VLOOKUP('Thông tin khách hàng'!$E$10,$X$2:$Z$5,3,FALSE)*OFFSET($S411,0,VLOOKUP('Thông tin khách hàng'!$E$10,$X$2:$Z$5,2,FALSE))</f>
        <v>15000000</v>
      </c>
      <c r="G411" s="5">
        <f>EP*VLOOKUP('Thông tin khách hàng'!$E$10,$X$2:$Z$5,3,FALSE)*OFFSET($S411,0,VLOOKUP('Thông tin khách hàng'!$E$10,$X$2:$Z$5,2,FALSE))</f>
        <v>15000000</v>
      </c>
      <c r="H411" s="5">
        <f>F411*HLOOKUP(B411,Assumption!$A$10:$G$12,2,TRUE)+G411*HLOOKUP(B411,Assumption!$A$10:$G$12,3,TRUE)</f>
        <v>750000</v>
      </c>
      <c r="I411" s="5">
        <f t="shared" si="2"/>
        <v>29250000</v>
      </c>
      <c r="J411" s="47">
        <f>VLOOKUP(D411,Assumption!$O$3:$Q$103,IF('Thông tin khách hàng'!$B$3="Nam",2,3),FALSE)/12*P411</f>
        <v>0</v>
      </c>
      <c r="K411" s="5">
        <v>20000.0</v>
      </c>
      <c r="L411" s="46">
        <f>ROUND(((HLOOKUP(B411,Assumption!$A$6:$L$7,2,TRUE)+1)^(1/12)-1)*(E411+I411-J411-K411),0)</f>
        <v>4643304</v>
      </c>
      <c r="M411" s="46">
        <f t="shared" si="3"/>
        <v>2816072450</v>
      </c>
      <c r="N411" s="47">
        <f>HLOOKUP(ROUND(AVERAGE(M399:M410)/10^6,0),Assumption!$B$2:$E$3,2,TRUE)*MAX((AVERAGE(M399:M410)-250*10^6),0)</f>
        <v>14955905.25</v>
      </c>
      <c r="O411" s="46">
        <f t="shared" si="4"/>
        <v>2831028356</v>
      </c>
      <c r="P411" s="46">
        <f>IF(A411=1,SA,MAX(0,SA-M410))</f>
        <v>0</v>
      </c>
      <c r="S411" s="5">
        <v>1.0</v>
      </c>
      <c r="T411" s="5">
        <v>1.0</v>
      </c>
      <c r="U411" s="5">
        <v>1.0</v>
      </c>
      <c r="V411" s="48">
        <v>1.0</v>
      </c>
    </row>
    <row r="412" ht="15.75" customHeight="1">
      <c r="A412" s="5">
        <v>410.0</v>
      </c>
      <c r="B412" s="5">
        <v>35.0</v>
      </c>
      <c r="C412" s="5">
        <f t="shared" si="1"/>
        <v>2</v>
      </c>
      <c r="D412" s="5">
        <f>'Thông tin khách hàng'!$B$4+B412-1</f>
        <v>35</v>
      </c>
      <c r="E412" s="46">
        <f t="shared" si="5"/>
        <v>2816072450</v>
      </c>
      <c r="F412" s="5">
        <f>TP*VLOOKUP('Thông tin khách hàng'!$E$10,$X$2:$Z$5,3,FALSE)*OFFSET($S412,0,VLOOKUP('Thông tin khách hàng'!$E$10,$X$2:$Z$5,2,FALSE))</f>
        <v>0</v>
      </c>
      <c r="G412" s="5">
        <f>EP*VLOOKUP('Thông tin khách hàng'!$E$10,$X$2:$Z$5,3,FALSE)*OFFSET($S412,0,VLOOKUP('Thông tin khách hàng'!$E$10,$X$2:$Z$5,2,FALSE))</f>
        <v>0</v>
      </c>
      <c r="H412" s="5">
        <f>F412*HLOOKUP(B412,Assumption!$A$10:$G$12,2,TRUE)+G412*HLOOKUP(B412,Assumption!$A$10:$G$12,3,TRUE)</f>
        <v>0</v>
      </c>
      <c r="I412" s="5">
        <f t="shared" si="2"/>
        <v>0</v>
      </c>
      <c r="J412" s="47">
        <f>VLOOKUP(D412,Assumption!$O$3:$Q$103,IF('Thông tin khách hàng'!$B$3="Nam",2,3),FALSE)/12*P412</f>
        <v>0</v>
      </c>
      <c r="K412" s="5">
        <v>20000.0</v>
      </c>
      <c r="L412" s="46">
        <f>ROUND(((HLOOKUP(B412,Assumption!$A$6:$L$7,2,TRUE)+1)^(1/12)-1)*(E412+I412-J412-K412),0)</f>
        <v>4650940</v>
      </c>
      <c r="M412" s="46">
        <f t="shared" si="3"/>
        <v>2820703390</v>
      </c>
      <c r="N412" s="47">
        <f>HLOOKUP(ROUND(AVERAGE(M400:M411)/10^6,0),Assumption!$B$2:$E$3,2,TRUE)*MAX((AVERAGE(M400:M411)-250*10^6),0)</f>
        <v>15012261.63</v>
      </c>
      <c r="O412" s="46">
        <f t="shared" si="4"/>
        <v>2835715652</v>
      </c>
      <c r="P412" s="46">
        <f>IF(A412=1,SA,MAX(0,SA-M411))</f>
        <v>0</v>
      </c>
      <c r="S412" s="5">
        <v>0.0</v>
      </c>
      <c r="T412" s="5">
        <v>0.0</v>
      </c>
      <c r="U412" s="5">
        <v>0.0</v>
      </c>
      <c r="V412" s="48">
        <v>1.0</v>
      </c>
    </row>
    <row r="413" ht="15.75" customHeight="1">
      <c r="A413" s="5">
        <v>411.0</v>
      </c>
      <c r="B413" s="5">
        <v>35.0</v>
      </c>
      <c r="C413" s="5">
        <f t="shared" si="1"/>
        <v>3</v>
      </c>
      <c r="D413" s="5">
        <f>'Thông tin khách hàng'!$B$4+B413-1</f>
        <v>35</v>
      </c>
      <c r="E413" s="46">
        <f t="shared" si="5"/>
        <v>2820703390</v>
      </c>
      <c r="F413" s="5">
        <f>TP*VLOOKUP('Thông tin khách hàng'!$E$10,$X$2:$Z$5,3,FALSE)*OFFSET($S413,0,VLOOKUP('Thông tin khách hàng'!$E$10,$X$2:$Z$5,2,FALSE))</f>
        <v>0</v>
      </c>
      <c r="G413" s="5">
        <f>EP*VLOOKUP('Thông tin khách hàng'!$E$10,$X$2:$Z$5,3,FALSE)*OFFSET($S413,0,VLOOKUP('Thông tin khách hàng'!$E$10,$X$2:$Z$5,2,FALSE))</f>
        <v>0</v>
      </c>
      <c r="H413" s="5">
        <f>F413*HLOOKUP(B413,Assumption!$A$10:$G$12,2,TRUE)+G413*HLOOKUP(B413,Assumption!$A$10:$G$12,3,TRUE)</f>
        <v>0</v>
      </c>
      <c r="I413" s="5">
        <f t="shared" si="2"/>
        <v>0</v>
      </c>
      <c r="J413" s="47">
        <f>VLOOKUP(D413,Assumption!$O$3:$Q$103,IF('Thông tin khách hàng'!$B$3="Nam",2,3),FALSE)/12*P413</f>
        <v>0</v>
      </c>
      <c r="K413" s="5">
        <v>20000.0</v>
      </c>
      <c r="L413" s="46">
        <f>ROUND(((HLOOKUP(B413,Assumption!$A$6:$L$7,2,TRUE)+1)^(1/12)-1)*(E413+I413-J413-K413),0)</f>
        <v>4658588</v>
      </c>
      <c r="M413" s="46">
        <f t="shared" si="3"/>
        <v>2825341978</v>
      </c>
      <c r="N413" s="47">
        <f>HLOOKUP(ROUND(AVERAGE(M401:M412)/10^6,0),Assumption!$B$2:$E$3,2,TRUE)*MAX((AVERAGE(M401:M412)-250*10^6),0)</f>
        <v>15068711.08</v>
      </c>
      <c r="O413" s="46">
        <f t="shared" si="4"/>
        <v>2840410689</v>
      </c>
      <c r="P413" s="46">
        <f>IF(A413=1,SA,MAX(0,SA-M412))</f>
        <v>0</v>
      </c>
      <c r="S413" s="5">
        <v>0.0</v>
      </c>
      <c r="T413" s="5">
        <v>0.0</v>
      </c>
      <c r="U413" s="5">
        <v>0.0</v>
      </c>
      <c r="V413" s="48">
        <v>1.0</v>
      </c>
    </row>
    <row r="414" ht="15.75" customHeight="1">
      <c r="A414" s="5">
        <v>412.0</v>
      </c>
      <c r="B414" s="5">
        <v>35.0</v>
      </c>
      <c r="C414" s="5">
        <f t="shared" si="1"/>
        <v>4</v>
      </c>
      <c r="D414" s="5">
        <f>'Thông tin khách hàng'!$B$4+B414-1</f>
        <v>35</v>
      </c>
      <c r="E414" s="46">
        <f t="shared" si="5"/>
        <v>2825341978</v>
      </c>
      <c r="F414" s="5">
        <f>TP*VLOOKUP('Thông tin khách hàng'!$E$10,$X$2:$Z$5,3,FALSE)*OFFSET($S414,0,VLOOKUP('Thông tin khách hàng'!$E$10,$X$2:$Z$5,2,FALSE))</f>
        <v>0</v>
      </c>
      <c r="G414" s="5">
        <f>EP*VLOOKUP('Thông tin khách hàng'!$E$10,$X$2:$Z$5,3,FALSE)*OFFSET($S414,0,VLOOKUP('Thông tin khách hàng'!$E$10,$X$2:$Z$5,2,FALSE))</f>
        <v>0</v>
      </c>
      <c r="H414" s="5">
        <f>F414*HLOOKUP(B414,Assumption!$A$10:$G$12,2,TRUE)+G414*HLOOKUP(B414,Assumption!$A$10:$G$12,3,TRUE)</f>
        <v>0</v>
      </c>
      <c r="I414" s="5">
        <f t="shared" si="2"/>
        <v>0</v>
      </c>
      <c r="J414" s="47">
        <f>VLOOKUP(D414,Assumption!$O$3:$Q$103,IF('Thông tin khách hàng'!$B$3="Nam",2,3),FALSE)/12*P414</f>
        <v>0</v>
      </c>
      <c r="K414" s="5">
        <v>20000.0</v>
      </c>
      <c r="L414" s="46">
        <f>ROUND(((HLOOKUP(B414,Assumption!$A$6:$L$7,2,TRUE)+1)^(1/12)-1)*(E414+I414-J414-K414),0)</f>
        <v>4666249</v>
      </c>
      <c r="M414" s="46">
        <f t="shared" si="3"/>
        <v>2829988227</v>
      </c>
      <c r="N414" s="47">
        <f>HLOOKUP(ROUND(AVERAGE(M402:M413)/10^6,0),Assumption!$B$2:$E$3,2,TRUE)*MAX((AVERAGE(M402:M413)-250*10^6),0)</f>
        <v>15125253.77</v>
      </c>
      <c r="O414" s="46">
        <f t="shared" si="4"/>
        <v>2845113481</v>
      </c>
      <c r="P414" s="46">
        <f>IF(A414=1,SA,MAX(0,SA-M413))</f>
        <v>0</v>
      </c>
      <c r="S414" s="5">
        <v>0.0</v>
      </c>
      <c r="T414" s="5">
        <v>0.0</v>
      </c>
      <c r="U414" s="5">
        <v>1.0</v>
      </c>
      <c r="V414" s="48">
        <v>1.0</v>
      </c>
    </row>
    <row r="415" ht="15.75" customHeight="1">
      <c r="A415" s="5">
        <v>413.0</v>
      </c>
      <c r="B415" s="5">
        <v>35.0</v>
      </c>
      <c r="C415" s="5">
        <f t="shared" si="1"/>
        <v>5</v>
      </c>
      <c r="D415" s="5">
        <f>'Thông tin khách hàng'!$B$4+B415-1</f>
        <v>35</v>
      </c>
      <c r="E415" s="46">
        <f t="shared" si="5"/>
        <v>2829988227</v>
      </c>
      <c r="F415" s="5">
        <f>TP*VLOOKUP('Thông tin khách hàng'!$E$10,$X$2:$Z$5,3,FALSE)*OFFSET($S415,0,VLOOKUP('Thông tin khách hàng'!$E$10,$X$2:$Z$5,2,FALSE))</f>
        <v>0</v>
      </c>
      <c r="G415" s="5">
        <f>EP*VLOOKUP('Thông tin khách hàng'!$E$10,$X$2:$Z$5,3,FALSE)*OFFSET($S415,0,VLOOKUP('Thông tin khách hàng'!$E$10,$X$2:$Z$5,2,FALSE))</f>
        <v>0</v>
      </c>
      <c r="H415" s="5">
        <f>F415*HLOOKUP(B415,Assumption!$A$10:$G$12,2,TRUE)+G415*HLOOKUP(B415,Assumption!$A$10:$G$12,3,TRUE)</f>
        <v>0</v>
      </c>
      <c r="I415" s="5">
        <f t="shared" si="2"/>
        <v>0</v>
      </c>
      <c r="J415" s="47">
        <f>VLOOKUP(D415,Assumption!$O$3:$Q$103,IF('Thông tin khách hàng'!$B$3="Nam",2,3),FALSE)/12*P415</f>
        <v>0</v>
      </c>
      <c r="K415" s="5">
        <v>20000.0</v>
      </c>
      <c r="L415" s="46">
        <f>ROUND(((HLOOKUP(B415,Assumption!$A$6:$L$7,2,TRUE)+1)^(1/12)-1)*(E415+I415-J415-K415),0)</f>
        <v>4673923</v>
      </c>
      <c r="M415" s="46">
        <f t="shared" si="3"/>
        <v>2834642150</v>
      </c>
      <c r="N415" s="47">
        <f>HLOOKUP(ROUND(AVERAGE(M403:M414)/10^6,0),Assumption!$B$2:$E$3,2,TRUE)*MAX((AVERAGE(M403:M414)-250*10^6),0)</f>
        <v>15181889.84</v>
      </c>
      <c r="O415" s="46">
        <f t="shared" si="4"/>
        <v>2849824040</v>
      </c>
      <c r="P415" s="46">
        <f>IF(A415=1,SA,MAX(0,SA-M414))</f>
        <v>0</v>
      </c>
      <c r="S415" s="5">
        <v>0.0</v>
      </c>
      <c r="T415" s="5">
        <v>0.0</v>
      </c>
      <c r="U415" s="5">
        <v>0.0</v>
      </c>
      <c r="V415" s="48">
        <v>1.0</v>
      </c>
    </row>
    <row r="416" ht="15.75" customHeight="1">
      <c r="A416" s="5">
        <v>414.0</v>
      </c>
      <c r="B416" s="5">
        <v>35.0</v>
      </c>
      <c r="C416" s="5">
        <f t="shared" si="1"/>
        <v>6</v>
      </c>
      <c r="D416" s="5">
        <f>'Thông tin khách hàng'!$B$4+B416-1</f>
        <v>35</v>
      </c>
      <c r="E416" s="46">
        <f t="shared" si="5"/>
        <v>2834642150</v>
      </c>
      <c r="F416" s="5">
        <f>TP*VLOOKUP('Thông tin khách hàng'!$E$10,$X$2:$Z$5,3,FALSE)*OFFSET($S416,0,VLOOKUP('Thông tin khách hàng'!$E$10,$X$2:$Z$5,2,FALSE))</f>
        <v>0</v>
      </c>
      <c r="G416" s="5">
        <f>EP*VLOOKUP('Thông tin khách hàng'!$E$10,$X$2:$Z$5,3,FALSE)*OFFSET($S416,0,VLOOKUP('Thông tin khách hàng'!$E$10,$X$2:$Z$5,2,FALSE))</f>
        <v>0</v>
      </c>
      <c r="H416" s="5">
        <f>F416*HLOOKUP(B416,Assumption!$A$10:$G$12,2,TRUE)+G416*HLOOKUP(B416,Assumption!$A$10:$G$12,3,TRUE)</f>
        <v>0</v>
      </c>
      <c r="I416" s="5">
        <f t="shared" si="2"/>
        <v>0</v>
      </c>
      <c r="J416" s="47">
        <f>VLOOKUP(D416,Assumption!$O$3:$Q$103,IF('Thông tin khách hàng'!$B$3="Nam",2,3),FALSE)/12*P416</f>
        <v>0</v>
      </c>
      <c r="K416" s="5">
        <v>20000.0</v>
      </c>
      <c r="L416" s="46">
        <f>ROUND(((HLOOKUP(B416,Assumption!$A$6:$L$7,2,TRUE)+1)^(1/12)-1)*(E416+I416-J416-K416),0)</f>
        <v>4681609</v>
      </c>
      <c r="M416" s="46">
        <f t="shared" si="3"/>
        <v>2839303759</v>
      </c>
      <c r="N416" s="47">
        <f>HLOOKUP(ROUND(AVERAGE(M404:M415)/10^6,0),Assumption!$B$2:$E$3,2,TRUE)*MAX((AVERAGE(M404:M415)-250*10^6),0)</f>
        <v>15238619.44</v>
      </c>
      <c r="O416" s="46">
        <f t="shared" si="4"/>
        <v>2854542379</v>
      </c>
      <c r="P416" s="46">
        <f>IF(A416=1,SA,MAX(0,SA-M415))</f>
        <v>0</v>
      </c>
      <c r="S416" s="5">
        <v>0.0</v>
      </c>
      <c r="T416" s="5">
        <v>0.0</v>
      </c>
      <c r="U416" s="5">
        <v>0.0</v>
      </c>
      <c r="V416" s="48">
        <v>1.0</v>
      </c>
    </row>
    <row r="417" ht="15.75" customHeight="1">
      <c r="A417" s="5">
        <v>415.0</v>
      </c>
      <c r="B417" s="5">
        <v>35.0</v>
      </c>
      <c r="C417" s="5">
        <f t="shared" si="1"/>
        <v>7</v>
      </c>
      <c r="D417" s="5">
        <f>'Thông tin khách hàng'!$B$4+B417-1</f>
        <v>35</v>
      </c>
      <c r="E417" s="46">
        <f t="shared" si="5"/>
        <v>2839303759</v>
      </c>
      <c r="F417" s="5">
        <f>TP*VLOOKUP('Thông tin khách hàng'!$E$10,$X$2:$Z$5,3,FALSE)*OFFSET($S417,0,VLOOKUP('Thông tin khách hàng'!$E$10,$X$2:$Z$5,2,FALSE))</f>
        <v>15000000</v>
      </c>
      <c r="G417" s="5">
        <f>EP*VLOOKUP('Thông tin khách hàng'!$E$10,$X$2:$Z$5,3,FALSE)*OFFSET($S417,0,VLOOKUP('Thông tin khách hàng'!$E$10,$X$2:$Z$5,2,FALSE))</f>
        <v>15000000</v>
      </c>
      <c r="H417" s="5">
        <f>F417*HLOOKUP(B417,Assumption!$A$10:$G$12,2,TRUE)+G417*HLOOKUP(B417,Assumption!$A$10:$G$12,3,TRUE)</f>
        <v>750000</v>
      </c>
      <c r="I417" s="5">
        <f t="shared" si="2"/>
        <v>29250000</v>
      </c>
      <c r="J417" s="47">
        <f>VLOOKUP(D417,Assumption!$O$3:$Q$103,IF('Thông tin khách hàng'!$B$3="Nam",2,3),FALSE)/12*P417</f>
        <v>0</v>
      </c>
      <c r="K417" s="5">
        <v>20000.0</v>
      </c>
      <c r="L417" s="46">
        <f>ROUND(((HLOOKUP(B417,Assumption!$A$6:$L$7,2,TRUE)+1)^(1/12)-1)*(E417+I417-J417-K417),0)</f>
        <v>4737617</v>
      </c>
      <c r="M417" s="46">
        <f t="shared" si="3"/>
        <v>2873271376</v>
      </c>
      <c r="N417" s="47">
        <f>HLOOKUP(ROUND(AVERAGE(M405:M416)/10^6,0),Assumption!$B$2:$E$3,2,TRUE)*MAX((AVERAGE(M405:M416)-250*10^6),0)</f>
        <v>15295442.75</v>
      </c>
      <c r="O417" s="46">
        <f t="shared" si="4"/>
        <v>2888566819</v>
      </c>
      <c r="P417" s="46">
        <f>IF(A417=1,SA,MAX(0,SA-M416))</f>
        <v>0</v>
      </c>
      <c r="S417" s="5">
        <v>0.0</v>
      </c>
      <c r="T417" s="5">
        <v>1.0</v>
      </c>
      <c r="U417" s="5">
        <v>1.0</v>
      </c>
      <c r="V417" s="48">
        <v>1.0</v>
      </c>
    </row>
    <row r="418" ht="15.75" customHeight="1">
      <c r="A418" s="5">
        <v>416.0</v>
      </c>
      <c r="B418" s="5">
        <v>35.0</v>
      </c>
      <c r="C418" s="5">
        <f t="shared" si="1"/>
        <v>8</v>
      </c>
      <c r="D418" s="5">
        <f>'Thông tin khách hàng'!$B$4+B418-1</f>
        <v>35</v>
      </c>
      <c r="E418" s="46">
        <f t="shared" si="5"/>
        <v>2873271376</v>
      </c>
      <c r="F418" s="5">
        <f>TP*VLOOKUP('Thông tin khách hàng'!$E$10,$X$2:$Z$5,3,FALSE)*OFFSET($S418,0,VLOOKUP('Thông tin khách hàng'!$E$10,$X$2:$Z$5,2,FALSE))</f>
        <v>0</v>
      </c>
      <c r="G418" s="5">
        <f>EP*VLOOKUP('Thông tin khách hàng'!$E$10,$X$2:$Z$5,3,FALSE)*OFFSET($S418,0,VLOOKUP('Thông tin khách hàng'!$E$10,$X$2:$Z$5,2,FALSE))</f>
        <v>0</v>
      </c>
      <c r="H418" s="5">
        <f>F418*HLOOKUP(B418,Assumption!$A$10:$G$12,2,TRUE)+G418*HLOOKUP(B418,Assumption!$A$10:$G$12,3,TRUE)</f>
        <v>0</v>
      </c>
      <c r="I418" s="5">
        <f t="shared" si="2"/>
        <v>0</v>
      </c>
      <c r="J418" s="47">
        <f>VLOOKUP(D418,Assumption!$O$3:$Q$103,IF('Thông tin khách hàng'!$B$3="Nam",2,3),FALSE)/12*P418</f>
        <v>0</v>
      </c>
      <c r="K418" s="5">
        <v>20000.0</v>
      </c>
      <c r="L418" s="46">
        <f>ROUND(((HLOOKUP(B418,Assumption!$A$6:$L$7,2,TRUE)+1)^(1/12)-1)*(E418+I418-J418-K418),0)</f>
        <v>4745408</v>
      </c>
      <c r="M418" s="46">
        <f t="shared" si="3"/>
        <v>2877996784</v>
      </c>
      <c r="N418" s="47">
        <f>HLOOKUP(ROUND(AVERAGE(M406:M417)/10^6,0),Assumption!$B$2:$E$3,2,TRUE)*MAX((AVERAGE(M406:M417)-250*10^6),0)</f>
        <v>15352359.9</v>
      </c>
      <c r="O418" s="46">
        <f t="shared" si="4"/>
        <v>2893349144</v>
      </c>
      <c r="P418" s="46">
        <f>IF(A418=1,SA,MAX(0,SA-M417))</f>
        <v>0</v>
      </c>
      <c r="S418" s="5">
        <v>0.0</v>
      </c>
      <c r="T418" s="5">
        <v>0.0</v>
      </c>
      <c r="U418" s="5">
        <v>0.0</v>
      </c>
      <c r="V418" s="48">
        <v>1.0</v>
      </c>
    </row>
    <row r="419" ht="15.75" customHeight="1">
      <c r="A419" s="5">
        <v>417.0</v>
      </c>
      <c r="B419" s="5">
        <v>35.0</v>
      </c>
      <c r="C419" s="5">
        <f t="shared" si="1"/>
        <v>9</v>
      </c>
      <c r="D419" s="5">
        <f>'Thông tin khách hàng'!$B$4+B419-1</f>
        <v>35</v>
      </c>
      <c r="E419" s="46">
        <f t="shared" si="5"/>
        <v>2877996784</v>
      </c>
      <c r="F419" s="5">
        <f>TP*VLOOKUP('Thông tin khách hàng'!$E$10,$X$2:$Z$5,3,FALSE)*OFFSET($S419,0,VLOOKUP('Thông tin khách hàng'!$E$10,$X$2:$Z$5,2,FALSE))</f>
        <v>0</v>
      </c>
      <c r="G419" s="5">
        <f>EP*VLOOKUP('Thông tin khách hàng'!$E$10,$X$2:$Z$5,3,FALSE)*OFFSET($S419,0,VLOOKUP('Thông tin khách hàng'!$E$10,$X$2:$Z$5,2,FALSE))</f>
        <v>0</v>
      </c>
      <c r="H419" s="5">
        <f>F419*HLOOKUP(B419,Assumption!$A$10:$G$12,2,TRUE)+G419*HLOOKUP(B419,Assumption!$A$10:$G$12,3,TRUE)</f>
        <v>0</v>
      </c>
      <c r="I419" s="5">
        <f t="shared" si="2"/>
        <v>0</v>
      </c>
      <c r="J419" s="47">
        <f>VLOOKUP(D419,Assumption!$O$3:$Q$103,IF('Thông tin khách hàng'!$B$3="Nam",2,3),FALSE)/12*P419</f>
        <v>0</v>
      </c>
      <c r="K419" s="5">
        <v>20000.0</v>
      </c>
      <c r="L419" s="46">
        <f>ROUND(((HLOOKUP(B419,Assumption!$A$6:$L$7,2,TRUE)+1)^(1/12)-1)*(E419+I419-J419-K419),0)</f>
        <v>4753213</v>
      </c>
      <c r="M419" s="46">
        <f t="shared" si="3"/>
        <v>2882729997</v>
      </c>
      <c r="N419" s="47">
        <f>HLOOKUP(ROUND(AVERAGE(M407:M418)/10^6,0),Assumption!$B$2:$E$3,2,TRUE)*MAX((AVERAGE(M407:M418)-250*10^6),0)</f>
        <v>15409371.05</v>
      </c>
      <c r="O419" s="46">
        <f t="shared" si="4"/>
        <v>2898139368</v>
      </c>
      <c r="P419" s="46">
        <f>IF(A419=1,SA,MAX(0,SA-M418))</f>
        <v>0</v>
      </c>
      <c r="S419" s="5">
        <v>0.0</v>
      </c>
      <c r="T419" s="5">
        <v>0.0</v>
      </c>
      <c r="U419" s="5">
        <v>0.0</v>
      </c>
      <c r="V419" s="48">
        <v>1.0</v>
      </c>
    </row>
    <row r="420" ht="15.75" customHeight="1">
      <c r="A420" s="5">
        <v>418.0</v>
      </c>
      <c r="B420" s="5">
        <v>35.0</v>
      </c>
      <c r="C420" s="5">
        <f t="shared" si="1"/>
        <v>10</v>
      </c>
      <c r="D420" s="5">
        <f>'Thông tin khách hàng'!$B$4+B420-1</f>
        <v>35</v>
      </c>
      <c r="E420" s="46">
        <f t="shared" si="5"/>
        <v>2882729997</v>
      </c>
      <c r="F420" s="5">
        <f>TP*VLOOKUP('Thông tin khách hàng'!$E$10,$X$2:$Z$5,3,FALSE)*OFFSET($S420,0,VLOOKUP('Thông tin khách hàng'!$E$10,$X$2:$Z$5,2,FALSE))</f>
        <v>0</v>
      </c>
      <c r="G420" s="5">
        <f>EP*VLOOKUP('Thông tin khách hàng'!$E$10,$X$2:$Z$5,3,FALSE)*OFFSET($S420,0,VLOOKUP('Thông tin khách hàng'!$E$10,$X$2:$Z$5,2,FALSE))</f>
        <v>0</v>
      </c>
      <c r="H420" s="5">
        <f>F420*HLOOKUP(B420,Assumption!$A$10:$G$12,2,TRUE)+G420*HLOOKUP(B420,Assumption!$A$10:$G$12,3,TRUE)</f>
        <v>0</v>
      </c>
      <c r="I420" s="5">
        <f t="shared" si="2"/>
        <v>0</v>
      </c>
      <c r="J420" s="47">
        <f>VLOOKUP(D420,Assumption!$O$3:$Q$103,IF('Thông tin khách hàng'!$B$3="Nam",2,3),FALSE)/12*P420</f>
        <v>0</v>
      </c>
      <c r="K420" s="5">
        <v>20000.0</v>
      </c>
      <c r="L420" s="46">
        <f>ROUND(((HLOOKUP(B420,Assumption!$A$6:$L$7,2,TRUE)+1)^(1/12)-1)*(E420+I420-J420-K420),0)</f>
        <v>4761030</v>
      </c>
      <c r="M420" s="46">
        <f t="shared" si="3"/>
        <v>2887471027</v>
      </c>
      <c r="N420" s="47">
        <f>HLOOKUP(ROUND(AVERAGE(M408:M419)/10^6,0),Assumption!$B$2:$E$3,2,TRUE)*MAX((AVERAGE(M408:M419)-250*10^6),0)</f>
        <v>15466476.36</v>
      </c>
      <c r="O420" s="46">
        <f t="shared" si="4"/>
        <v>2902937504</v>
      </c>
      <c r="P420" s="46">
        <f>IF(A420=1,SA,MAX(0,SA-M419))</f>
        <v>0</v>
      </c>
      <c r="S420" s="5">
        <v>0.0</v>
      </c>
      <c r="T420" s="5">
        <v>0.0</v>
      </c>
      <c r="U420" s="5">
        <v>1.0</v>
      </c>
      <c r="V420" s="48">
        <v>1.0</v>
      </c>
    </row>
    <row r="421" ht="15.75" customHeight="1">
      <c r="A421" s="5">
        <v>419.0</v>
      </c>
      <c r="B421" s="5">
        <v>35.0</v>
      </c>
      <c r="C421" s="5">
        <f t="shared" si="1"/>
        <v>11</v>
      </c>
      <c r="D421" s="5">
        <f>'Thông tin khách hàng'!$B$4+B421-1</f>
        <v>35</v>
      </c>
      <c r="E421" s="46">
        <f t="shared" si="5"/>
        <v>2887471027</v>
      </c>
      <c r="F421" s="5">
        <f>TP*VLOOKUP('Thông tin khách hàng'!$E$10,$X$2:$Z$5,3,FALSE)*OFFSET($S421,0,VLOOKUP('Thông tin khách hàng'!$E$10,$X$2:$Z$5,2,FALSE))</f>
        <v>0</v>
      </c>
      <c r="G421" s="5">
        <f>EP*VLOOKUP('Thông tin khách hàng'!$E$10,$X$2:$Z$5,3,FALSE)*OFFSET($S421,0,VLOOKUP('Thông tin khách hàng'!$E$10,$X$2:$Z$5,2,FALSE))</f>
        <v>0</v>
      </c>
      <c r="H421" s="5">
        <f>F421*HLOOKUP(B421,Assumption!$A$10:$G$12,2,TRUE)+G421*HLOOKUP(B421,Assumption!$A$10:$G$12,3,TRUE)</f>
        <v>0</v>
      </c>
      <c r="I421" s="5">
        <f t="shared" si="2"/>
        <v>0</v>
      </c>
      <c r="J421" s="47">
        <f>VLOOKUP(D421,Assumption!$O$3:$Q$103,IF('Thông tin khách hàng'!$B$3="Nam",2,3),FALSE)/12*P421</f>
        <v>0</v>
      </c>
      <c r="K421" s="5">
        <v>20000.0</v>
      </c>
      <c r="L421" s="46">
        <f>ROUND(((HLOOKUP(B421,Assumption!$A$6:$L$7,2,TRUE)+1)^(1/12)-1)*(E421+I421-J421-K421),0)</f>
        <v>4768860</v>
      </c>
      <c r="M421" s="46">
        <f t="shared" si="3"/>
        <v>2892219887</v>
      </c>
      <c r="N421" s="47">
        <f>HLOOKUP(ROUND(AVERAGE(M409:M420)/10^6,0),Assumption!$B$2:$E$3,2,TRUE)*MAX((AVERAGE(M409:M420)-250*10^6),0)</f>
        <v>15523675.99</v>
      </c>
      <c r="O421" s="46">
        <f t="shared" si="4"/>
        <v>2907743563</v>
      </c>
      <c r="P421" s="46">
        <f>IF(A421=1,SA,MAX(0,SA-M420))</f>
        <v>0</v>
      </c>
      <c r="S421" s="5">
        <v>0.0</v>
      </c>
      <c r="T421" s="5">
        <v>0.0</v>
      </c>
      <c r="U421" s="5">
        <v>0.0</v>
      </c>
      <c r="V421" s="48">
        <v>1.0</v>
      </c>
    </row>
    <row r="422" ht="15.75" customHeight="1">
      <c r="A422" s="5">
        <v>420.0</v>
      </c>
      <c r="B422" s="5">
        <v>35.0</v>
      </c>
      <c r="C422" s="5">
        <f t="shared" si="1"/>
        <v>12</v>
      </c>
      <c r="D422" s="5">
        <f>'Thông tin khách hàng'!$B$4+B422-1</f>
        <v>35</v>
      </c>
      <c r="E422" s="46">
        <f t="shared" si="5"/>
        <v>2892219887</v>
      </c>
      <c r="F422" s="5">
        <f>TP*VLOOKUP('Thông tin khách hàng'!$E$10,$X$2:$Z$5,3,FALSE)*OFFSET($S422,0,VLOOKUP('Thông tin khách hàng'!$E$10,$X$2:$Z$5,2,FALSE))</f>
        <v>0</v>
      </c>
      <c r="G422" s="5">
        <f>EP*VLOOKUP('Thông tin khách hàng'!$E$10,$X$2:$Z$5,3,FALSE)*OFFSET($S422,0,VLOOKUP('Thông tin khách hàng'!$E$10,$X$2:$Z$5,2,FALSE))</f>
        <v>0</v>
      </c>
      <c r="H422" s="5">
        <f>F422*HLOOKUP(B422,Assumption!$A$10:$G$12,2,TRUE)+G422*HLOOKUP(B422,Assumption!$A$10:$G$12,3,TRUE)</f>
        <v>0</v>
      </c>
      <c r="I422" s="5">
        <f t="shared" si="2"/>
        <v>0</v>
      </c>
      <c r="J422" s="47">
        <f>VLOOKUP(D422,Assumption!$O$3:$Q$103,IF('Thông tin khách hàng'!$B$3="Nam",2,3),FALSE)/12*P422</f>
        <v>0</v>
      </c>
      <c r="K422" s="5">
        <v>20000.0</v>
      </c>
      <c r="L422" s="46">
        <f>ROUND(((HLOOKUP(B422,Assumption!$A$6:$L$7,2,TRUE)+1)^(1/12)-1)*(E422+I422-J422-K422),0)</f>
        <v>4776703</v>
      </c>
      <c r="M422" s="46">
        <f t="shared" si="3"/>
        <v>2896976590</v>
      </c>
      <c r="N422" s="47">
        <f>HLOOKUP(ROUND(AVERAGE(M410:M421)/10^6,0),Assumption!$B$2:$E$3,2,TRUE)*MAX((AVERAGE(M410:M421)-250*10^6),0)</f>
        <v>15580970.09</v>
      </c>
      <c r="O422" s="46">
        <f t="shared" si="4"/>
        <v>2912557560</v>
      </c>
      <c r="P422" s="46">
        <f>IF(A422=1,SA,MAX(0,SA-M421))</f>
        <v>0</v>
      </c>
      <c r="S422" s="5">
        <v>0.0</v>
      </c>
      <c r="T422" s="5">
        <v>0.0</v>
      </c>
      <c r="U422" s="5">
        <v>0.0</v>
      </c>
      <c r="V422" s="48">
        <v>1.0</v>
      </c>
    </row>
    <row r="423" ht="15.75" customHeight="1">
      <c r="A423" s="5">
        <v>421.0</v>
      </c>
      <c r="B423" s="5">
        <v>36.0</v>
      </c>
      <c r="C423" s="5">
        <f t="shared" si="1"/>
        <v>1</v>
      </c>
      <c r="D423" s="5">
        <f>'Thông tin khách hàng'!$B$4+B423-1</f>
        <v>36</v>
      </c>
      <c r="E423" s="46">
        <f t="shared" si="5"/>
        <v>2896976590</v>
      </c>
      <c r="F423" s="5">
        <f>TP*VLOOKUP('Thông tin khách hàng'!$E$10,$X$2:$Z$5,3,FALSE)*OFFSET($S423,0,VLOOKUP('Thông tin khách hàng'!$E$10,$X$2:$Z$5,2,FALSE))</f>
        <v>15000000</v>
      </c>
      <c r="G423" s="5">
        <f>EP*VLOOKUP('Thông tin khách hàng'!$E$10,$X$2:$Z$5,3,FALSE)*OFFSET($S423,0,VLOOKUP('Thông tin khách hàng'!$E$10,$X$2:$Z$5,2,FALSE))</f>
        <v>15000000</v>
      </c>
      <c r="H423" s="5">
        <f>F423*HLOOKUP(B423,Assumption!$A$10:$G$12,2,TRUE)+G423*HLOOKUP(B423,Assumption!$A$10:$G$12,3,TRUE)</f>
        <v>750000</v>
      </c>
      <c r="I423" s="5">
        <f t="shared" si="2"/>
        <v>29250000</v>
      </c>
      <c r="J423" s="47">
        <f>VLOOKUP(D423,Assumption!$O$3:$Q$103,IF('Thông tin khách hàng'!$B$3="Nam",2,3),FALSE)/12*P423</f>
        <v>0</v>
      </c>
      <c r="K423" s="5">
        <v>20000.0</v>
      </c>
      <c r="L423" s="46">
        <f>ROUND(((HLOOKUP(B423,Assumption!$A$6:$L$7,2,TRUE)+1)^(1/12)-1)*(E423+I423-J423-K423),0)</f>
        <v>4832868</v>
      </c>
      <c r="M423" s="46">
        <f t="shared" si="3"/>
        <v>2931039458</v>
      </c>
      <c r="N423" s="47">
        <f>HLOOKUP(ROUND(AVERAGE(M411:M422)/10^6,0),Assumption!$B$2:$E$3,2,TRUE)*MAX((AVERAGE(M411:M422)-250*10^6),0)</f>
        <v>15638358.81</v>
      </c>
      <c r="O423" s="46">
        <f t="shared" si="4"/>
        <v>2946677817</v>
      </c>
      <c r="P423" s="46">
        <f>IF(A423=1,SA,MAX(0,SA-M422))</f>
        <v>0</v>
      </c>
      <c r="S423" s="5">
        <v>1.0</v>
      </c>
      <c r="T423" s="5">
        <v>1.0</v>
      </c>
      <c r="U423" s="5">
        <v>1.0</v>
      </c>
      <c r="V423" s="48">
        <v>1.0</v>
      </c>
    </row>
    <row r="424" ht="15.75" customHeight="1">
      <c r="A424" s="5">
        <v>422.0</v>
      </c>
      <c r="B424" s="5">
        <v>36.0</v>
      </c>
      <c r="C424" s="5">
        <f t="shared" si="1"/>
        <v>2</v>
      </c>
      <c r="D424" s="5">
        <f>'Thông tin khách hàng'!$B$4+B424-1</f>
        <v>36</v>
      </c>
      <c r="E424" s="46">
        <f t="shared" si="5"/>
        <v>2931039458</v>
      </c>
      <c r="F424" s="5">
        <f>TP*VLOOKUP('Thông tin khách hàng'!$E$10,$X$2:$Z$5,3,FALSE)*OFFSET($S424,0,VLOOKUP('Thông tin khách hàng'!$E$10,$X$2:$Z$5,2,FALSE))</f>
        <v>0</v>
      </c>
      <c r="G424" s="5">
        <f>EP*VLOOKUP('Thông tin khách hàng'!$E$10,$X$2:$Z$5,3,FALSE)*OFFSET($S424,0,VLOOKUP('Thông tin khách hàng'!$E$10,$X$2:$Z$5,2,FALSE))</f>
        <v>0</v>
      </c>
      <c r="H424" s="5">
        <f>F424*HLOOKUP(B424,Assumption!$A$10:$G$12,2,TRUE)+G424*HLOOKUP(B424,Assumption!$A$10:$G$12,3,TRUE)</f>
        <v>0</v>
      </c>
      <c r="I424" s="5">
        <f t="shared" si="2"/>
        <v>0</v>
      </c>
      <c r="J424" s="47">
        <f>VLOOKUP(D424,Assumption!$O$3:$Q$103,IF('Thông tin khách hàng'!$B$3="Nam",2,3),FALSE)/12*P424</f>
        <v>0</v>
      </c>
      <c r="K424" s="5">
        <v>20000.0</v>
      </c>
      <c r="L424" s="46">
        <f>ROUND(((HLOOKUP(B424,Assumption!$A$6:$L$7,2,TRUE)+1)^(1/12)-1)*(E424+I424-J424-K424),0)</f>
        <v>4840817</v>
      </c>
      <c r="M424" s="46">
        <f t="shared" si="3"/>
        <v>2935860275</v>
      </c>
      <c r="N424" s="47">
        <f>HLOOKUP(ROUND(AVERAGE(M412:M423)/10^6,0),Assumption!$B$2:$E$3,2,TRUE)*MAX((AVERAGE(M412:M423)-250*10^6),0)</f>
        <v>15695842.31</v>
      </c>
      <c r="O424" s="46">
        <f t="shared" si="4"/>
        <v>2951556118</v>
      </c>
      <c r="P424" s="46">
        <f>IF(A424=1,SA,MAX(0,SA-M423))</f>
        <v>0</v>
      </c>
      <c r="S424" s="5">
        <v>0.0</v>
      </c>
      <c r="T424" s="5">
        <v>0.0</v>
      </c>
      <c r="U424" s="5">
        <v>0.0</v>
      </c>
      <c r="V424" s="48">
        <v>1.0</v>
      </c>
    </row>
    <row r="425" ht="15.75" customHeight="1">
      <c r="A425" s="5">
        <v>423.0</v>
      </c>
      <c r="B425" s="5">
        <v>36.0</v>
      </c>
      <c r="C425" s="5">
        <f t="shared" si="1"/>
        <v>3</v>
      </c>
      <c r="D425" s="5">
        <f>'Thông tin khách hàng'!$B$4+B425-1</f>
        <v>36</v>
      </c>
      <c r="E425" s="46">
        <f t="shared" si="5"/>
        <v>2935860275</v>
      </c>
      <c r="F425" s="5">
        <f>TP*VLOOKUP('Thông tin khách hàng'!$E$10,$X$2:$Z$5,3,FALSE)*OFFSET($S425,0,VLOOKUP('Thông tin khách hàng'!$E$10,$X$2:$Z$5,2,FALSE))</f>
        <v>0</v>
      </c>
      <c r="G425" s="5">
        <f>EP*VLOOKUP('Thông tin khách hàng'!$E$10,$X$2:$Z$5,3,FALSE)*OFFSET($S425,0,VLOOKUP('Thông tin khách hàng'!$E$10,$X$2:$Z$5,2,FALSE))</f>
        <v>0</v>
      </c>
      <c r="H425" s="5">
        <f>F425*HLOOKUP(B425,Assumption!$A$10:$G$12,2,TRUE)+G425*HLOOKUP(B425,Assumption!$A$10:$G$12,3,TRUE)</f>
        <v>0</v>
      </c>
      <c r="I425" s="5">
        <f t="shared" si="2"/>
        <v>0</v>
      </c>
      <c r="J425" s="47">
        <f>VLOOKUP(D425,Assumption!$O$3:$Q$103,IF('Thông tin khách hàng'!$B$3="Nam",2,3),FALSE)/12*P425</f>
        <v>0</v>
      </c>
      <c r="K425" s="5">
        <v>20000.0</v>
      </c>
      <c r="L425" s="46">
        <f>ROUND(((HLOOKUP(B425,Assumption!$A$6:$L$7,2,TRUE)+1)^(1/12)-1)*(E425+I425-J425-K425),0)</f>
        <v>4848779</v>
      </c>
      <c r="M425" s="46">
        <f t="shared" si="3"/>
        <v>2940689054</v>
      </c>
      <c r="N425" s="47">
        <f>HLOOKUP(ROUND(AVERAGE(M413:M424)/10^6,0),Assumption!$B$2:$E$3,2,TRUE)*MAX((AVERAGE(M413:M424)-250*10^6),0)</f>
        <v>15753420.76</v>
      </c>
      <c r="O425" s="46">
        <f t="shared" si="4"/>
        <v>2956442475</v>
      </c>
      <c r="P425" s="46">
        <f>IF(A425=1,SA,MAX(0,SA-M424))</f>
        <v>0</v>
      </c>
      <c r="S425" s="5">
        <v>0.0</v>
      </c>
      <c r="T425" s="5">
        <v>0.0</v>
      </c>
      <c r="U425" s="5">
        <v>0.0</v>
      </c>
      <c r="V425" s="48">
        <v>1.0</v>
      </c>
    </row>
    <row r="426" ht="15.75" customHeight="1">
      <c r="A426" s="5">
        <v>424.0</v>
      </c>
      <c r="B426" s="5">
        <v>36.0</v>
      </c>
      <c r="C426" s="5">
        <f t="shared" si="1"/>
        <v>4</v>
      </c>
      <c r="D426" s="5">
        <f>'Thông tin khách hàng'!$B$4+B426-1</f>
        <v>36</v>
      </c>
      <c r="E426" s="46">
        <f t="shared" si="5"/>
        <v>2940689054</v>
      </c>
      <c r="F426" s="5">
        <f>TP*VLOOKUP('Thông tin khách hàng'!$E$10,$X$2:$Z$5,3,FALSE)*OFFSET($S426,0,VLOOKUP('Thông tin khách hàng'!$E$10,$X$2:$Z$5,2,FALSE))</f>
        <v>0</v>
      </c>
      <c r="G426" s="5">
        <f>EP*VLOOKUP('Thông tin khách hàng'!$E$10,$X$2:$Z$5,3,FALSE)*OFFSET($S426,0,VLOOKUP('Thông tin khách hàng'!$E$10,$X$2:$Z$5,2,FALSE))</f>
        <v>0</v>
      </c>
      <c r="H426" s="5">
        <f>F426*HLOOKUP(B426,Assumption!$A$10:$G$12,2,TRUE)+G426*HLOOKUP(B426,Assumption!$A$10:$G$12,3,TRUE)</f>
        <v>0</v>
      </c>
      <c r="I426" s="5">
        <f t="shared" si="2"/>
        <v>0</v>
      </c>
      <c r="J426" s="47">
        <f>VLOOKUP(D426,Assumption!$O$3:$Q$103,IF('Thông tin khách hàng'!$B$3="Nam",2,3),FALSE)/12*P426</f>
        <v>0</v>
      </c>
      <c r="K426" s="5">
        <v>20000.0</v>
      </c>
      <c r="L426" s="46">
        <f>ROUND(((HLOOKUP(B426,Assumption!$A$6:$L$7,2,TRUE)+1)^(1/12)-1)*(E426+I426-J426-K426),0)</f>
        <v>4856754</v>
      </c>
      <c r="M426" s="46">
        <f t="shared" si="3"/>
        <v>2945525808</v>
      </c>
      <c r="N426" s="47">
        <f>HLOOKUP(ROUND(AVERAGE(M414:M425)/10^6,0),Assumption!$B$2:$E$3,2,TRUE)*MAX((AVERAGE(M414:M425)-250*10^6),0)</f>
        <v>15811094.29</v>
      </c>
      <c r="O426" s="46">
        <f t="shared" si="4"/>
        <v>2961336903</v>
      </c>
      <c r="P426" s="46">
        <f>IF(A426=1,SA,MAX(0,SA-M425))</f>
        <v>0</v>
      </c>
      <c r="S426" s="5">
        <v>0.0</v>
      </c>
      <c r="T426" s="5">
        <v>0.0</v>
      </c>
      <c r="U426" s="5">
        <v>1.0</v>
      </c>
      <c r="V426" s="48">
        <v>1.0</v>
      </c>
    </row>
    <row r="427" ht="15.75" customHeight="1">
      <c r="A427" s="5">
        <v>425.0</v>
      </c>
      <c r="B427" s="5">
        <v>36.0</v>
      </c>
      <c r="C427" s="5">
        <f t="shared" si="1"/>
        <v>5</v>
      </c>
      <c r="D427" s="5">
        <f>'Thông tin khách hàng'!$B$4+B427-1</f>
        <v>36</v>
      </c>
      <c r="E427" s="46">
        <f t="shared" si="5"/>
        <v>2945525808</v>
      </c>
      <c r="F427" s="5">
        <f>TP*VLOOKUP('Thông tin khách hàng'!$E$10,$X$2:$Z$5,3,FALSE)*OFFSET($S427,0,VLOOKUP('Thông tin khách hàng'!$E$10,$X$2:$Z$5,2,FALSE))</f>
        <v>0</v>
      </c>
      <c r="G427" s="5">
        <f>EP*VLOOKUP('Thông tin khách hàng'!$E$10,$X$2:$Z$5,3,FALSE)*OFFSET($S427,0,VLOOKUP('Thông tin khách hàng'!$E$10,$X$2:$Z$5,2,FALSE))</f>
        <v>0</v>
      </c>
      <c r="H427" s="5">
        <f>F427*HLOOKUP(B427,Assumption!$A$10:$G$12,2,TRUE)+G427*HLOOKUP(B427,Assumption!$A$10:$G$12,3,TRUE)</f>
        <v>0</v>
      </c>
      <c r="I427" s="5">
        <f t="shared" si="2"/>
        <v>0</v>
      </c>
      <c r="J427" s="47">
        <f>VLOOKUP(D427,Assumption!$O$3:$Q$103,IF('Thông tin khách hàng'!$B$3="Nam",2,3),FALSE)/12*P427</f>
        <v>0</v>
      </c>
      <c r="K427" s="5">
        <v>20000.0</v>
      </c>
      <c r="L427" s="46">
        <f>ROUND(((HLOOKUP(B427,Assumption!$A$6:$L$7,2,TRUE)+1)^(1/12)-1)*(E427+I427-J427-K427),0)</f>
        <v>4864742</v>
      </c>
      <c r="M427" s="46">
        <f t="shared" si="3"/>
        <v>2950370550</v>
      </c>
      <c r="N427" s="47">
        <f>HLOOKUP(ROUND(AVERAGE(M415:M426)/10^6,0),Assumption!$B$2:$E$3,2,TRUE)*MAX((AVERAGE(M415:M426)-250*10^6),0)</f>
        <v>15868863.08</v>
      </c>
      <c r="O427" s="46">
        <f t="shared" si="4"/>
        <v>2966239413</v>
      </c>
      <c r="P427" s="46">
        <f>IF(A427=1,SA,MAX(0,SA-M426))</f>
        <v>0</v>
      </c>
      <c r="S427" s="5">
        <v>0.0</v>
      </c>
      <c r="T427" s="5">
        <v>0.0</v>
      </c>
      <c r="U427" s="5">
        <v>0.0</v>
      </c>
      <c r="V427" s="48">
        <v>1.0</v>
      </c>
    </row>
    <row r="428" ht="15.75" customHeight="1">
      <c r="A428" s="5">
        <v>426.0</v>
      </c>
      <c r="B428" s="5">
        <v>36.0</v>
      </c>
      <c r="C428" s="5">
        <f t="shared" si="1"/>
        <v>6</v>
      </c>
      <c r="D428" s="5">
        <f>'Thông tin khách hàng'!$B$4+B428-1</f>
        <v>36</v>
      </c>
      <c r="E428" s="46">
        <f t="shared" si="5"/>
        <v>2950370550</v>
      </c>
      <c r="F428" s="5">
        <f>TP*VLOOKUP('Thông tin khách hàng'!$E$10,$X$2:$Z$5,3,FALSE)*OFFSET($S428,0,VLOOKUP('Thông tin khách hàng'!$E$10,$X$2:$Z$5,2,FALSE))</f>
        <v>0</v>
      </c>
      <c r="G428" s="5">
        <f>EP*VLOOKUP('Thông tin khách hàng'!$E$10,$X$2:$Z$5,3,FALSE)*OFFSET($S428,0,VLOOKUP('Thông tin khách hàng'!$E$10,$X$2:$Z$5,2,FALSE))</f>
        <v>0</v>
      </c>
      <c r="H428" s="5">
        <f>F428*HLOOKUP(B428,Assumption!$A$10:$G$12,2,TRUE)+G428*HLOOKUP(B428,Assumption!$A$10:$G$12,3,TRUE)</f>
        <v>0</v>
      </c>
      <c r="I428" s="5">
        <f t="shared" si="2"/>
        <v>0</v>
      </c>
      <c r="J428" s="47">
        <f>VLOOKUP(D428,Assumption!$O$3:$Q$103,IF('Thông tin khách hàng'!$B$3="Nam",2,3),FALSE)/12*P428</f>
        <v>0</v>
      </c>
      <c r="K428" s="5">
        <v>20000.0</v>
      </c>
      <c r="L428" s="46">
        <f>ROUND(((HLOOKUP(B428,Assumption!$A$6:$L$7,2,TRUE)+1)^(1/12)-1)*(E428+I428-J428-K428),0)</f>
        <v>4872744</v>
      </c>
      <c r="M428" s="46">
        <f t="shared" si="3"/>
        <v>2955223294</v>
      </c>
      <c r="N428" s="47">
        <f>HLOOKUP(ROUND(AVERAGE(M416:M427)/10^6,0),Assumption!$B$2:$E$3,2,TRUE)*MAX((AVERAGE(M416:M427)-250*10^6),0)</f>
        <v>15926727.28</v>
      </c>
      <c r="O428" s="46">
        <f t="shared" si="4"/>
        <v>2971150022</v>
      </c>
      <c r="P428" s="46">
        <f>IF(A428=1,SA,MAX(0,SA-M427))</f>
        <v>0</v>
      </c>
      <c r="S428" s="5">
        <v>0.0</v>
      </c>
      <c r="T428" s="5">
        <v>0.0</v>
      </c>
      <c r="U428" s="5">
        <v>0.0</v>
      </c>
      <c r="V428" s="48">
        <v>1.0</v>
      </c>
    </row>
    <row r="429" ht="15.75" customHeight="1">
      <c r="A429" s="5">
        <v>427.0</v>
      </c>
      <c r="B429" s="5">
        <v>36.0</v>
      </c>
      <c r="C429" s="5">
        <f t="shared" si="1"/>
        <v>7</v>
      </c>
      <c r="D429" s="5">
        <f>'Thông tin khách hàng'!$B$4+B429-1</f>
        <v>36</v>
      </c>
      <c r="E429" s="46">
        <f t="shared" si="5"/>
        <v>2955223294</v>
      </c>
      <c r="F429" s="5">
        <f>TP*VLOOKUP('Thông tin khách hàng'!$E$10,$X$2:$Z$5,3,FALSE)*OFFSET($S429,0,VLOOKUP('Thông tin khách hàng'!$E$10,$X$2:$Z$5,2,FALSE))</f>
        <v>15000000</v>
      </c>
      <c r="G429" s="5">
        <f>EP*VLOOKUP('Thông tin khách hàng'!$E$10,$X$2:$Z$5,3,FALSE)*OFFSET($S429,0,VLOOKUP('Thông tin khách hàng'!$E$10,$X$2:$Z$5,2,FALSE))</f>
        <v>15000000</v>
      </c>
      <c r="H429" s="5">
        <f>F429*HLOOKUP(B429,Assumption!$A$10:$G$12,2,TRUE)+G429*HLOOKUP(B429,Assumption!$A$10:$G$12,3,TRUE)</f>
        <v>750000</v>
      </c>
      <c r="I429" s="5">
        <f t="shared" si="2"/>
        <v>29250000</v>
      </c>
      <c r="J429" s="47">
        <f>VLOOKUP(D429,Assumption!$O$3:$Q$103,IF('Thông tin khách hàng'!$B$3="Nam",2,3),FALSE)/12*P429</f>
        <v>0</v>
      </c>
      <c r="K429" s="5">
        <v>20000.0</v>
      </c>
      <c r="L429" s="46">
        <f>ROUND(((HLOOKUP(B429,Assumption!$A$6:$L$7,2,TRUE)+1)^(1/12)-1)*(E429+I429-J429-K429),0)</f>
        <v>4929067</v>
      </c>
      <c r="M429" s="46">
        <f t="shared" si="3"/>
        <v>2989382361</v>
      </c>
      <c r="N429" s="47">
        <f>HLOOKUP(ROUND(AVERAGE(M417:M428)/10^6,0),Assumption!$B$2:$E$3,2,TRUE)*MAX((AVERAGE(M417:M428)-250*10^6),0)</f>
        <v>15984687.05</v>
      </c>
      <c r="O429" s="46">
        <f t="shared" si="4"/>
        <v>3005367048</v>
      </c>
      <c r="P429" s="46">
        <f>IF(A429=1,SA,MAX(0,SA-M428))</f>
        <v>0</v>
      </c>
      <c r="S429" s="5">
        <v>0.0</v>
      </c>
      <c r="T429" s="5">
        <v>1.0</v>
      </c>
      <c r="U429" s="5">
        <v>1.0</v>
      </c>
      <c r="V429" s="48">
        <v>1.0</v>
      </c>
    </row>
    <row r="430" ht="15.75" customHeight="1">
      <c r="A430" s="5">
        <v>428.0</v>
      </c>
      <c r="B430" s="5">
        <v>36.0</v>
      </c>
      <c r="C430" s="5">
        <f t="shared" si="1"/>
        <v>8</v>
      </c>
      <c r="D430" s="5">
        <f>'Thông tin khách hàng'!$B$4+B430-1</f>
        <v>36</v>
      </c>
      <c r="E430" s="46">
        <f t="shared" si="5"/>
        <v>2989382361</v>
      </c>
      <c r="F430" s="5">
        <f>TP*VLOOKUP('Thông tin khách hàng'!$E$10,$X$2:$Z$5,3,FALSE)*OFFSET($S430,0,VLOOKUP('Thông tin khách hàng'!$E$10,$X$2:$Z$5,2,FALSE))</f>
        <v>0</v>
      </c>
      <c r="G430" s="5">
        <f>EP*VLOOKUP('Thông tin khách hàng'!$E$10,$X$2:$Z$5,3,FALSE)*OFFSET($S430,0,VLOOKUP('Thông tin khách hàng'!$E$10,$X$2:$Z$5,2,FALSE))</f>
        <v>0</v>
      </c>
      <c r="H430" s="5">
        <f>F430*HLOOKUP(B430,Assumption!$A$10:$G$12,2,TRUE)+G430*HLOOKUP(B430,Assumption!$A$10:$G$12,3,TRUE)</f>
        <v>0</v>
      </c>
      <c r="I430" s="5">
        <f t="shared" si="2"/>
        <v>0</v>
      </c>
      <c r="J430" s="47">
        <f>VLOOKUP(D430,Assumption!$O$3:$Q$103,IF('Thông tin khách hàng'!$B$3="Nam",2,3),FALSE)/12*P430</f>
        <v>0</v>
      </c>
      <c r="K430" s="5">
        <v>20000.0</v>
      </c>
      <c r="L430" s="46">
        <f>ROUND(((HLOOKUP(B430,Assumption!$A$6:$L$7,2,TRUE)+1)^(1/12)-1)*(E430+I430-J430-K430),0)</f>
        <v>4937175</v>
      </c>
      <c r="M430" s="46">
        <f t="shared" si="3"/>
        <v>2994299536</v>
      </c>
      <c r="N430" s="47">
        <f>HLOOKUP(ROUND(AVERAGE(M418:M429)/10^6,0),Assumption!$B$2:$E$3,2,TRUE)*MAX((AVERAGE(M418:M429)-250*10^6),0)</f>
        <v>16042742.54</v>
      </c>
      <c r="O430" s="46">
        <f t="shared" si="4"/>
        <v>3010342279</v>
      </c>
      <c r="P430" s="46">
        <f>IF(A430=1,SA,MAX(0,SA-M429))</f>
        <v>0</v>
      </c>
      <c r="S430" s="5">
        <v>0.0</v>
      </c>
      <c r="T430" s="5">
        <v>0.0</v>
      </c>
      <c r="U430" s="5">
        <v>0.0</v>
      </c>
      <c r="V430" s="48">
        <v>1.0</v>
      </c>
    </row>
    <row r="431" ht="15.75" customHeight="1">
      <c r="A431" s="5">
        <v>429.0</v>
      </c>
      <c r="B431" s="5">
        <v>36.0</v>
      </c>
      <c r="C431" s="5">
        <f t="shared" si="1"/>
        <v>9</v>
      </c>
      <c r="D431" s="5">
        <f>'Thông tin khách hàng'!$B$4+B431-1</f>
        <v>36</v>
      </c>
      <c r="E431" s="46">
        <f t="shared" si="5"/>
        <v>2994299536</v>
      </c>
      <c r="F431" s="5">
        <f>TP*VLOOKUP('Thông tin khách hàng'!$E$10,$X$2:$Z$5,3,FALSE)*OFFSET($S431,0,VLOOKUP('Thông tin khách hàng'!$E$10,$X$2:$Z$5,2,FALSE))</f>
        <v>0</v>
      </c>
      <c r="G431" s="5">
        <f>EP*VLOOKUP('Thông tin khách hàng'!$E$10,$X$2:$Z$5,3,FALSE)*OFFSET($S431,0,VLOOKUP('Thông tin khách hàng'!$E$10,$X$2:$Z$5,2,FALSE))</f>
        <v>0</v>
      </c>
      <c r="H431" s="5">
        <f>F431*HLOOKUP(B431,Assumption!$A$10:$G$12,2,TRUE)+G431*HLOOKUP(B431,Assumption!$A$10:$G$12,3,TRUE)</f>
        <v>0</v>
      </c>
      <c r="I431" s="5">
        <f t="shared" si="2"/>
        <v>0</v>
      </c>
      <c r="J431" s="47">
        <f>VLOOKUP(D431,Assumption!$O$3:$Q$103,IF('Thông tin khách hàng'!$B$3="Nam",2,3),FALSE)/12*P431</f>
        <v>0</v>
      </c>
      <c r="K431" s="5">
        <v>20000.0</v>
      </c>
      <c r="L431" s="46">
        <f>ROUND(((HLOOKUP(B431,Assumption!$A$6:$L$7,2,TRUE)+1)^(1/12)-1)*(E431+I431-J431-K431),0)</f>
        <v>4945296</v>
      </c>
      <c r="M431" s="46">
        <f t="shared" si="3"/>
        <v>2999224832</v>
      </c>
      <c r="N431" s="47">
        <f>HLOOKUP(ROUND(AVERAGE(M419:M430)/10^6,0),Assumption!$B$2:$E$3,2,TRUE)*MAX((AVERAGE(M419:M430)-250*10^6),0)</f>
        <v>16100893.92</v>
      </c>
      <c r="O431" s="46">
        <f t="shared" si="4"/>
        <v>3015325726</v>
      </c>
      <c r="P431" s="46">
        <f>IF(A431=1,SA,MAX(0,SA-M430))</f>
        <v>0</v>
      </c>
      <c r="S431" s="5">
        <v>0.0</v>
      </c>
      <c r="T431" s="5">
        <v>0.0</v>
      </c>
      <c r="U431" s="5">
        <v>0.0</v>
      </c>
      <c r="V431" s="48">
        <v>1.0</v>
      </c>
    </row>
    <row r="432" ht="15.75" customHeight="1">
      <c r="A432" s="5">
        <v>430.0</v>
      </c>
      <c r="B432" s="5">
        <v>36.0</v>
      </c>
      <c r="C432" s="5">
        <f t="shared" si="1"/>
        <v>10</v>
      </c>
      <c r="D432" s="5">
        <f>'Thông tin khách hàng'!$B$4+B432-1</f>
        <v>36</v>
      </c>
      <c r="E432" s="46">
        <f t="shared" si="5"/>
        <v>2999224832</v>
      </c>
      <c r="F432" s="5">
        <f>TP*VLOOKUP('Thông tin khách hàng'!$E$10,$X$2:$Z$5,3,FALSE)*OFFSET($S432,0,VLOOKUP('Thông tin khách hàng'!$E$10,$X$2:$Z$5,2,FALSE))</f>
        <v>0</v>
      </c>
      <c r="G432" s="5">
        <f>EP*VLOOKUP('Thông tin khách hàng'!$E$10,$X$2:$Z$5,3,FALSE)*OFFSET($S432,0,VLOOKUP('Thông tin khách hàng'!$E$10,$X$2:$Z$5,2,FALSE))</f>
        <v>0</v>
      </c>
      <c r="H432" s="5">
        <f>F432*HLOOKUP(B432,Assumption!$A$10:$G$12,2,TRUE)+G432*HLOOKUP(B432,Assumption!$A$10:$G$12,3,TRUE)</f>
        <v>0</v>
      </c>
      <c r="I432" s="5">
        <f t="shared" si="2"/>
        <v>0</v>
      </c>
      <c r="J432" s="47">
        <f>VLOOKUP(D432,Assumption!$O$3:$Q$103,IF('Thông tin khách hàng'!$B$3="Nam",2,3),FALSE)/12*P432</f>
        <v>0</v>
      </c>
      <c r="K432" s="5">
        <v>20000.0</v>
      </c>
      <c r="L432" s="46">
        <f>ROUND(((HLOOKUP(B432,Assumption!$A$6:$L$7,2,TRUE)+1)^(1/12)-1)*(E432+I432-J432-K432),0)</f>
        <v>4953431</v>
      </c>
      <c r="M432" s="46">
        <f t="shared" si="3"/>
        <v>3004158263</v>
      </c>
      <c r="N432" s="47">
        <f>HLOOKUP(ROUND(AVERAGE(M420:M431)/10^6,0),Assumption!$B$2:$E$3,2,TRUE)*MAX((AVERAGE(M420:M431)-250*10^6),0)</f>
        <v>16159141.34</v>
      </c>
      <c r="O432" s="46">
        <f t="shared" si="4"/>
        <v>3020317405</v>
      </c>
      <c r="P432" s="46">
        <f>IF(A432=1,SA,MAX(0,SA-M431))</f>
        <v>0</v>
      </c>
      <c r="S432" s="5">
        <v>0.0</v>
      </c>
      <c r="T432" s="5">
        <v>0.0</v>
      </c>
      <c r="U432" s="5">
        <v>1.0</v>
      </c>
      <c r="V432" s="48">
        <v>1.0</v>
      </c>
    </row>
    <row r="433" ht="15.75" customHeight="1">
      <c r="A433" s="5">
        <v>431.0</v>
      </c>
      <c r="B433" s="5">
        <v>36.0</v>
      </c>
      <c r="C433" s="5">
        <f t="shared" si="1"/>
        <v>11</v>
      </c>
      <c r="D433" s="5">
        <f>'Thông tin khách hàng'!$B$4+B433-1</f>
        <v>36</v>
      </c>
      <c r="E433" s="46">
        <f t="shared" si="5"/>
        <v>3004158263</v>
      </c>
      <c r="F433" s="5">
        <f>TP*VLOOKUP('Thông tin khách hàng'!$E$10,$X$2:$Z$5,3,FALSE)*OFFSET($S433,0,VLOOKUP('Thông tin khách hàng'!$E$10,$X$2:$Z$5,2,FALSE))</f>
        <v>0</v>
      </c>
      <c r="G433" s="5">
        <f>EP*VLOOKUP('Thông tin khách hàng'!$E$10,$X$2:$Z$5,3,FALSE)*OFFSET($S433,0,VLOOKUP('Thông tin khách hàng'!$E$10,$X$2:$Z$5,2,FALSE))</f>
        <v>0</v>
      </c>
      <c r="H433" s="5">
        <f>F433*HLOOKUP(B433,Assumption!$A$10:$G$12,2,TRUE)+G433*HLOOKUP(B433,Assumption!$A$10:$G$12,3,TRUE)</f>
        <v>0</v>
      </c>
      <c r="I433" s="5">
        <f t="shared" si="2"/>
        <v>0</v>
      </c>
      <c r="J433" s="47">
        <f>VLOOKUP(D433,Assumption!$O$3:$Q$103,IF('Thông tin khách hàng'!$B$3="Nam",2,3),FALSE)/12*P433</f>
        <v>0</v>
      </c>
      <c r="K433" s="5">
        <v>20000.0</v>
      </c>
      <c r="L433" s="46">
        <f>ROUND(((HLOOKUP(B433,Assumption!$A$6:$L$7,2,TRUE)+1)^(1/12)-1)*(E433+I433-J433-K433),0)</f>
        <v>4961579</v>
      </c>
      <c r="M433" s="46">
        <f t="shared" si="3"/>
        <v>3009099842</v>
      </c>
      <c r="N433" s="47">
        <f>HLOOKUP(ROUND(AVERAGE(M421:M432)/10^6,0),Assumption!$B$2:$E$3,2,TRUE)*MAX((AVERAGE(M421:M432)-250*10^6),0)</f>
        <v>16217484.96</v>
      </c>
      <c r="O433" s="46">
        <f t="shared" si="4"/>
        <v>3025317327</v>
      </c>
      <c r="P433" s="46">
        <f>IF(A433=1,SA,MAX(0,SA-M432))</f>
        <v>0</v>
      </c>
      <c r="S433" s="5">
        <v>0.0</v>
      </c>
      <c r="T433" s="5">
        <v>0.0</v>
      </c>
      <c r="U433" s="5">
        <v>0.0</v>
      </c>
      <c r="V433" s="48">
        <v>1.0</v>
      </c>
    </row>
    <row r="434" ht="15.75" customHeight="1">
      <c r="A434" s="5">
        <v>432.0</v>
      </c>
      <c r="B434" s="5">
        <v>36.0</v>
      </c>
      <c r="C434" s="5">
        <f t="shared" si="1"/>
        <v>12</v>
      </c>
      <c r="D434" s="5">
        <f>'Thông tin khách hàng'!$B$4+B434-1</f>
        <v>36</v>
      </c>
      <c r="E434" s="46">
        <f t="shared" si="5"/>
        <v>3009099842</v>
      </c>
      <c r="F434" s="5">
        <f>TP*VLOOKUP('Thông tin khách hàng'!$E$10,$X$2:$Z$5,3,FALSE)*OFFSET($S434,0,VLOOKUP('Thông tin khách hàng'!$E$10,$X$2:$Z$5,2,FALSE))</f>
        <v>0</v>
      </c>
      <c r="G434" s="5">
        <f>EP*VLOOKUP('Thông tin khách hàng'!$E$10,$X$2:$Z$5,3,FALSE)*OFFSET($S434,0,VLOOKUP('Thông tin khách hàng'!$E$10,$X$2:$Z$5,2,FALSE))</f>
        <v>0</v>
      </c>
      <c r="H434" s="5">
        <f>F434*HLOOKUP(B434,Assumption!$A$10:$G$12,2,TRUE)+G434*HLOOKUP(B434,Assumption!$A$10:$G$12,3,TRUE)</f>
        <v>0</v>
      </c>
      <c r="I434" s="5">
        <f t="shared" si="2"/>
        <v>0</v>
      </c>
      <c r="J434" s="47">
        <f>VLOOKUP(D434,Assumption!$O$3:$Q$103,IF('Thông tin khách hàng'!$B$3="Nam",2,3),FALSE)/12*P434</f>
        <v>0</v>
      </c>
      <c r="K434" s="5">
        <v>20000.0</v>
      </c>
      <c r="L434" s="46">
        <f>ROUND(((HLOOKUP(B434,Assumption!$A$6:$L$7,2,TRUE)+1)^(1/12)-1)*(E434+I434-J434-K434),0)</f>
        <v>4969740</v>
      </c>
      <c r="M434" s="46">
        <f t="shared" si="3"/>
        <v>3014049582</v>
      </c>
      <c r="N434" s="47">
        <f>HLOOKUP(ROUND(AVERAGE(M422:M433)/10^6,0),Assumption!$B$2:$E$3,2,TRUE)*MAX((AVERAGE(M422:M433)-250*10^6),0)</f>
        <v>16275924.93</v>
      </c>
      <c r="O434" s="46">
        <f t="shared" si="4"/>
        <v>3030325507</v>
      </c>
      <c r="P434" s="46">
        <f>IF(A434=1,SA,MAX(0,SA-M433))</f>
        <v>0</v>
      </c>
      <c r="S434" s="5">
        <v>0.0</v>
      </c>
      <c r="T434" s="5">
        <v>0.0</v>
      </c>
      <c r="U434" s="5">
        <v>0.0</v>
      </c>
      <c r="V434" s="48">
        <v>1.0</v>
      </c>
    </row>
    <row r="435" ht="15.75" customHeight="1">
      <c r="A435" s="5">
        <v>433.0</v>
      </c>
      <c r="B435" s="5">
        <v>37.0</v>
      </c>
      <c r="C435" s="5">
        <f t="shared" si="1"/>
        <v>1</v>
      </c>
      <c r="D435" s="5">
        <f>'Thông tin khách hàng'!$B$4+B435-1</f>
        <v>37</v>
      </c>
      <c r="E435" s="46">
        <f t="shared" si="5"/>
        <v>3014049582</v>
      </c>
      <c r="F435" s="5">
        <f>TP*VLOOKUP('Thông tin khách hàng'!$E$10,$X$2:$Z$5,3,FALSE)*OFFSET($S435,0,VLOOKUP('Thông tin khách hàng'!$E$10,$X$2:$Z$5,2,FALSE))</f>
        <v>15000000</v>
      </c>
      <c r="G435" s="5">
        <f>EP*VLOOKUP('Thông tin khách hàng'!$E$10,$X$2:$Z$5,3,FALSE)*OFFSET($S435,0,VLOOKUP('Thông tin khách hàng'!$E$10,$X$2:$Z$5,2,FALSE))</f>
        <v>15000000</v>
      </c>
      <c r="H435" s="5">
        <f>F435*HLOOKUP(B435,Assumption!$A$10:$G$12,2,TRUE)+G435*HLOOKUP(B435,Assumption!$A$10:$G$12,3,TRUE)</f>
        <v>750000</v>
      </c>
      <c r="I435" s="5">
        <f t="shared" si="2"/>
        <v>29250000</v>
      </c>
      <c r="J435" s="47">
        <f>VLOOKUP(D435,Assumption!$O$3:$Q$103,IF('Thông tin khách hàng'!$B$3="Nam",2,3),FALSE)/12*P435</f>
        <v>0</v>
      </c>
      <c r="K435" s="5">
        <v>20000.0</v>
      </c>
      <c r="L435" s="46">
        <f>ROUND(((HLOOKUP(B435,Assumption!$A$6:$L$7,2,TRUE)+1)^(1/12)-1)*(E435+I435-J435-K435),0)</f>
        <v>5026224</v>
      </c>
      <c r="M435" s="46">
        <f t="shared" si="3"/>
        <v>3048305806</v>
      </c>
      <c r="N435" s="47">
        <f>HLOOKUP(ROUND(AVERAGE(M423:M434)/10^6,0),Assumption!$B$2:$E$3,2,TRUE)*MAX((AVERAGE(M423:M434)-250*10^6),0)</f>
        <v>16334461.43</v>
      </c>
      <c r="O435" s="46">
        <f t="shared" si="4"/>
        <v>3064640268</v>
      </c>
      <c r="P435" s="46">
        <f>IF(A435=1,SA,MAX(0,SA-M434))</f>
        <v>0</v>
      </c>
      <c r="S435" s="5">
        <v>1.0</v>
      </c>
      <c r="T435" s="5">
        <v>1.0</v>
      </c>
      <c r="U435" s="5">
        <v>1.0</v>
      </c>
      <c r="V435" s="48">
        <v>1.0</v>
      </c>
    </row>
    <row r="436" ht="15.75" customHeight="1">
      <c r="A436" s="5">
        <v>434.0</v>
      </c>
      <c r="B436" s="5">
        <v>37.0</v>
      </c>
      <c r="C436" s="5">
        <f t="shared" si="1"/>
        <v>2</v>
      </c>
      <c r="D436" s="5">
        <f>'Thông tin khách hàng'!$B$4+B436-1</f>
        <v>37</v>
      </c>
      <c r="E436" s="46">
        <f t="shared" si="5"/>
        <v>3048305806</v>
      </c>
      <c r="F436" s="5">
        <f>TP*VLOOKUP('Thông tin khách hàng'!$E$10,$X$2:$Z$5,3,FALSE)*OFFSET($S436,0,VLOOKUP('Thông tin khách hàng'!$E$10,$X$2:$Z$5,2,FALSE))</f>
        <v>0</v>
      </c>
      <c r="G436" s="5">
        <f>EP*VLOOKUP('Thông tin khách hàng'!$E$10,$X$2:$Z$5,3,FALSE)*OFFSET($S436,0,VLOOKUP('Thông tin khách hàng'!$E$10,$X$2:$Z$5,2,FALSE))</f>
        <v>0</v>
      </c>
      <c r="H436" s="5">
        <f>F436*HLOOKUP(B436,Assumption!$A$10:$G$12,2,TRUE)+G436*HLOOKUP(B436,Assumption!$A$10:$G$12,3,TRUE)</f>
        <v>0</v>
      </c>
      <c r="I436" s="5">
        <f t="shared" si="2"/>
        <v>0</v>
      </c>
      <c r="J436" s="47">
        <f>VLOOKUP(D436,Assumption!$O$3:$Q$103,IF('Thông tin khách hàng'!$B$3="Nam",2,3),FALSE)/12*P436</f>
        <v>0</v>
      </c>
      <c r="K436" s="5">
        <v>20000.0</v>
      </c>
      <c r="L436" s="46">
        <f>ROUND(((HLOOKUP(B436,Assumption!$A$6:$L$7,2,TRUE)+1)^(1/12)-1)*(E436+I436-J436-K436),0)</f>
        <v>5034492</v>
      </c>
      <c r="M436" s="46">
        <f t="shared" si="3"/>
        <v>3053320298</v>
      </c>
      <c r="N436" s="47">
        <f>HLOOKUP(ROUND(AVERAGE(M424:M435)/10^6,0),Assumption!$B$2:$E$3,2,TRUE)*MAX((AVERAGE(M424:M435)-250*10^6),0)</f>
        <v>16393094.6</v>
      </c>
      <c r="O436" s="46">
        <f t="shared" si="4"/>
        <v>3069713393</v>
      </c>
      <c r="P436" s="46">
        <f>IF(A436=1,SA,MAX(0,SA-M435))</f>
        <v>0</v>
      </c>
      <c r="S436" s="5">
        <v>0.0</v>
      </c>
      <c r="T436" s="5">
        <v>0.0</v>
      </c>
      <c r="U436" s="5">
        <v>0.0</v>
      </c>
      <c r="V436" s="48">
        <v>1.0</v>
      </c>
    </row>
    <row r="437" ht="15.75" customHeight="1">
      <c r="A437" s="5">
        <v>435.0</v>
      </c>
      <c r="B437" s="5">
        <v>37.0</v>
      </c>
      <c r="C437" s="5">
        <f t="shared" si="1"/>
        <v>3</v>
      </c>
      <c r="D437" s="5">
        <f>'Thông tin khách hàng'!$B$4+B437-1</f>
        <v>37</v>
      </c>
      <c r="E437" s="46">
        <f t="shared" si="5"/>
        <v>3053320298</v>
      </c>
      <c r="F437" s="5">
        <f>TP*VLOOKUP('Thông tin khách hàng'!$E$10,$X$2:$Z$5,3,FALSE)*OFFSET($S437,0,VLOOKUP('Thông tin khách hàng'!$E$10,$X$2:$Z$5,2,FALSE))</f>
        <v>0</v>
      </c>
      <c r="G437" s="5">
        <f>EP*VLOOKUP('Thông tin khách hàng'!$E$10,$X$2:$Z$5,3,FALSE)*OFFSET($S437,0,VLOOKUP('Thông tin khách hàng'!$E$10,$X$2:$Z$5,2,FALSE))</f>
        <v>0</v>
      </c>
      <c r="H437" s="5">
        <f>F437*HLOOKUP(B437,Assumption!$A$10:$G$12,2,TRUE)+G437*HLOOKUP(B437,Assumption!$A$10:$G$12,3,TRUE)</f>
        <v>0</v>
      </c>
      <c r="I437" s="5">
        <f t="shared" si="2"/>
        <v>0</v>
      </c>
      <c r="J437" s="47">
        <f>VLOOKUP(D437,Assumption!$O$3:$Q$103,IF('Thông tin khách hàng'!$B$3="Nam",2,3),FALSE)/12*P437</f>
        <v>0</v>
      </c>
      <c r="K437" s="5">
        <v>20000.0</v>
      </c>
      <c r="L437" s="46">
        <f>ROUND(((HLOOKUP(B437,Assumption!$A$6:$L$7,2,TRUE)+1)^(1/12)-1)*(E437+I437-J437-K437),0)</f>
        <v>5042774</v>
      </c>
      <c r="M437" s="46">
        <f t="shared" si="3"/>
        <v>3058343072</v>
      </c>
      <c r="N437" s="47">
        <f>HLOOKUP(ROUND(AVERAGE(M425:M436)/10^6,0),Assumption!$B$2:$E$3,2,TRUE)*MAX((AVERAGE(M425:M436)-250*10^6),0)</f>
        <v>16451824.61</v>
      </c>
      <c r="O437" s="46">
        <f t="shared" si="4"/>
        <v>3074794897</v>
      </c>
      <c r="P437" s="46">
        <f>IF(A437=1,SA,MAX(0,SA-M436))</f>
        <v>0</v>
      </c>
      <c r="S437" s="5">
        <v>0.0</v>
      </c>
      <c r="T437" s="5">
        <v>0.0</v>
      </c>
      <c r="U437" s="5">
        <v>0.0</v>
      </c>
      <c r="V437" s="48">
        <v>1.0</v>
      </c>
    </row>
    <row r="438" ht="15.75" customHeight="1">
      <c r="A438" s="5">
        <v>436.0</v>
      </c>
      <c r="B438" s="5">
        <v>37.0</v>
      </c>
      <c r="C438" s="5">
        <f t="shared" si="1"/>
        <v>4</v>
      </c>
      <c r="D438" s="5">
        <f>'Thông tin khách hàng'!$B$4+B438-1</f>
        <v>37</v>
      </c>
      <c r="E438" s="46">
        <f t="shared" si="5"/>
        <v>3058343072</v>
      </c>
      <c r="F438" s="5">
        <f>TP*VLOOKUP('Thông tin khách hàng'!$E$10,$X$2:$Z$5,3,FALSE)*OFFSET($S438,0,VLOOKUP('Thông tin khách hàng'!$E$10,$X$2:$Z$5,2,FALSE))</f>
        <v>0</v>
      </c>
      <c r="G438" s="5">
        <f>EP*VLOOKUP('Thông tin khách hàng'!$E$10,$X$2:$Z$5,3,FALSE)*OFFSET($S438,0,VLOOKUP('Thông tin khách hàng'!$E$10,$X$2:$Z$5,2,FALSE))</f>
        <v>0</v>
      </c>
      <c r="H438" s="5">
        <f>F438*HLOOKUP(B438,Assumption!$A$10:$G$12,2,TRUE)+G438*HLOOKUP(B438,Assumption!$A$10:$G$12,3,TRUE)</f>
        <v>0</v>
      </c>
      <c r="I438" s="5">
        <f t="shared" si="2"/>
        <v>0</v>
      </c>
      <c r="J438" s="47">
        <f>VLOOKUP(D438,Assumption!$O$3:$Q$103,IF('Thông tin khách hàng'!$B$3="Nam",2,3),FALSE)/12*P438</f>
        <v>0</v>
      </c>
      <c r="K438" s="5">
        <v>20000.0</v>
      </c>
      <c r="L438" s="46">
        <f>ROUND(((HLOOKUP(B438,Assumption!$A$6:$L$7,2,TRUE)+1)^(1/12)-1)*(E438+I438-J438-K438),0)</f>
        <v>5051069</v>
      </c>
      <c r="M438" s="46">
        <f t="shared" si="3"/>
        <v>3063374141</v>
      </c>
      <c r="N438" s="47">
        <f>HLOOKUP(ROUND(AVERAGE(M426:M437)/10^6,0),Assumption!$B$2:$E$3,2,TRUE)*MAX((AVERAGE(M426:M437)-250*10^6),0)</f>
        <v>16510651.62</v>
      </c>
      <c r="O438" s="46">
        <f t="shared" si="4"/>
        <v>3079884793</v>
      </c>
      <c r="P438" s="46">
        <f>IF(A438=1,SA,MAX(0,SA-M437))</f>
        <v>0</v>
      </c>
      <c r="S438" s="5">
        <v>0.0</v>
      </c>
      <c r="T438" s="5">
        <v>0.0</v>
      </c>
      <c r="U438" s="5">
        <v>1.0</v>
      </c>
      <c r="V438" s="48">
        <v>1.0</v>
      </c>
    </row>
    <row r="439" ht="15.75" customHeight="1">
      <c r="A439" s="5">
        <v>437.0</v>
      </c>
      <c r="B439" s="5">
        <v>37.0</v>
      </c>
      <c r="C439" s="5">
        <f t="shared" si="1"/>
        <v>5</v>
      </c>
      <c r="D439" s="5">
        <f>'Thông tin khách hàng'!$B$4+B439-1</f>
        <v>37</v>
      </c>
      <c r="E439" s="46">
        <f t="shared" si="5"/>
        <v>3063374141</v>
      </c>
      <c r="F439" s="5">
        <f>TP*VLOOKUP('Thông tin khách hàng'!$E$10,$X$2:$Z$5,3,FALSE)*OFFSET($S439,0,VLOOKUP('Thông tin khách hàng'!$E$10,$X$2:$Z$5,2,FALSE))</f>
        <v>0</v>
      </c>
      <c r="G439" s="5">
        <f>EP*VLOOKUP('Thông tin khách hàng'!$E$10,$X$2:$Z$5,3,FALSE)*OFFSET($S439,0,VLOOKUP('Thông tin khách hàng'!$E$10,$X$2:$Z$5,2,FALSE))</f>
        <v>0</v>
      </c>
      <c r="H439" s="5">
        <f>F439*HLOOKUP(B439,Assumption!$A$10:$G$12,2,TRUE)+G439*HLOOKUP(B439,Assumption!$A$10:$G$12,3,TRUE)</f>
        <v>0</v>
      </c>
      <c r="I439" s="5">
        <f t="shared" si="2"/>
        <v>0</v>
      </c>
      <c r="J439" s="47">
        <f>VLOOKUP(D439,Assumption!$O$3:$Q$103,IF('Thông tin khách hàng'!$B$3="Nam",2,3),FALSE)/12*P439</f>
        <v>0</v>
      </c>
      <c r="K439" s="5">
        <v>20000.0</v>
      </c>
      <c r="L439" s="46">
        <f>ROUND(((HLOOKUP(B439,Assumption!$A$6:$L$7,2,TRUE)+1)^(1/12)-1)*(E439+I439-J439-K439),0)</f>
        <v>5059378</v>
      </c>
      <c r="M439" s="46">
        <f t="shared" si="3"/>
        <v>3068413519</v>
      </c>
      <c r="N439" s="47">
        <f>HLOOKUP(ROUND(AVERAGE(M427:M438)/10^6,0),Assumption!$B$2:$E$3,2,TRUE)*MAX((AVERAGE(M427:M438)-250*10^6),0)</f>
        <v>16569575.79</v>
      </c>
      <c r="O439" s="46">
        <f t="shared" si="4"/>
        <v>3084983095</v>
      </c>
      <c r="P439" s="46">
        <f>IF(A439=1,SA,MAX(0,SA-M438))</f>
        <v>0</v>
      </c>
      <c r="S439" s="5">
        <v>0.0</v>
      </c>
      <c r="T439" s="5">
        <v>0.0</v>
      </c>
      <c r="U439" s="5">
        <v>0.0</v>
      </c>
      <c r="V439" s="48">
        <v>1.0</v>
      </c>
    </row>
    <row r="440" ht="15.75" customHeight="1">
      <c r="A440" s="5">
        <v>438.0</v>
      </c>
      <c r="B440" s="5">
        <v>37.0</v>
      </c>
      <c r="C440" s="5">
        <f t="shared" si="1"/>
        <v>6</v>
      </c>
      <c r="D440" s="5">
        <f>'Thông tin khách hàng'!$B$4+B440-1</f>
        <v>37</v>
      </c>
      <c r="E440" s="46">
        <f t="shared" si="5"/>
        <v>3068413519</v>
      </c>
      <c r="F440" s="5">
        <f>TP*VLOOKUP('Thông tin khách hàng'!$E$10,$X$2:$Z$5,3,FALSE)*OFFSET($S440,0,VLOOKUP('Thông tin khách hàng'!$E$10,$X$2:$Z$5,2,FALSE))</f>
        <v>0</v>
      </c>
      <c r="G440" s="5">
        <f>EP*VLOOKUP('Thông tin khách hàng'!$E$10,$X$2:$Z$5,3,FALSE)*OFFSET($S440,0,VLOOKUP('Thông tin khách hàng'!$E$10,$X$2:$Z$5,2,FALSE))</f>
        <v>0</v>
      </c>
      <c r="H440" s="5">
        <f>F440*HLOOKUP(B440,Assumption!$A$10:$G$12,2,TRUE)+G440*HLOOKUP(B440,Assumption!$A$10:$G$12,3,TRUE)</f>
        <v>0</v>
      </c>
      <c r="I440" s="5">
        <f t="shared" si="2"/>
        <v>0</v>
      </c>
      <c r="J440" s="47">
        <f>VLOOKUP(D440,Assumption!$O$3:$Q$103,IF('Thông tin khách hàng'!$B$3="Nam",2,3),FALSE)/12*P440</f>
        <v>0</v>
      </c>
      <c r="K440" s="5">
        <v>20000.0</v>
      </c>
      <c r="L440" s="46">
        <f>ROUND(((HLOOKUP(B440,Assumption!$A$6:$L$7,2,TRUE)+1)^(1/12)-1)*(E440+I440-J440-K440),0)</f>
        <v>5067701</v>
      </c>
      <c r="M440" s="46">
        <f t="shared" si="3"/>
        <v>3073461220</v>
      </c>
      <c r="N440" s="47">
        <f>HLOOKUP(ROUND(AVERAGE(M428:M439)/10^6,0),Assumption!$B$2:$E$3,2,TRUE)*MAX((AVERAGE(M428:M439)-250*10^6),0)</f>
        <v>16628597.27</v>
      </c>
      <c r="O440" s="46">
        <f t="shared" si="4"/>
        <v>3090089818</v>
      </c>
      <c r="P440" s="46">
        <f>IF(A440=1,SA,MAX(0,SA-M439))</f>
        <v>0</v>
      </c>
      <c r="S440" s="5">
        <v>0.0</v>
      </c>
      <c r="T440" s="5">
        <v>0.0</v>
      </c>
      <c r="U440" s="5">
        <v>0.0</v>
      </c>
      <c r="V440" s="48">
        <v>1.0</v>
      </c>
    </row>
    <row r="441" ht="15.75" customHeight="1">
      <c r="A441" s="5">
        <v>439.0</v>
      </c>
      <c r="B441" s="5">
        <v>37.0</v>
      </c>
      <c r="C441" s="5">
        <f t="shared" si="1"/>
        <v>7</v>
      </c>
      <c r="D441" s="5">
        <f>'Thông tin khách hàng'!$B$4+B441-1</f>
        <v>37</v>
      </c>
      <c r="E441" s="46">
        <f t="shared" si="5"/>
        <v>3073461220</v>
      </c>
      <c r="F441" s="5">
        <f>TP*VLOOKUP('Thông tin khách hàng'!$E$10,$X$2:$Z$5,3,FALSE)*OFFSET($S441,0,VLOOKUP('Thông tin khách hàng'!$E$10,$X$2:$Z$5,2,FALSE))</f>
        <v>15000000</v>
      </c>
      <c r="G441" s="5">
        <f>EP*VLOOKUP('Thông tin khách hàng'!$E$10,$X$2:$Z$5,3,FALSE)*OFFSET($S441,0,VLOOKUP('Thông tin khách hàng'!$E$10,$X$2:$Z$5,2,FALSE))</f>
        <v>15000000</v>
      </c>
      <c r="H441" s="5">
        <f>F441*HLOOKUP(B441,Assumption!$A$10:$G$12,2,TRUE)+G441*HLOOKUP(B441,Assumption!$A$10:$G$12,3,TRUE)</f>
        <v>750000</v>
      </c>
      <c r="I441" s="5">
        <f t="shared" si="2"/>
        <v>29250000</v>
      </c>
      <c r="J441" s="47">
        <f>VLOOKUP(D441,Assumption!$O$3:$Q$103,IF('Thông tin khách hàng'!$B$3="Nam",2,3),FALSE)/12*P441</f>
        <v>0</v>
      </c>
      <c r="K441" s="5">
        <v>20000.0</v>
      </c>
      <c r="L441" s="46">
        <f>ROUND(((HLOOKUP(B441,Assumption!$A$6:$L$7,2,TRUE)+1)^(1/12)-1)*(E441+I441-J441-K441),0)</f>
        <v>5124347</v>
      </c>
      <c r="M441" s="46">
        <f t="shared" si="3"/>
        <v>3107815567</v>
      </c>
      <c r="N441" s="47">
        <f>HLOOKUP(ROUND(AVERAGE(M429:M440)/10^6,0),Assumption!$B$2:$E$3,2,TRUE)*MAX((AVERAGE(M429:M440)-250*10^6),0)</f>
        <v>16687716.24</v>
      </c>
      <c r="O441" s="46">
        <f t="shared" si="4"/>
        <v>3124503284</v>
      </c>
      <c r="P441" s="46">
        <f>IF(A441=1,SA,MAX(0,SA-M440))</f>
        <v>0</v>
      </c>
      <c r="S441" s="5">
        <v>0.0</v>
      </c>
      <c r="T441" s="5">
        <v>1.0</v>
      </c>
      <c r="U441" s="5">
        <v>1.0</v>
      </c>
      <c r="V441" s="48">
        <v>1.0</v>
      </c>
    </row>
    <row r="442" ht="15.75" customHeight="1">
      <c r="A442" s="5">
        <v>440.0</v>
      </c>
      <c r="B442" s="5">
        <v>37.0</v>
      </c>
      <c r="C442" s="5">
        <f t="shared" si="1"/>
        <v>8</v>
      </c>
      <c r="D442" s="5">
        <f>'Thông tin khách hàng'!$B$4+B442-1</f>
        <v>37</v>
      </c>
      <c r="E442" s="46">
        <f t="shared" si="5"/>
        <v>3107815567</v>
      </c>
      <c r="F442" s="5">
        <f>TP*VLOOKUP('Thông tin khách hàng'!$E$10,$X$2:$Z$5,3,FALSE)*OFFSET($S442,0,VLOOKUP('Thông tin khách hàng'!$E$10,$X$2:$Z$5,2,FALSE))</f>
        <v>0</v>
      </c>
      <c r="G442" s="5">
        <f>EP*VLOOKUP('Thông tin khách hàng'!$E$10,$X$2:$Z$5,3,FALSE)*OFFSET($S442,0,VLOOKUP('Thông tin khách hàng'!$E$10,$X$2:$Z$5,2,FALSE))</f>
        <v>0</v>
      </c>
      <c r="H442" s="5">
        <f>F442*HLOOKUP(B442,Assumption!$A$10:$G$12,2,TRUE)+G442*HLOOKUP(B442,Assumption!$A$10:$G$12,3,TRUE)</f>
        <v>0</v>
      </c>
      <c r="I442" s="5">
        <f t="shared" si="2"/>
        <v>0</v>
      </c>
      <c r="J442" s="47">
        <f>VLOOKUP(D442,Assumption!$O$3:$Q$103,IF('Thông tin khách hàng'!$B$3="Nam",2,3),FALSE)/12*P442</f>
        <v>0</v>
      </c>
      <c r="K442" s="5">
        <v>20000.0</v>
      </c>
      <c r="L442" s="46">
        <f>ROUND(((HLOOKUP(B442,Assumption!$A$6:$L$7,2,TRUE)+1)^(1/12)-1)*(E442+I442-J442-K442),0)</f>
        <v>5132777</v>
      </c>
      <c r="M442" s="46">
        <f t="shared" si="3"/>
        <v>3112928344</v>
      </c>
      <c r="N442" s="47">
        <f>HLOOKUP(ROUND(AVERAGE(M430:M441)/10^6,0),Assumption!$B$2:$E$3,2,TRUE)*MAX((AVERAGE(M430:M441)-250*10^6),0)</f>
        <v>16746932.84</v>
      </c>
      <c r="O442" s="46">
        <f t="shared" si="4"/>
        <v>3129675277</v>
      </c>
      <c r="P442" s="46">
        <f>IF(A442=1,SA,MAX(0,SA-M441))</f>
        <v>0</v>
      </c>
      <c r="S442" s="5">
        <v>0.0</v>
      </c>
      <c r="T442" s="5">
        <v>0.0</v>
      </c>
      <c r="U442" s="5">
        <v>0.0</v>
      </c>
      <c r="V442" s="48">
        <v>1.0</v>
      </c>
    </row>
    <row r="443" ht="15.75" customHeight="1">
      <c r="A443" s="5">
        <v>441.0</v>
      </c>
      <c r="B443" s="5">
        <v>37.0</v>
      </c>
      <c r="C443" s="5">
        <f t="shared" si="1"/>
        <v>9</v>
      </c>
      <c r="D443" s="5">
        <f>'Thông tin khách hàng'!$B$4+B443-1</f>
        <v>37</v>
      </c>
      <c r="E443" s="46">
        <f t="shared" si="5"/>
        <v>3112928344</v>
      </c>
      <c r="F443" s="5">
        <f>TP*VLOOKUP('Thông tin khách hàng'!$E$10,$X$2:$Z$5,3,FALSE)*OFFSET($S443,0,VLOOKUP('Thông tin khách hàng'!$E$10,$X$2:$Z$5,2,FALSE))</f>
        <v>0</v>
      </c>
      <c r="G443" s="5">
        <f>EP*VLOOKUP('Thông tin khách hàng'!$E$10,$X$2:$Z$5,3,FALSE)*OFFSET($S443,0,VLOOKUP('Thông tin khách hàng'!$E$10,$X$2:$Z$5,2,FALSE))</f>
        <v>0</v>
      </c>
      <c r="H443" s="5">
        <f>F443*HLOOKUP(B443,Assumption!$A$10:$G$12,2,TRUE)+G443*HLOOKUP(B443,Assumption!$A$10:$G$12,3,TRUE)</f>
        <v>0</v>
      </c>
      <c r="I443" s="5">
        <f t="shared" si="2"/>
        <v>0</v>
      </c>
      <c r="J443" s="47">
        <f>VLOOKUP(D443,Assumption!$O$3:$Q$103,IF('Thông tin khách hàng'!$B$3="Nam",2,3),FALSE)/12*P443</f>
        <v>0</v>
      </c>
      <c r="K443" s="5">
        <v>20000.0</v>
      </c>
      <c r="L443" s="46">
        <f>ROUND(((HLOOKUP(B443,Assumption!$A$6:$L$7,2,TRUE)+1)^(1/12)-1)*(E443+I443-J443-K443),0)</f>
        <v>5141221</v>
      </c>
      <c r="M443" s="46">
        <f t="shared" si="3"/>
        <v>3118049565</v>
      </c>
      <c r="N443" s="47">
        <f>HLOOKUP(ROUND(AVERAGE(M431:M442)/10^6,0),Assumption!$B$2:$E$3,2,TRUE)*MAX((AVERAGE(M431:M442)-250*10^6),0)</f>
        <v>16806247.24</v>
      </c>
      <c r="O443" s="46">
        <f t="shared" si="4"/>
        <v>3134855813</v>
      </c>
      <c r="P443" s="46">
        <f>IF(A443=1,SA,MAX(0,SA-M442))</f>
        <v>0</v>
      </c>
      <c r="S443" s="5">
        <v>0.0</v>
      </c>
      <c r="T443" s="5">
        <v>0.0</v>
      </c>
      <c r="U443" s="5">
        <v>0.0</v>
      </c>
      <c r="V443" s="48">
        <v>1.0</v>
      </c>
    </row>
    <row r="444" ht="15.75" customHeight="1">
      <c r="A444" s="5">
        <v>442.0</v>
      </c>
      <c r="B444" s="5">
        <v>37.0</v>
      </c>
      <c r="C444" s="5">
        <f t="shared" si="1"/>
        <v>10</v>
      </c>
      <c r="D444" s="5">
        <f>'Thông tin khách hàng'!$B$4+B444-1</f>
        <v>37</v>
      </c>
      <c r="E444" s="46">
        <f t="shared" si="5"/>
        <v>3118049565</v>
      </c>
      <c r="F444" s="5">
        <f>TP*VLOOKUP('Thông tin khách hàng'!$E$10,$X$2:$Z$5,3,FALSE)*OFFSET($S444,0,VLOOKUP('Thông tin khách hàng'!$E$10,$X$2:$Z$5,2,FALSE))</f>
        <v>0</v>
      </c>
      <c r="G444" s="5">
        <f>EP*VLOOKUP('Thông tin khách hàng'!$E$10,$X$2:$Z$5,3,FALSE)*OFFSET($S444,0,VLOOKUP('Thông tin khách hàng'!$E$10,$X$2:$Z$5,2,FALSE))</f>
        <v>0</v>
      </c>
      <c r="H444" s="5">
        <f>F444*HLOOKUP(B444,Assumption!$A$10:$G$12,2,TRUE)+G444*HLOOKUP(B444,Assumption!$A$10:$G$12,3,TRUE)</f>
        <v>0</v>
      </c>
      <c r="I444" s="5">
        <f t="shared" si="2"/>
        <v>0</v>
      </c>
      <c r="J444" s="47">
        <f>VLOOKUP(D444,Assumption!$O$3:$Q$103,IF('Thông tin khách hàng'!$B$3="Nam",2,3),FALSE)/12*P444</f>
        <v>0</v>
      </c>
      <c r="K444" s="5">
        <v>20000.0</v>
      </c>
      <c r="L444" s="46">
        <f>ROUND(((HLOOKUP(B444,Assumption!$A$6:$L$7,2,TRUE)+1)^(1/12)-1)*(E444+I444-J444-K444),0)</f>
        <v>5149679</v>
      </c>
      <c r="M444" s="46">
        <f t="shared" si="3"/>
        <v>3123179244</v>
      </c>
      <c r="N444" s="47">
        <f>HLOOKUP(ROUND(AVERAGE(M432:M443)/10^6,0),Assumption!$B$2:$E$3,2,TRUE)*MAX((AVERAGE(M432:M443)-250*10^6),0)</f>
        <v>16865659.61</v>
      </c>
      <c r="O444" s="46">
        <f t="shared" si="4"/>
        <v>3140044904</v>
      </c>
      <c r="P444" s="46">
        <f>IF(A444=1,SA,MAX(0,SA-M443))</f>
        <v>0</v>
      </c>
      <c r="S444" s="5">
        <v>0.0</v>
      </c>
      <c r="T444" s="5">
        <v>0.0</v>
      </c>
      <c r="U444" s="5">
        <v>1.0</v>
      </c>
      <c r="V444" s="48">
        <v>1.0</v>
      </c>
    </row>
    <row r="445" ht="15.75" customHeight="1">
      <c r="A445" s="5">
        <v>443.0</v>
      </c>
      <c r="B445" s="5">
        <v>37.0</v>
      </c>
      <c r="C445" s="5">
        <f t="shared" si="1"/>
        <v>11</v>
      </c>
      <c r="D445" s="5">
        <f>'Thông tin khách hàng'!$B$4+B445-1</f>
        <v>37</v>
      </c>
      <c r="E445" s="46">
        <f t="shared" si="5"/>
        <v>3123179244</v>
      </c>
      <c r="F445" s="5">
        <f>TP*VLOOKUP('Thông tin khách hàng'!$E$10,$X$2:$Z$5,3,FALSE)*OFFSET($S445,0,VLOOKUP('Thông tin khách hàng'!$E$10,$X$2:$Z$5,2,FALSE))</f>
        <v>0</v>
      </c>
      <c r="G445" s="5">
        <f>EP*VLOOKUP('Thông tin khách hàng'!$E$10,$X$2:$Z$5,3,FALSE)*OFFSET($S445,0,VLOOKUP('Thông tin khách hàng'!$E$10,$X$2:$Z$5,2,FALSE))</f>
        <v>0</v>
      </c>
      <c r="H445" s="5">
        <f>F445*HLOOKUP(B445,Assumption!$A$10:$G$12,2,TRUE)+G445*HLOOKUP(B445,Assumption!$A$10:$G$12,3,TRUE)</f>
        <v>0</v>
      </c>
      <c r="I445" s="5">
        <f t="shared" si="2"/>
        <v>0</v>
      </c>
      <c r="J445" s="47">
        <f>VLOOKUP(D445,Assumption!$O$3:$Q$103,IF('Thông tin khách hàng'!$B$3="Nam",2,3),FALSE)/12*P445</f>
        <v>0</v>
      </c>
      <c r="K445" s="5">
        <v>20000.0</v>
      </c>
      <c r="L445" s="46">
        <f>ROUND(((HLOOKUP(B445,Assumption!$A$6:$L$7,2,TRUE)+1)^(1/12)-1)*(E445+I445-J445-K445),0)</f>
        <v>5158151</v>
      </c>
      <c r="M445" s="46">
        <f t="shared" si="3"/>
        <v>3128317395</v>
      </c>
      <c r="N445" s="47">
        <f>HLOOKUP(ROUND(AVERAGE(M433:M444)/10^6,0),Assumption!$B$2:$E$3,2,TRUE)*MAX((AVERAGE(M433:M444)-250*10^6),0)</f>
        <v>16925170.1</v>
      </c>
      <c r="O445" s="46">
        <f t="shared" si="4"/>
        <v>3145242565</v>
      </c>
      <c r="P445" s="46">
        <f>IF(A445=1,SA,MAX(0,SA-M444))</f>
        <v>0</v>
      </c>
      <c r="S445" s="5">
        <v>0.0</v>
      </c>
      <c r="T445" s="5">
        <v>0.0</v>
      </c>
      <c r="U445" s="5">
        <v>0.0</v>
      </c>
      <c r="V445" s="48">
        <v>1.0</v>
      </c>
    </row>
    <row r="446" ht="15.75" customHeight="1">
      <c r="A446" s="5">
        <v>444.0</v>
      </c>
      <c r="B446" s="5">
        <v>37.0</v>
      </c>
      <c r="C446" s="5">
        <f t="shared" si="1"/>
        <v>12</v>
      </c>
      <c r="D446" s="5">
        <f>'Thông tin khách hàng'!$B$4+B446-1</f>
        <v>37</v>
      </c>
      <c r="E446" s="46">
        <f t="shared" si="5"/>
        <v>3128317395</v>
      </c>
      <c r="F446" s="5">
        <f>TP*VLOOKUP('Thông tin khách hàng'!$E$10,$X$2:$Z$5,3,FALSE)*OFFSET($S446,0,VLOOKUP('Thông tin khách hàng'!$E$10,$X$2:$Z$5,2,FALSE))</f>
        <v>0</v>
      </c>
      <c r="G446" s="5">
        <f>EP*VLOOKUP('Thông tin khách hàng'!$E$10,$X$2:$Z$5,3,FALSE)*OFFSET($S446,0,VLOOKUP('Thông tin khách hàng'!$E$10,$X$2:$Z$5,2,FALSE))</f>
        <v>0</v>
      </c>
      <c r="H446" s="5">
        <f>F446*HLOOKUP(B446,Assumption!$A$10:$G$12,2,TRUE)+G446*HLOOKUP(B446,Assumption!$A$10:$G$12,3,TRUE)</f>
        <v>0</v>
      </c>
      <c r="I446" s="5">
        <f t="shared" si="2"/>
        <v>0</v>
      </c>
      <c r="J446" s="47">
        <f>VLOOKUP(D446,Assumption!$O$3:$Q$103,IF('Thông tin khách hàng'!$B$3="Nam",2,3),FALSE)/12*P446</f>
        <v>0</v>
      </c>
      <c r="K446" s="5">
        <v>20000.0</v>
      </c>
      <c r="L446" s="46">
        <f>ROUND(((HLOOKUP(B446,Assumption!$A$6:$L$7,2,TRUE)+1)^(1/12)-1)*(E446+I446-J446-K446),0)</f>
        <v>5166637</v>
      </c>
      <c r="M446" s="46">
        <f t="shared" si="3"/>
        <v>3133464032</v>
      </c>
      <c r="N446" s="47">
        <f>HLOOKUP(ROUND(AVERAGE(M434:M445)/10^6,0),Assumption!$B$2:$E$3,2,TRUE)*MAX((AVERAGE(M434:M445)-250*10^6),0)</f>
        <v>16984778.88</v>
      </c>
      <c r="O446" s="46">
        <f t="shared" si="4"/>
        <v>3150448811</v>
      </c>
      <c r="P446" s="46">
        <f>IF(A446=1,SA,MAX(0,SA-M445))</f>
        <v>0</v>
      </c>
      <c r="S446" s="5">
        <v>0.0</v>
      </c>
      <c r="T446" s="5">
        <v>0.0</v>
      </c>
      <c r="U446" s="5">
        <v>0.0</v>
      </c>
      <c r="V446" s="48">
        <v>1.0</v>
      </c>
    </row>
    <row r="447" ht="15.75" customHeight="1">
      <c r="A447" s="5">
        <v>445.0</v>
      </c>
      <c r="B447" s="5">
        <v>38.0</v>
      </c>
      <c r="C447" s="5">
        <f t="shared" si="1"/>
        <v>1</v>
      </c>
      <c r="D447" s="5">
        <f>'Thông tin khách hàng'!$B$4+B447-1</f>
        <v>38</v>
      </c>
      <c r="E447" s="46">
        <f t="shared" si="5"/>
        <v>3133464032</v>
      </c>
      <c r="F447" s="5">
        <f>TP*VLOOKUP('Thông tin khách hàng'!$E$10,$X$2:$Z$5,3,FALSE)*OFFSET($S447,0,VLOOKUP('Thông tin khách hàng'!$E$10,$X$2:$Z$5,2,FALSE))</f>
        <v>15000000</v>
      </c>
      <c r="G447" s="5">
        <f>EP*VLOOKUP('Thông tin khách hàng'!$E$10,$X$2:$Z$5,3,FALSE)*OFFSET($S447,0,VLOOKUP('Thông tin khách hàng'!$E$10,$X$2:$Z$5,2,FALSE))</f>
        <v>15000000</v>
      </c>
      <c r="H447" s="5">
        <f>F447*HLOOKUP(B447,Assumption!$A$10:$G$12,2,TRUE)+G447*HLOOKUP(B447,Assumption!$A$10:$G$12,3,TRUE)</f>
        <v>750000</v>
      </c>
      <c r="I447" s="5">
        <f t="shared" si="2"/>
        <v>29250000</v>
      </c>
      <c r="J447" s="47">
        <f>VLOOKUP(D447,Assumption!$O$3:$Q$103,IF('Thông tin khách hàng'!$B$3="Nam",2,3),FALSE)/12*P447</f>
        <v>0</v>
      </c>
      <c r="K447" s="5">
        <v>20000.0</v>
      </c>
      <c r="L447" s="46">
        <f>ROUND(((HLOOKUP(B447,Assumption!$A$6:$L$7,2,TRUE)+1)^(1/12)-1)*(E447+I447-J447-K447),0)</f>
        <v>5223446</v>
      </c>
      <c r="M447" s="46">
        <f t="shared" si="3"/>
        <v>3167917478</v>
      </c>
      <c r="N447" s="47">
        <f>HLOOKUP(ROUND(AVERAGE(M435:M446)/10^6,0),Assumption!$B$2:$E$3,2,TRUE)*MAX((AVERAGE(M435:M446)-250*10^6),0)</f>
        <v>17044486.1</v>
      </c>
      <c r="O447" s="46">
        <f t="shared" si="4"/>
        <v>3184961964</v>
      </c>
      <c r="P447" s="46">
        <f>IF(A447=1,SA,MAX(0,SA-M446))</f>
        <v>0</v>
      </c>
      <c r="S447" s="5">
        <v>1.0</v>
      </c>
      <c r="T447" s="5">
        <v>1.0</v>
      </c>
      <c r="U447" s="5">
        <v>1.0</v>
      </c>
      <c r="V447" s="48">
        <v>1.0</v>
      </c>
    </row>
    <row r="448" ht="15.75" customHeight="1">
      <c r="A448" s="5">
        <v>446.0</v>
      </c>
      <c r="B448" s="5">
        <v>38.0</v>
      </c>
      <c r="C448" s="5">
        <f t="shared" si="1"/>
        <v>2</v>
      </c>
      <c r="D448" s="5">
        <f>'Thông tin khách hàng'!$B$4+B448-1</f>
        <v>38</v>
      </c>
      <c r="E448" s="46">
        <f t="shared" si="5"/>
        <v>3167917478</v>
      </c>
      <c r="F448" s="5">
        <f>TP*VLOOKUP('Thông tin khách hàng'!$E$10,$X$2:$Z$5,3,FALSE)*OFFSET($S448,0,VLOOKUP('Thông tin khách hàng'!$E$10,$X$2:$Z$5,2,FALSE))</f>
        <v>0</v>
      </c>
      <c r="G448" s="5">
        <f>EP*VLOOKUP('Thông tin khách hàng'!$E$10,$X$2:$Z$5,3,FALSE)*OFFSET($S448,0,VLOOKUP('Thông tin khách hàng'!$E$10,$X$2:$Z$5,2,FALSE))</f>
        <v>0</v>
      </c>
      <c r="H448" s="5">
        <f>F448*HLOOKUP(B448,Assumption!$A$10:$G$12,2,TRUE)+G448*HLOOKUP(B448,Assumption!$A$10:$G$12,3,TRUE)</f>
        <v>0</v>
      </c>
      <c r="I448" s="5">
        <f t="shared" si="2"/>
        <v>0</v>
      </c>
      <c r="J448" s="47">
        <f>VLOOKUP(D448,Assumption!$O$3:$Q$103,IF('Thông tin khách hàng'!$B$3="Nam",2,3),FALSE)/12*P448</f>
        <v>0</v>
      </c>
      <c r="K448" s="5">
        <v>20000.0</v>
      </c>
      <c r="L448" s="46">
        <f>ROUND(((HLOOKUP(B448,Assumption!$A$6:$L$7,2,TRUE)+1)^(1/12)-1)*(E448+I448-J448-K448),0)</f>
        <v>5232040</v>
      </c>
      <c r="M448" s="46">
        <f t="shared" si="3"/>
        <v>3173129518</v>
      </c>
      <c r="N448" s="47">
        <f>HLOOKUP(ROUND(AVERAGE(M436:M447)/10^6,0),Assumption!$B$2:$E$3,2,TRUE)*MAX((AVERAGE(M436:M447)-250*10^6),0)</f>
        <v>17104291.94</v>
      </c>
      <c r="O448" s="46">
        <f t="shared" si="4"/>
        <v>3190233810</v>
      </c>
      <c r="P448" s="46">
        <f>IF(A448=1,SA,MAX(0,SA-M447))</f>
        <v>0</v>
      </c>
      <c r="S448" s="5">
        <v>0.0</v>
      </c>
      <c r="T448" s="5">
        <v>0.0</v>
      </c>
      <c r="U448" s="5">
        <v>0.0</v>
      </c>
      <c r="V448" s="48">
        <v>1.0</v>
      </c>
    </row>
    <row r="449" ht="15.75" customHeight="1">
      <c r="A449" s="5">
        <v>447.0</v>
      </c>
      <c r="B449" s="5">
        <v>38.0</v>
      </c>
      <c r="C449" s="5">
        <f t="shared" si="1"/>
        <v>3</v>
      </c>
      <c r="D449" s="5">
        <f>'Thông tin khách hàng'!$B$4+B449-1</f>
        <v>38</v>
      </c>
      <c r="E449" s="46">
        <f t="shared" si="5"/>
        <v>3173129518</v>
      </c>
      <c r="F449" s="5">
        <f>TP*VLOOKUP('Thông tin khách hàng'!$E$10,$X$2:$Z$5,3,FALSE)*OFFSET($S449,0,VLOOKUP('Thông tin khách hàng'!$E$10,$X$2:$Z$5,2,FALSE))</f>
        <v>0</v>
      </c>
      <c r="G449" s="5">
        <f>EP*VLOOKUP('Thông tin khách hàng'!$E$10,$X$2:$Z$5,3,FALSE)*OFFSET($S449,0,VLOOKUP('Thông tin khách hàng'!$E$10,$X$2:$Z$5,2,FALSE))</f>
        <v>0</v>
      </c>
      <c r="H449" s="5">
        <f>F449*HLOOKUP(B449,Assumption!$A$10:$G$12,2,TRUE)+G449*HLOOKUP(B449,Assumption!$A$10:$G$12,3,TRUE)</f>
        <v>0</v>
      </c>
      <c r="I449" s="5">
        <f t="shared" si="2"/>
        <v>0</v>
      </c>
      <c r="J449" s="47">
        <f>VLOOKUP(D449,Assumption!$O$3:$Q$103,IF('Thông tin khách hàng'!$B$3="Nam",2,3),FALSE)/12*P449</f>
        <v>0</v>
      </c>
      <c r="K449" s="5">
        <v>20000.0</v>
      </c>
      <c r="L449" s="46">
        <f>ROUND(((HLOOKUP(B449,Assumption!$A$6:$L$7,2,TRUE)+1)^(1/12)-1)*(E449+I449-J449-K449),0)</f>
        <v>5240648</v>
      </c>
      <c r="M449" s="46">
        <f t="shared" si="3"/>
        <v>3178350166</v>
      </c>
      <c r="N449" s="47">
        <f>HLOOKUP(ROUND(AVERAGE(M437:M448)/10^6,0),Assumption!$B$2:$E$3,2,TRUE)*MAX((AVERAGE(M437:M448)-250*10^6),0)</f>
        <v>17164196.55</v>
      </c>
      <c r="O449" s="46">
        <f t="shared" si="4"/>
        <v>3195514363</v>
      </c>
      <c r="P449" s="46">
        <f>IF(A449=1,SA,MAX(0,SA-M448))</f>
        <v>0</v>
      </c>
      <c r="S449" s="5">
        <v>0.0</v>
      </c>
      <c r="T449" s="5">
        <v>0.0</v>
      </c>
      <c r="U449" s="5">
        <v>0.0</v>
      </c>
      <c r="V449" s="48">
        <v>1.0</v>
      </c>
    </row>
    <row r="450" ht="15.75" customHeight="1">
      <c r="A450" s="5">
        <v>448.0</v>
      </c>
      <c r="B450" s="5">
        <v>38.0</v>
      </c>
      <c r="C450" s="5">
        <f t="shared" si="1"/>
        <v>4</v>
      </c>
      <c r="D450" s="5">
        <f>'Thông tin khách hàng'!$B$4+B450-1</f>
        <v>38</v>
      </c>
      <c r="E450" s="46">
        <f t="shared" si="5"/>
        <v>3178350166</v>
      </c>
      <c r="F450" s="5">
        <f>TP*VLOOKUP('Thông tin khách hàng'!$E$10,$X$2:$Z$5,3,FALSE)*OFFSET($S450,0,VLOOKUP('Thông tin khách hàng'!$E$10,$X$2:$Z$5,2,FALSE))</f>
        <v>0</v>
      </c>
      <c r="G450" s="5">
        <f>EP*VLOOKUP('Thông tin khách hàng'!$E$10,$X$2:$Z$5,3,FALSE)*OFFSET($S450,0,VLOOKUP('Thông tin khách hàng'!$E$10,$X$2:$Z$5,2,FALSE))</f>
        <v>0</v>
      </c>
      <c r="H450" s="5">
        <f>F450*HLOOKUP(B450,Assumption!$A$10:$G$12,2,TRUE)+G450*HLOOKUP(B450,Assumption!$A$10:$G$12,3,TRUE)</f>
        <v>0</v>
      </c>
      <c r="I450" s="5">
        <f t="shared" si="2"/>
        <v>0</v>
      </c>
      <c r="J450" s="47">
        <f>VLOOKUP(D450,Assumption!$O$3:$Q$103,IF('Thông tin khách hàng'!$B$3="Nam",2,3),FALSE)/12*P450</f>
        <v>0</v>
      </c>
      <c r="K450" s="5">
        <v>20000.0</v>
      </c>
      <c r="L450" s="46">
        <f>ROUND(((HLOOKUP(B450,Assumption!$A$6:$L$7,2,TRUE)+1)^(1/12)-1)*(E450+I450-J450-K450),0)</f>
        <v>5249271</v>
      </c>
      <c r="M450" s="46">
        <f t="shared" si="3"/>
        <v>3183579437</v>
      </c>
      <c r="N450" s="47">
        <f>HLOOKUP(ROUND(AVERAGE(M438:M449)/10^6,0),Assumption!$B$2:$E$3,2,TRUE)*MAX((AVERAGE(M438:M449)-250*10^6),0)</f>
        <v>17224200.1</v>
      </c>
      <c r="O450" s="46">
        <f t="shared" si="4"/>
        <v>3200803637</v>
      </c>
      <c r="P450" s="46">
        <f>IF(A450=1,SA,MAX(0,SA-M449))</f>
        <v>0</v>
      </c>
      <c r="S450" s="5">
        <v>0.0</v>
      </c>
      <c r="T450" s="5">
        <v>0.0</v>
      </c>
      <c r="U450" s="5">
        <v>1.0</v>
      </c>
      <c r="V450" s="48">
        <v>1.0</v>
      </c>
    </row>
    <row r="451" ht="15.75" customHeight="1">
      <c r="A451" s="5">
        <v>449.0</v>
      </c>
      <c r="B451" s="5">
        <v>38.0</v>
      </c>
      <c r="C451" s="5">
        <f t="shared" si="1"/>
        <v>5</v>
      </c>
      <c r="D451" s="5">
        <f>'Thông tin khách hàng'!$B$4+B451-1</f>
        <v>38</v>
      </c>
      <c r="E451" s="46">
        <f t="shared" si="5"/>
        <v>3183579437</v>
      </c>
      <c r="F451" s="5">
        <f>TP*VLOOKUP('Thông tin khách hàng'!$E$10,$X$2:$Z$5,3,FALSE)*OFFSET($S451,0,VLOOKUP('Thông tin khách hàng'!$E$10,$X$2:$Z$5,2,FALSE))</f>
        <v>0</v>
      </c>
      <c r="G451" s="5">
        <f>EP*VLOOKUP('Thông tin khách hàng'!$E$10,$X$2:$Z$5,3,FALSE)*OFFSET($S451,0,VLOOKUP('Thông tin khách hàng'!$E$10,$X$2:$Z$5,2,FALSE))</f>
        <v>0</v>
      </c>
      <c r="H451" s="5">
        <f>F451*HLOOKUP(B451,Assumption!$A$10:$G$12,2,TRUE)+G451*HLOOKUP(B451,Assumption!$A$10:$G$12,3,TRUE)</f>
        <v>0</v>
      </c>
      <c r="I451" s="5">
        <f t="shared" si="2"/>
        <v>0</v>
      </c>
      <c r="J451" s="47">
        <f>VLOOKUP(D451,Assumption!$O$3:$Q$103,IF('Thông tin khách hàng'!$B$3="Nam",2,3),FALSE)/12*P451</f>
        <v>0</v>
      </c>
      <c r="K451" s="5">
        <v>20000.0</v>
      </c>
      <c r="L451" s="46">
        <f>ROUND(((HLOOKUP(B451,Assumption!$A$6:$L$7,2,TRUE)+1)^(1/12)-1)*(E451+I451-J451-K451),0)</f>
        <v>5257907</v>
      </c>
      <c r="M451" s="46">
        <f t="shared" si="3"/>
        <v>3188817344</v>
      </c>
      <c r="N451" s="47">
        <f>HLOOKUP(ROUND(AVERAGE(M439:M450)/10^6,0),Assumption!$B$2:$E$3,2,TRUE)*MAX((AVERAGE(M439:M450)-250*10^6),0)</f>
        <v>17284302.74</v>
      </c>
      <c r="O451" s="46">
        <f t="shared" si="4"/>
        <v>3206101647</v>
      </c>
      <c r="P451" s="46">
        <f>IF(A451=1,SA,MAX(0,SA-M450))</f>
        <v>0</v>
      </c>
      <c r="S451" s="5">
        <v>0.0</v>
      </c>
      <c r="T451" s="5">
        <v>0.0</v>
      </c>
      <c r="U451" s="5">
        <v>0.0</v>
      </c>
      <c r="V451" s="48">
        <v>1.0</v>
      </c>
    </row>
    <row r="452" ht="15.75" customHeight="1">
      <c r="A452" s="5">
        <v>450.0</v>
      </c>
      <c r="B452" s="5">
        <v>38.0</v>
      </c>
      <c r="C452" s="5">
        <f t="shared" si="1"/>
        <v>6</v>
      </c>
      <c r="D452" s="5">
        <f>'Thông tin khách hàng'!$B$4+B452-1</f>
        <v>38</v>
      </c>
      <c r="E452" s="46">
        <f t="shared" si="5"/>
        <v>3188817344</v>
      </c>
      <c r="F452" s="5">
        <f>TP*VLOOKUP('Thông tin khách hàng'!$E$10,$X$2:$Z$5,3,FALSE)*OFFSET($S452,0,VLOOKUP('Thông tin khách hàng'!$E$10,$X$2:$Z$5,2,FALSE))</f>
        <v>0</v>
      </c>
      <c r="G452" s="5">
        <f>EP*VLOOKUP('Thông tin khách hàng'!$E$10,$X$2:$Z$5,3,FALSE)*OFFSET($S452,0,VLOOKUP('Thông tin khách hàng'!$E$10,$X$2:$Z$5,2,FALSE))</f>
        <v>0</v>
      </c>
      <c r="H452" s="5">
        <f>F452*HLOOKUP(B452,Assumption!$A$10:$G$12,2,TRUE)+G452*HLOOKUP(B452,Assumption!$A$10:$G$12,3,TRUE)</f>
        <v>0</v>
      </c>
      <c r="I452" s="5">
        <f t="shared" si="2"/>
        <v>0</v>
      </c>
      <c r="J452" s="47">
        <f>VLOOKUP(D452,Assumption!$O$3:$Q$103,IF('Thông tin khách hàng'!$B$3="Nam",2,3),FALSE)/12*P452</f>
        <v>0</v>
      </c>
      <c r="K452" s="5">
        <v>20000.0</v>
      </c>
      <c r="L452" s="46">
        <f>ROUND(((HLOOKUP(B452,Assumption!$A$6:$L$7,2,TRUE)+1)^(1/12)-1)*(E452+I452-J452-K452),0)</f>
        <v>5266558</v>
      </c>
      <c r="M452" s="46">
        <f t="shared" si="3"/>
        <v>3194063902</v>
      </c>
      <c r="N452" s="47">
        <f>HLOOKUP(ROUND(AVERAGE(M440:M451)/10^6,0),Assumption!$B$2:$E$3,2,TRUE)*MAX((AVERAGE(M440:M451)-250*10^6),0)</f>
        <v>17344504.66</v>
      </c>
      <c r="O452" s="46">
        <f t="shared" si="4"/>
        <v>3211408407</v>
      </c>
      <c r="P452" s="46">
        <f>IF(A452=1,SA,MAX(0,SA-M451))</f>
        <v>0</v>
      </c>
      <c r="S452" s="5">
        <v>0.0</v>
      </c>
      <c r="T452" s="5">
        <v>0.0</v>
      </c>
      <c r="U452" s="5">
        <v>0.0</v>
      </c>
      <c r="V452" s="48">
        <v>1.0</v>
      </c>
    </row>
    <row r="453" ht="15.75" customHeight="1">
      <c r="A453" s="5">
        <v>451.0</v>
      </c>
      <c r="B453" s="5">
        <v>38.0</v>
      </c>
      <c r="C453" s="5">
        <f t="shared" si="1"/>
        <v>7</v>
      </c>
      <c r="D453" s="5">
        <f>'Thông tin khách hàng'!$B$4+B453-1</f>
        <v>38</v>
      </c>
      <c r="E453" s="46">
        <f t="shared" si="5"/>
        <v>3194063902</v>
      </c>
      <c r="F453" s="5">
        <f>TP*VLOOKUP('Thông tin khách hàng'!$E$10,$X$2:$Z$5,3,FALSE)*OFFSET($S453,0,VLOOKUP('Thông tin khách hàng'!$E$10,$X$2:$Z$5,2,FALSE))</f>
        <v>15000000</v>
      </c>
      <c r="G453" s="5">
        <f>EP*VLOOKUP('Thông tin khách hàng'!$E$10,$X$2:$Z$5,3,FALSE)*OFFSET($S453,0,VLOOKUP('Thông tin khách hàng'!$E$10,$X$2:$Z$5,2,FALSE))</f>
        <v>15000000</v>
      </c>
      <c r="H453" s="5">
        <f>F453*HLOOKUP(B453,Assumption!$A$10:$G$12,2,TRUE)+G453*HLOOKUP(B453,Assumption!$A$10:$G$12,3,TRUE)</f>
        <v>750000</v>
      </c>
      <c r="I453" s="5">
        <f t="shared" si="2"/>
        <v>29250000</v>
      </c>
      <c r="J453" s="47">
        <f>VLOOKUP(D453,Assumption!$O$3:$Q$103,IF('Thông tin khách hàng'!$B$3="Nam",2,3),FALSE)/12*P453</f>
        <v>0</v>
      </c>
      <c r="K453" s="5">
        <v>20000.0</v>
      </c>
      <c r="L453" s="46">
        <f>ROUND(((HLOOKUP(B453,Assumption!$A$6:$L$7,2,TRUE)+1)^(1/12)-1)*(E453+I453-J453-K453),0)</f>
        <v>5323532</v>
      </c>
      <c r="M453" s="46">
        <f t="shared" si="3"/>
        <v>3228617434</v>
      </c>
      <c r="N453" s="47">
        <f>HLOOKUP(ROUND(AVERAGE(M441:M452)/10^6,0),Assumption!$B$2:$E$3,2,TRUE)*MAX((AVERAGE(M441:M452)-250*10^6),0)</f>
        <v>17404806</v>
      </c>
      <c r="O453" s="46">
        <f t="shared" si="4"/>
        <v>3246022240</v>
      </c>
      <c r="P453" s="46">
        <f>IF(A453=1,SA,MAX(0,SA-M452))</f>
        <v>0</v>
      </c>
      <c r="S453" s="5">
        <v>0.0</v>
      </c>
      <c r="T453" s="5">
        <v>1.0</v>
      </c>
      <c r="U453" s="5">
        <v>1.0</v>
      </c>
      <c r="V453" s="48">
        <v>1.0</v>
      </c>
    </row>
    <row r="454" ht="15.75" customHeight="1">
      <c r="A454" s="5">
        <v>452.0</v>
      </c>
      <c r="B454" s="5">
        <v>38.0</v>
      </c>
      <c r="C454" s="5">
        <f t="shared" si="1"/>
        <v>8</v>
      </c>
      <c r="D454" s="5">
        <f>'Thông tin khách hàng'!$B$4+B454-1</f>
        <v>38</v>
      </c>
      <c r="E454" s="46">
        <f t="shared" si="5"/>
        <v>3228617434</v>
      </c>
      <c r="F454" s="5">
        <f>TP*VLOOKUP('Thông tin khách hàng'!$E$10,$X$2:$Z$5,3,FALSE)*OFFSET($S454,0,VLOOKUP('Thông tin khách hàng'!$E$10,$X$2:$Z$5,2,FALSE))</f>
        <v>0</v>
      </c>
      <c r="G454" s="5">
        <f>EP*VLOOKUP('Thông tin khách hàng'!$E$10,$X$2:$Z$5,3,FALSE)*OFFSET($S454,0,VLOOKUP('Thông tin khách hàng'!$E$10,$X$2:$Z$5,2,FALSE))</f>
        <v>0</v>
      </c>
      <c r="H454" s="5">
        <f>F454*HLOOKUP(B454,Assumption!$A$10:$G$12,2,TRUE)+G454*HLOOKUP(B454,Assumption!$A$10:$G$12,3,TRUE)</f>
        <v>0</v>
      </c>
      <c r="I454" s="5">
        <f t="shared" si="2"/>
        <v>0</v>
      </c>
      <c r="J454" s="47">
        <f>VLOOKUP(D454,Assumption!$O$3:$Q$103,IF('Thông tin khách hàng'!$B$3="Nam",2,3),FALSE)/12*P454</f>
        <v>0</v>
      </c>
      <c r="K454" s="5">
        <v>20000.0</v>
      </c>
      <c r="L454" s="46">
        <f>ROUND(((HLOOKUP(B454,Assumption!$A$6:$L$7,2,TRUE)+1)^(1/12)-1)*(E454+I454-J454-K454),0)</f>
        <v>5332291</v>
      </c>
      <c r="M454" s="46">
        <f t="shared" si="3"/>
        <v>3233929725</v>
      </c>
      <c r="N454" s="47">
        <f>HLOOKUP(ROUND(AVERAGE(M442:M453)/10^6,0),Assumption!$B$2:$E$3,2,TRUE)*MAX((AVERAGE(M442:M453)-250*10^6),0)</f>
        <v>17465206.93</v>
      </c>
      <c r="O454" s="46">
        <f t="shared" si="4"/>
        <v>3251394932</v>
      </c>
      <c r="P454" s="46">
        <f>IF(A454=1,SA,MAX(0,SA-M453))</f>
        <v>0</v>
      </c>
      <c r="S454" s="5">
        <v>0.0</v>
      </c>
      <c r="T454" s="5">
        <v>0.0</v>
      </c>
      <c r="U454" s="5">
        <v>0.0</v>
      </c>
      <c r="V454" s="48">
        <v>1.0</v>
      </c>
    </row>
    <row r="455" ht="15.75" customHeight="1">
      <c r="A455" s="5">
        <v>453.0</v>
      </c>
      <c r="B455" s="5">
        <v>38.0</v>
      </c>
      <c r="C455" s="5">
        <f t="shared" si="1"/>
        <v>9</v>
      </c>
      <c r="D455" s="5">
        <f>'Thông tin khách hàng'!$B$4+B455-1</f>
        <v>38</v>
      </c>
      <c r="E455" s="46">
        <f t="shared" si="5"/>
        <v>3233929725</v>
      </c>
      <c r="F455" s="5">
        <f>TP*VLOOKUP('Thông tin khách hàng'!$E$10,$X$2:$Z$5,3,FALSE)*OFFSET($S455,0,VLOOKUP('Thông tin khách hàng'!$E$10,$X$2:$Z$5,2,FALSE))</f>
        <v>0</v>
      </c>
      <c r="G455" s="5">
        <f>EP*VLOOKUP('Thông tin khách hàng'!$E$10,$X$2:$Z$5,3,FALSE)*OFFSET($S455,0,VLOOKUP('Thông tin khách hàng'!$E$10,$X$2:$Z$5,2,FALSE))</f>
        <v>0</v>
      </c>
      <c r="H455" s="5">
        <f>F455*HLOOKUP(B455,Assumption!$A$10:$G$12,2,TRUE)+G455*HLOOKUP(B455,Assumption!$A$10:$G$12,3,TRUE)</f>
        <v>0</v>
      </c>
      <c r="I455" s="5">
        <f t="shared" si="2"/>
        <v>0</v>
      </c>
      <c r="J455" s="47">
        <f>VLOOKUP(D455,Assumption!$O$3:$Q$103,IF('Thông tin khách hàng'!$B$3="Nam",2,3),FALSE)/12*P455</f>
        <v>0</v>
      </c>
      <c r="K455" s="5">
        <v>20000.0</v>
      </c>
      <c r="L455" s="46">
        <f>ROUND(((HLOOKUP(B455,Assumption!$A$6:$L$7,2,TRUE)+1)^(1/12)-1)*(E455+I455-J455-K455),0)</f>
        <v>5341065</v>
      </c>
      <c r="M455" s="46">
        <f t="shared" si="3"/>
        <v>3239250790</v>
      </c>
      <c r="N455" s="47">
        <f>HLOOKUP(ROUND(AVERAGE(M443:M454)/10^6,0),Assumption!$B$2:$E$3,2,TRUE)*MAX((AVERAGE(M443:M454)-250*10^6),0)</f>
        <v>17525707.62</v>
      </c>
      <c r="O455" s="46">
        <f t="shared" si="4"/>
        <v>3256776498</v>
      </c>
      <c r="P455" s="46">
        <f>IF(A455=1,SA,MAX(0,SA-M454))</f>
        <v>0</v>
      </c>
      <c r="S455" s="5">
        <v>0.0</v>
      </c>
      <c r="T455" s="5">
        <v>0.0</v>
      </c>
      <c r="U455" s="5">
        <v>0.0</v>
      </c>
      <c r="V455" s="48">
        <v>1.0</v>
      </c>
    </row>
    <row r="456" ht="15.75" customHeight="1">
      <c r="A456" s="5">
        <v>454.0</v>
      </c>
      <c r="B456" s="5">
        <v>38.0</v>
      </c>
      <c r="C456" s="5">
        <f t="shared" si="1"/>
        <v>10</v>
      </c>
      <c r="D456" s="5">
        <f>'Thông tin khách hàng'!$B$4+B456-1</f>
        <v>38</v>
      </c>
      <c r="E456" s="46">
        <f t="shared" si="5"/>
        <v>3239250790</v>
      </c>
      <c r="F456" s="5">
        <f>TP*VLOOKUP('Thông tin khách hàng'!$E$10,$X$2:$Z$5,3,FALSE)*OFFSET($S456,0,VLOOKUP('Thông tin khách hàng'!$E$10,$X$2:$Z$5,2,FALSE))</f>
        <v>0</v>
      </c>
      <c r="G456" s="5">
        <f>EP*VLOOKUP('Thông tin khách hàng'!$E$10,$X$2:$Z$5,3,FALSE)*OFFSET($S456,0,VLOOKUP('Thông tin khách hàng'!$E$10,$X$2:$Z$5,2,FALSE))</f>
        <v>0</v>
      </c>
      <c r="H456" s="5">
        <f>F456*HLOOKUP(B456,Assumption!$A$10:$G$12,2,TRUE)+G456*HLOOKUP(B456,Assumption!$A$10:$G$12,3,TRUE)</f>
        <v>0</v>
      </c>
      <c r="I456" s="5">
        <f t="shared" si="2"/>
        <v>0</v>
      </c>
      <c r="J456" s="47">
        <f>VLOOKUP(D456,Assumption!$O$3:$Q$103,IF('Thông tin khách hàng'!$B$3="Nam",2,3),FALSE)/12*P456</f>
        <v>0</v>
      </c>
      <c r="K456" s="5">
        <v>20000.0</v>
      </c>
      <c r="L456" s="46">
        <f>ROUND(((HLOOKUP(B456,Assumption!$A$6:$L$7,2,TRUE)+1)^(1/12)-1)*(E456+I456-J456-K456),0)</f>
        <v>5349853</v>
      </c>
      <c r="M456" s="46">
        <f t="shared" si="3"/>
        <v>3244580643</v>
      </c>
      <c r="N456" s="47">
        <f>HLOOKUP(ROUND(AVERAGE(M444:M455)/10^6,0),Assumption!$B$2:$E$3,2,TRUE)*MAX((AVERAGE(M444:M455)-250*10^6),0)</f>
        <v>17586308.23</v>
      </c>
      <c r="O456" s="46">
        <f t="shared" si="4"/>
        <v>3262166952</v>
      </c>
      <c r="P456" s="46">
        <f>IF(A456=1,SA,MAX(0,SA-M455))</f>
        <v>0</v>
      </c>
      <c r="S456" s="5">
        <v>0.0</v>
      </c>
      <c r="T456" s="5">
        <v>0.0</v>
      </c>
      <c r="U456" s="5">
        <v>1.0</v>
      </c>
      <c r="V456" s="48">
        <v>1.0</v>
      </c>
    </row>
    <row r="457" ht="15.75" customHeight="1">
      <c r="A457" s="5">
        <v>455.0</v>
      </c>
      <c r="B457" s="5">
        <v>38.0</v>
      </c>
      <c r="C457" s="5">
        <f t="shared" si="1"/>
        <v>11</v>
      </c>
      <c r="D457" s="5">
        <f>'Thông tin khách hàng'!$B$4+B457-1</f>
        <v>38</v>
      </c>
      <c r="E457" s="46">
        <f t="shared" si="5"/>
        <v>3244580643</v>
      </c>
      <c r="F457" s="5">
        <f>TP*VLOOKUP('Thông tin khách hàng'!$E$10,$X$2:$Z$5,3,FALSE)*OFFSET($S457,0,VLOOKUP('Thông tin khách hàng'!$E$10,$X$2:$Z$5,2,FALSE))</f>
        <v>0</v>
      </c>
      <c r="G457" s="5">
        <f>EP*VLOOKUP('Thông tin khách hàng'!$E$10,$X$2:$Z$5,3,FALSE)*OFFSET($S457,0,VLOOKUP('Thông tin khách hàng'!$E$10,$X$2:$Z$5,2,FALSE))</f>
        <v>0</v>
      </c>
      <c r="H457" s="5">
        <f>F457*HLOOKUP(B457,Assumption!$A$10:$G$12,2,TRUE)+G457*HLOOKUP(B457,Assumption!$A$10:$G$12,3,TRUE)</f>
        <v>0</v>
      </c>
      <c r="I457" s="5">
        <f t="shared" si="2"/>
        <v>0</v>
      </c>
      <c r="J457" s="47">
        <f>VLOOKUP(D457,Assumption!$O$3:$Q$103,IF('Thông tin khách hàng'!$B$3="Nam",2,3),FALSE)/12*P457</f>
        <v>0</v>
      </c>
      <c r="K457" s="5">
        <v>20000.0</v>
      </c>
      <c r="L457" s="46">
        <f>ROUND(((HLOOKUP(B457,Assumption!$A$6:$L$7,2,TRUE)+1)^(1/12)-1)*(E457+I457-J457-K457),0)</f>
        <v>5358656</v>
      </c>
      <c r="M457" s="46">
        <f t="shared" si="3"/>
        <v>3249919299</v>
      </c>
      <c r="N457" s="47">
        <f>HLOOKUP(ROUND(AVERAGE(M445:M456)/10^6,0),Assumption!$B$2:$E$3,2,TRUE)*MAX((AVERAGE(M445:M456)-250*10^6),0)</f>
        <v>17647008.93</v>
      </c>
      <c r="O457" s="46">
        <f t="shared" si="4"/>
        <v>3267566308</v>
      </c>
      <c r="P457" s="46">
        <f>IF(A457=1,SA,MAX(0,SA-M456))</f>
        <v>0</v>
      </c>
      <c r="S457" s="5">
        <v>0.0</v>
      </c>
      <c r="T457" s="5">
        <v>0.0</v>
      </c>
      <c r="U457" s="5">
        <v>0.0</v>
      </c>
      <c r="V457" s="48">
        <v>1.0</v>
      </c>
    </row>
    <row r="458" ht="15.75" customHeight="1">
      <c r="A458" s="5">
        <v>456.0</v>
      </c>
      <c r="B458" s="5">
        <v>38.0</v>
      </c>
      <c r="C458" s="5">
        <f t="shared" si="1"/>
        <v>12</v>
      </c>
      <c r="D458" s="5">
        <f>'Thông tin khách hàng'!$B$4+B458-1</f>
        <v>38</v>
      </c>
      <c r="E458" s="46">
        <f t="shared" si="5"/>
        <v>3249919299</v>
      </c>
      <c r="F458" s="5">
        <f>TP*VLOOKUP('Thông tin khách hàng'!$E$10,$X$2:$Z$5,3,FALSE)*OFFSET($S458,0,VLOOKUP('Thông tin khách hàng'!$E$10,$X$2:$Z$5,2,FALSE))</f>
        <v>0</v>
      </c>
      <c r="G458" s="5">
        <f>EP*VLOOKUP('Thông tin khách hàng'!$E$10,$X$2:$Z$5,3,FALSE)*OFFSET($S458,0,VLOOKUP('Thông tin khách hàng'!$E$10,$X$2:$Z$5,2,FALSE))</f>
        <v>0</v>
      </c>
      <c r="H458" s="5">
        <f>F458*HLOOKUP(B458,Assumption!$A$10:$G$12,2,TRUE)+G458*HLOOKUP(B458,Assumption!$A$10:$G$12,3,TRUE)</f>
        <v>0</v>
      </c>
      <c r="I458" s="5">
        <f t="shared" si="2"/>
        <v>0</v>
      </c>
      <c r="J458" s="47">
        <f>VLOOKUP(D458,Assumption!$O$3:$Q$103,IF('Thông tin khách hàng'!$B$3="Nam",2,3),FALSE)/12*P458</f>
        <v>0</v>
      </c>
      <c r="K458" s="5">
        <v>20000.0</v>
      </c>
      <c r="L458" s="46">
        <f>ROUND(((HLOOKUP(B458,Assumption!$A$6:$L$7,2,TRUE)+1)^(1/12)-1)*(E458+I458-J458-K458),0)</f>
        <v>5367473</v>
      </c>
      <c r="M458" s="46">
        <f t="shared" si="3"/>
        <v>3255266772</v>
      </c>
      <c r="N458" s="47">
        <f>HLOOKUP(ROUND(AVERAGE(M446:M457)/10^6,0),Assumption!$B$2:$E$3,2,TRUE)*MAX((AVERAGE(M446:M457)-250*10^6),0)</f>
        <v>17707809.89</v>
      </c>
      <c r="O458" s="46">
        <f t="shared" si="4"/>
        <v>3272974582</v>
      </c>
      <c r="P458" s="46">
        <f>IF(A458=1,SA,MAX(0,SA-M457))</f>
        <v>0</v>
      </c>
      <c r="S458" s="5">
        <v>0.0</v>
      </c>
      <c r="T458" s="5">
        <v>0.0</v>
      </c>
      <c r="U458" s="5">
        <v>0.0</v>
      </c>
      <c r="V458" s="48">
        <v>1.0</v>
      </c>
    </row>
    <row r="459" ht="15.75" customHeight="1">
      <c r="A459" s="5">
        <v>457.0</v>
      </c>
      <c r="B459" s="5">
        <v>39.0</v>
      </c>
      <c r="C459" s="5">
        <f t="shared" si="1"/>
        <v>1</v>
      </c>
      <c r="D459" s="5">
        <f>'Thông tin khách hàng'!$B$4+B459-1</f>
        <v>39</v>
      </c>
      <c r="E459" s="46">
        <f t="shared" si="5"/>
        <v>3255266772</v>
      </c>
      <c r="F459" s="5">
        <f>TP*VLOOKUP('Thông tin khách hàng'!$E$10,$X$2:$Z$5,3,FALSE)*OFFSET($S459,0,VLOOKUP('Thông tin khách hàng'!$E$10,$X$2:$Z$5,2,FALSE))</f>
        <v>15000000</v>
      </c>
      <c r="G459" s="5">
        <f>EP*VLOOKUP('Thông tin khách hàng'!$E$10,$X$2:$Z$5,3,FALSE)*OFFSET($S459,0,VLOOKUP('Thông tin khách hàng'!$E$10,$X$2:$Z$5,2,FALSE))</f>
        <v>15000000</v>
      </c>
      <c r="H459" s="5">
        <f>F459*HLOOKUP(B459,Assumption!$A$10:$G$12,2,TRUE)+G459*HLOOKUP(B459,Assumption!$A$10:$G$12,3,TRUE)</f>
        <v>750000</v>
      </c>
      <c r="I459" s="5">
        <f t="shared" si="2"/>
        <v>29250000</v>
      </c>
      <c r="J459" s="47">
        <f>VLOOKUP(D459,Assumption!$O$3:$Q$103,IF('Thông tin khách hàng'!$B$3="Nam",2,3),FALSE)/12*P459</f>
        <v>0</v>
      </c>
      <c r="K459" s="5">
        <v>20000.0</v>
      </c>
      <c r="L459" s="46">
        <f>ROUND(((HLOOKUP(B459,Assumption!$A$6:$L$7,2,TRUE)+1)^(1/12)-1)*(E459+I459-J459-K459),0)</f>
        <v>5424613</v>
      </c>
      <c r="M459" s="46">
        <f t="shared" si="3"/>
        <v>3289921385</v>
      </c>
      <c r="N459" s="47">
        <f>HLOOKUP(ROUND(AVERAGE(M447:M458)/10^6,0),Assumption!$B$2:$E$3,2,TRUE)*MAX((AVERAGE(M447:M458)-250*10^6),0)</f>
        <v>17768711.26</v>
      </c>
      <c r="O459" s="46">
        <f t="shared" si="4"/>
        <v>3307690097</v>
      </c>
      <c r="P459" s="46">
        <f>IF(A459=1,SA,MAX(0,SA-M458))</f>
        <v>0</v>
      </c>
      <c r="S459" s="5">
        <v>1.0</v>
      </c>
      <c r="T459" s="5">
        <v>1.0</v>
      </c>
      <c r="U459" s="5">
        <v>1.0</v>
      </c>
      <c r="V459" s="48">
        <v>1.0</v>
      </c>
    </row>
    <row r="460" ht="15.75" customHeight="1">
      <c r="A460" s="5">
        <v>458.0</v>
      </c>
      <c r="B460" s="5">
        <v>39.0</v>
      </c>
      <c r="C460" s="5">
        <f t="shared" si="1"/>
        <v>2</v>
      </c>
      <c r="D460" s="5">
        <f>'Thông tin khách hàng'!$B$4+B460-1</f>
        <v>39</v>
      </c>
      <c r="E460" s="46">
        <f t="shared" si="5"/>
        <v>3289921385</v>
      </c>
      <c r="F460" s="5">
        <f>TP*VLOOKUP('Thông tin khách hàng'!$E$10,$X$2:$Z$5,3,FALSE)*OFFSET($S460,0,VLOOKUP('Thông tin khách hàng'!$E$10,$X$2:$Z$5,2,FALSE))</f>
        <v>0</v>
      </c>
      <c r="G460" s="5">
        <f>EP*VLOOKUP('Thông tin khách hàng'!$E$10,$X$2:$Z$5,3,FALSE)*OFFSET($S460,0,VLOOKUP('Thông tin khách hàng'!$E$10,$X$2:$Z$5,2,FALSE))</f>
        <v>0</v>
      </c>
      <c r="H460" s="5">
        <f>F460*HLOOKUP(B460,Assumption!$A$10:$G$12,2,TRUE)+G460*HLOOKUP(B460,Assumption!$A$10:$G$12,3,TRUE)</f>
        <v>0</v>
      </c>
      <c r="I460" s="5">
        <f t="shared" si="2"/>
        <v>0</v>
      </c>
      <c r="J460" s="47">
        <f>VLOOKUP(D460,Assumption!$O$3:$Q$103,IF('Thông tin khách hàng'!$B$3="Nam",2,3),FALSE)/12*P460</f>
        <v>0</v>
      </c>
      <c r="K460" s="5">
        <v>20000.0</v>
      </c>
      <c r="L460" s="46">
        <f>ROUND(((HLOOKUP(B460,Assumption!$A$6:$L$7,2,TRUE)+1)^(1/12)-1)*(E460+I460-J460-K460),0)</f>
        <v>5433540</v>
      </c>
      <c r="M460" s="46">
        <f t="shared" si="3"/>
        <v>3295334925</v>
      </c>
      <c r="N460" s="47">
        <f>HLOOKUP(ROUND(AVERAGE(M448:M459)/10^6,0),Assumption!$B$2:$E$3,2,TRUE)*MAX((AVERAGE(M448:M459)-250*10^6),0)</f>
        <v>17829713.21</v>
      </c>
      <c r="O460" s="46">
        <f t="shared" si="4"/>
        <v>3313164638</v>
      </c>
      <c r="P460" s="46">
        <f>IF(A460=1,SA,MAX(0,SA-M459))</f>
        <v>0</v>
      </c>
      <c r="S460" s="5">
        <v>0.0</v>
      </c>
      <c r="T460" s="5">
        <v>0.0</v>
      </c>
      <c r="U460" s="5">
        <v>0.0</v>
      </c>
      <c r="V460" s="48">
        <v>1.0</v>
      </c>
    </row>
    <row r="461" ht="15.75" customHeight="1">
      <c r="A461" s="5">
        <v>459.0</v>
      </c>
      <c r="B461" s="5">
        <v>39.0</v>
      </c>
      <c r="C461" s="5">
        <f t="shared" si="1"/>
        <v>3</v>
      </c>
      <c r="D461" s="5">
        <f>'Thông tin khách hàng'!$B$4+B461-1</f>
        <v>39</v>
      </c>
      <c r="E461" s="46">
        <f t="shared" si="5"/>
        <v>3295334925</v>
      </c>
      <c r="F461" s="5">
        <f>TP*VLOOKUP('Thông tin khách hàng'!$E$10,$X$2:$Z$5,3,FALSE)*OFFSET($S461,0,VLOOKUP('Thông tin khách hàng'!$E$10,$X$2:$Z$5,2,FALSE))</f>
        <v>0</v>
      </c>
      <c r="G461" s="5">
        <f>EP*VLOOKUP('Thông tin khách hàng'!$E$10,$X$2:$Z$5,3,FALSE)*OFFSET($S461,0,VLOOKUP('Thông tin khách hàng'!$E$10,$X$2:$Z$5,2,FALSE))</f>
        <v>0</v>
      </c>
      <c r="H461" s="5">
        <f>F461*HLOOKUP(B461,Assumption!$A$10:$G$12,2,TRUE)+G461*HLOOKUP(B461,Assumption!$A$10:$G$12,3,TRUE)</f>
        <v>0</v>
      </c>
      <c r="I461" s="5">
        <f t="shared" si="2"/>
        <v>0</v>
      </c>
      <c r="J461" s="47">
        <f>VLOOKUP(D461,Assumption!$O$3:$Q$103,IF('Thông tin khách hàng'!$B$3="Nam",2,3),FALSE)/12*P461</f>
        <v>0</v>
      </c>
      <c r="K461" s="5">
        <v>20000.0</v>
      </c>
      <c r="L461" s="46">
        <f>ROUND(((HLOOKUP(B461,Assumption!$A$6:$L$7,2,TRUE)+1)^(1/12)-1)*(E461+I461-J461-K461),0)</f>
        <v>5442481</v>
      </c>
      <c r="M461" s="46">
        <f t="shared" si="3"/>
        <v>3300757406</v>
      </c>
      <c r="N461" s="47">
        <f>HLOOKUP(ROUND(AVERAGE(M449:M460)/10^6,0),Assumption!$B$2:$E$3,2,TRUE)*MAX((AVERAGE(M449:M460)-250*10^6),0)</f>
        <v>17890815.91</v>
      </c>
      <c r="O461" s="46">
        <f t="shared" si="4"/>
        <v>3318648222</v>
      </c>
      <c r="P461" s="46">
        <f>IF(A461=1,SA,MAX(0,SA-M460))</f>
        <v>0</v>
      </c>
      <c r="S461" s="5">
        <v>0.0</v>
      </c>
      <c r="T461" s="5">
        <v>0.0</v>
      </c>
      <c r="U461" s="5">
        <v>0.0</v>
      </c>
      <c r="V461" s="48">
        <v>1.0</v>
      </c>
    </row>
    <row r="462" ht="15.75" customHeight="1">
      <c r="A462" s="5">
        <v>460.0</v>
      </c>
      <c r="B462" s="5">
        <v>39.0</v>
      </c>
      <c r="C462" s="5">
        <f t="shared" si="1"/>
        <v>4</v>
      </c>
      <c r="D462" s="5">
        <f>'Thông tin khách hàng'!$B$4+B462-1</f>
        <v>39</v>
      </c>
      <c r="E462" s="46">
        <f t="shared" si="5"/>
        <v>3300757406</v>
      </c>
      <c r="F462" s="5">
        <f>TP*VLOOKUP('Thông tin khách hàng'!$E$10,$X$2:$Z$5,3,FALSE)*OFFSET($S462,0,VLOOKUP('Thông tin khách hàng'!$E$10,$X$2:$Z$5,2,FALSE))</f>
        <v>0</v>
      </c>
      <c r="G462" s="5">
        <f>EP*VLOOKUP('Thông tin khách hàng'!$E$10,$X$2:$Z$5,3,FALSE)*OFFSET($S462,0,VLOOKUP('Thông tin khách hàng'!$E$10,$X$2:$Z$5,2,FALSE))</f>
        <v>0</v>
      </c>
      <c r="H462" s="5">
        <f>F462*HLOOKUP(B462,Assumption!$A$10:$G$12,2,TRUE)+G462*HLOOKUP(B462,Assumption!$A$10:$G$12,3,TRUE)</f>
        <v>0</v>
      </c>
      <c r="I462" s="5">
        <f t="shared" si="2"/>
        <v>0</v>
      </c>
      <c r="J462" s="47">
        <f>VLOOKUP(D462,Assumption!$O$3:$Q$103,IF('Thông tin khách hàng'!$B$3="Nam",2,3),FALSE)/12*P462</f>
        <v>0</v>
      </c>
      <c r="K462" s="5">
        <v>20000.0</v>
      </c>
      <c r="L462" s="46">
        <f>ROUND(((HLOOKUP(B462,Assumption!$A$6:$L$7,2,TRUE)+1)^(1/12)-1)*(E462+I462-J462-K462),0)</f>
        <v>5451436</v>
      </c>
      <c r="M462" s="46">
        <f t="shared" si="3"/>
        <v>3306188842</v>
      </c>
      <c r="N462" s="47">
        <f>HLOOKUP(ROUND(AVERAGE(M450:M461)/10^6,0),Assumption!$B$2:$E$3,2,TRUE)*MAX((AVERAGE(M450:M461)-250*10^6),0)</f>
        <v>17952019.53</v>
      </c>
      <c r="O462" s="46">
        <f t="shared" si="4"/>
        <v>3324140862</v>
      </c>
      <c r="P462" s="46">
        <f>IF(A462=1,SA,MAX(0,SA-M461))</f>
        <v>0</v>
      </c>
      <c r="S462" s="5">
        <v>0.0</v>
      </c>
      <c r="T462" s="5">
        <v>0.0</v>
      </c>
      <c r="U462" s="5">
        <v>1.0</v>
      </c>
      <c r="V462" s="48">
        <v>1.0</v>
      </c>
    </row>
    <row r="463" ht="15.75" customHeight="1">
      <c r="A463" s="5">
        <v>461.0</v>
      </c>
      <c r="B463" s="5">
        <v>39.0</v>
      </c>
      <c r="C463" s="5">
        <f t="shared" si="1"/>
        <v>5</v>
      </c>
      <c r="D463" s="5">
        <f>'Thông tin khách hàng'!$B$4+B463-1</f>
        <v>39</v>
      </c>
      <c r="E463" s="46">
        <f t="shared" si="5"/>
        <v>3306188842</v>
      </c>
      <c r="F463" s="5">
        <f>TP*VLOOKUP('Thông tin khách hàng'!$E$10,$X$2:$Z$5,3,FALSE)*OFFSET($S463,0,VLOOKUP('Thông tin khách hàng'!$E$10,$X$2:$Z$5,2,FALSE))</f>
        <v>0</v>
      </c>
      <c r="G463" s="5">
        <f>EP*VLOOKUP('Thông tin khách hàng'!$E$10,$X$2:$Z$5,3,FALSE)*OFFSET($S463,0,VLOOKUP('Thông tin khách hàng'!$E$10,$X$2:$Z$5,2,FALSE))</f>
        <v>0</v>
      </c>
      <c r="H463" s="5">
        <f>F463*HLOOKUP(B463,Assumption!$A$10:$G$12,2,TRUE)+G463*HLOOKUP(B463,Assumption!$A$10:$G$12,3,TRUE)</f>
        <v>0</v>
      </c>
      <c r="I463" s="5">
        <f t="shared" si="2"/>
        <v>0</v>
      </c>
      <c r="J463" s="47">
        <f>VLOOKUP(D463,Assumption!$O$3:$Q$103,IF('Thông tin khách hàng'!$B$3="Nam",2,3),FALSE)/12*P463</f>
        <v>0</v>
      </c>
      <c r="K463" s="5">
        <v>20000.0</v>
      </c>
      <c r="L463" s="46">
        <f>ROUND(((HLOOKUP(B463,Assumption!$A$6:$L$7,2,TRUE)+1)^(1/12)-1)*(E463+I463-J463-K463),0)</f>
        <v>5460407</v>
      </c>
      <c r="M463" s="46">
        <f t="shared" si="3"/>
        <v>3311629249</v>
      </c>
      <c r="N463" s="47">
        <f>HLOOKUP(ROUND(AVERAGE(M451:M462)/10^6,0),Assumption!$B$2:$E$3,2,TRUE)*MAX((AVERAGE(M451:M462)-250*10^6),0)</f>
        <v>18013324.24</v>
      </c>
      <c r="O463" s="46">
        <f t="shared" si="4"/>
        <v>3329642574</v>
      </c>
      <c r="P463" s="46">
        <f>IF(A463=1,SA,MAX(0,SA-M462))</f>
        <v>0</v>
      </c>
      <c r="S463" s="5">
        <v>0.0</v>
      </c>
      <c r="T463" s="5">
        <v>0.0</v>
      </c>
      <c r="U463" s="5">
        <v>0.0</v>
      </c>
      <c r="V463" s="48">
        <v>1.0</v>
      </c>
    </row>
    <row r="464" ht="15.75" customHeight="1">
      <c r="A464" s="5">
        <v>462.0</v>
      </c>
      <c r="B464" s="5">
        <v>39.0</v>
      </c>
      <c r="C464" s="5">
        <f t="shared" si="1"/>
        <v>6</v>
      </c>
      <c r="D464" s="5">
        <f>'Thông tin khách hàng'!$B$4+B464-1</f>
        <v>39</v>
      </c>
      <c r="E464" s="46">
        <f t="shared" si="5"/>
        <v>3311629249</v>
      </c>
      <c r="F464" s="5">
        <f>TP*VLOOKUP('Thông tin khách hàng'!$E$10,$X$2:$Z$5,3,FALSE)*OFFSET($S464,0,VLOOKUP('Thông tin khách hàng'!$E$10,$X$2:$Z$5,2,FALSE))</f>
        <v>0</v>
      </c>
      <c r="G464" s="5">
        <f>EP*VLOOKUP('Thông tin khách hàng'!$E$10,$X$2:$Z$5,3,FALSE)*OFFSET($S464,0,VLOOKUP('Thông tin khách hàng'!$E$10,$X$2:$Z$5,2,FALSE))</f>
        <v>0</v>
      </c>
      <c r="H464" s="5">
        <f>F464*HLOOKUP(B464,Assumption!$A$10:$G$12,2,TRUE)+G464*HLOOKUP(B464,Assumption!$A$10:$G$12,3,TRUE)</f>
        <v>0</v>
      </c>
      <c r="I464" s="5">
        <f t="shared" si="2"/>
        <v>0</v>
      </c>
      <c r="J464" s="47">
        <f>VLOOKUP(D464,Assumption!$O$3:$Q$103,IF('Thông tin khách hàng'!$B$3="Nam",2,3),FALSE)/12*P464</f>
        <v>0</v>
      </c>
      <c r="K464" s="5">
        <v>20000.0</v>
      </c>
      <c r="L464" s="46">
        <f>ROUND(((HLOOKUP(B464,Assumption!$A$6:$L$7,2,TRUE)+1)^(1/12)-1)*(E464+I464-J464-K464),0)</f>
        <v>5469392</v>
      </c>
      <c r="M464" s="46">
        <f t="shared" si="3"/>
        <v>3317078641</v>
      </c>
      <c r="N464" s="47">
        <f>HLOOKUP(ROUND(AVERAGE(M452:M463)/10^6,0),Assumption!$B$2:$E$3,2,TRUE)*MAX((AVERAGE(M452:M463)-250*10^6),0)</f>
        <v>18074730.19</v>
      </c>
      <c r="O464" s="46">
        <f t="shared" si="4"/>
        <v>3335153371</v>
      </c>
      <c r="P464" s="46">
        <f>IF(A464=1,SA,MAX(0,SA-M463))</f>
        <v>0</v>
      </c>
      <c r="S464" s="5">
        <v>0.0</v>
      </c>
      <c r="T464" s="5">
        <v>0.0</v>
      </c>
      <c r="U464" s="5">
        <v>0.0</v>
      </c>
      <c r="V464" s="48">
        <v>1.0</v>
      </c>
    </row>
    <row r="465" ht="15.75" customHeight="1">
      <c r="A465" s="5">
        <v>463.0</v>
      </c>
      <c r="B465" s="5">
        <v>39.0</v>
      </c>
      <c r="C465" s="5">
        <f t="shared" si="1"/>
        <v>7</v>
      </c>
      <c r="D465" s="5">
        <f>'Thông tin khách hàng'!$B$4+B465-1</f>
        <v>39</v>
      </c>
      <c r="E465" s="46">
        <f t="shared" si="5"/>
        <v>3317078641</v>
      </c>
      <c r="F465" s="5">
        <f>TP*VLOOKUP('Thông tin khách hàng'!$E$10,$X$2:$Z$5,3,FALSE)*OFFSET($S465,0,VLOOKUP('Thông tin khách hàng'!$E$10,$X$2:$Z$5,2,FALSE))</f>
        <v>15000000</v>
      </c>
      <c r="G465" s="5">
        <f>EP*VLOOKUP('Thông tin khách hàng'!$E$10,$X$2:$Z$5,3,FALSE)*OFFSET($S465,0,VLOOKUP('Thông tin khách hàng'!$E$10,$X$2:$Z$5,2,FALSE))</f>
        <v>15000000</v>
      </c>
      <c r="H465" s="5">
        <f>F465*HLOOKUP(B465,Assumption!$A$10:$G$12,2,TRUE)+G465*HLOOKUP(B465,Assumption!$A$10:$G$12,3,TRUE)</f>
        <v>750000</v>
      </c>
      <c r="I465" s="5">
        <f t="shared" si="2"/>
        <v>29250000</v>
      </c>
      <c r="J465" s="47">
        <f>VLOOKUP(D465,Assumption!$O$3:$Q$103,IF('Thông tin khách hàng'!$B$3="Nam",2,3),FALSE)/12*P465</f>
        <v>0</v>
      </c>
      <c r="K465" s="5">
        <v>20000.0</v>
      </c>
      <c r="L465" s="46">
        <f>ROUND(((HLOOKUP(B465,Assumption!$A$6:$L$7,2,TRUE)+1)^(1/12)-1)*(E465+I465-J465-K465),0)</f>
        <v>5526701</v>
      </c>
      <c r="M465" s="46">
        <f t="shared" si="3"/>
        <v>3351835342</v>
      </c>
      <c r="N465" s="47">
        <f>HLOOKUP(ROUND(AVERAGE(M453:M464)/10^6,0),Assumption!$B$2:$E$3,2,TRUE)*MAX((AVERAGE(M453:M464)-250*10^6),0)</f>
        <v>18136237.56</v>
      </c>
      <c r="O465" s="46">
        <f t="shared" si="4"/>
        <v>3369971580</v>
      </c>
      <c r="P465" s="46">
        <f>IF(A465=1,SA,MAX(0,SA-M464))</f>
        <v>0</v>
      </c>
      <c r="S465" s="5">
        <v>0.0</v>
      </c>
      <c r="T465" s="5">
        <v>1.0</v>
      </c>
      <c r="U465" s="5">
        <v>1.0</v>
      </c>
      <c r="V465" s="48">
        <v>1.0</v>
      </c>
    </row>
    <row r="466" ht="15.75" customHeight="1">
      <c r="A466" s="5">
        <v>464.0</v>
      </c>
      <c r="B466" s="5">
        <v>39.0</v>
      </c>
      <c r="C466" s="5">
        <f t="shared" si="1"/>
        <v>8</v>
      </c>
      <c r="D466" s="5">
        <f>'Thông tin khách hàng'!$B$4+B466-1</f>
        <v>39</v>
      </c>
      <c r="E466" s="46">
        <f t="shared" si="5"/>
        <v>3351835342</v>
      </c>
      <c r="F466" s="5">
        <f>TP*VLOOKUP('Thông tin khách hàng'!$E$10,$X$2:$Z$5,3,FALSE)*OFFSET($S466,0,VLOOKUP('Thông tin khách hàng'!$E$10,$X$2:$Z$5,2,FALSE))</f>
        <v>0</v>
      </c>
      <c r="G466" s="5">
        <f>EP*VLOOKUP('Thông tin khách hàng'!$E$10,$X$2:$Z$5,3,FALSE)*OFFSET($S466,0,VLOOKUP('Thông tin khách hàng'!$E$10,$X$2:$Z$5,2,FALSE))</f>
        <v>0</v>
      </c>
      <c r="H466" s="5">
        <f>F466*HLOOKUP(B466,Assumption!$A$10:$G$12,2,TRUE)+G466*HLOOKUP(B466,Assumption!$A$10:$G$12,3,TRUE)</f>
        <v>0</v>
      </c>
      <c r="I466" s="5">
        <f t="shared" si="2"/>
        <v>0</v>
      </c>
      <c r="J466" s="47">
        <f>VLOOKUP(D466,Assumption!$O$3:$Q$103,IF('Thông tin khách hàng'!$B$3="Nam",2,3),FALSE)/12*P466</f>
        <v>0</v>
      </c>
      <c r="K466" s="5">
        <v>20000.0</v>
      </c>
      <c r="L466" s="46">
        <f>ROUND(((HLOOKUP(B466,Assumption!$A$6:$L$7,2,TRUE)+1)^(1/12)-1)*(E466+I466-J466-K466),0)</f>
        <v>5535796</v>
      </c>
      <c r="M466" s="46">
        <f t="shared" si="3"/>
        <v>3357351138</v>
      </c>
      <c r="N466" s="47">
        <f>HLOOKUP(ROUND(AVERAGE(M454:M465)/10^6,0),Assumption!$B$2:$E$3,2,TRUE)*MAX((AVERAGE(M454:M465)-250*10^6),0)</f>
        <v>18197846.51</v>
      </c>
      <c r="O466" s="46">
        <f t="shared" si="4"/>
        <v>3375548985</v>
      </c>
      <c r="P466" s="46">
        <f>IF(A466=1,SA,MAX(0,SA-M465))</f>
        <v>0</v>
      </c>
      <c r="S466" s="5">
        <v>0.0</v>
      </c>
      <c r="T466" s="5">
        <v>0.0</v>
      </c>
      <c r="U466" s="5">
        <v>0.0</v>
      </c>
      <c r="V466" s="48">
        <v>1.0</v>
      </c>
    </row>
    <row r="467" ht="15.75" customHeight="1">
      <c r="A467" s="5">
        <v>465.0</v>
      </c>
      <c r="B467" s="5">
        <v>39.0</v>
      </c>
      <c r="C467" s="5">
        <f t="shared" si="1"/>
        <v>9</v>
      </c>
      <c r="D467" s="5">
        <f>'Thông tin khách hàng'!$B$4+B467-1</f>
        <v>39</v>
      </c>
      <c r="E467" s="46">
        <f t="shared" si="5"/>
        <v>3357351138</v>
      </c>
      <c r="F467" s="5">
        <f>TP*VLOOKUP('Thông tin khách hàng'!$E$10,$X$2:$Z$5,3,FALSE)*OFFSET($S467,0,VLOOKUP('Thông tin khách hàng'!$E$10,$X$2:$Z$5,2,FALSE))</f>
        <v>0</v>
      </c>
      <c r="G467" s="5">
        <f>EP*VLOOKUP('Thông tin khách hàng'!$E$10,$X$2:$Z$5,3,FALSE)*OFFSET($S467,0,VLOOKUP('Thông tin khách hàng'!$E$10,$X$2:$Z$5,2,FALSE))</f>
        <v>0</v>
      </c>
      <c r="H467" s="5">
        <f>F467*HLOOKUP(B467,Assumption!$A$10:$G$12,2,TRUE)+G467*HLOOKUP(B467,Assumption!$A$10:$G$12,3,TRUE)</f>
        <v>0</v>
      </c>
      <c r="I467" s="5">
        <f t="shared" si="2"/>
        <v>0</v>
      </c>
      <c r="J467" s="47">
        <f>VLOOKUP(D467,Assumption!$O$3:$Q$103,IF('Thông tin khách hàng'!$B$3="Nam",2,3),FALSE)/12*P467</f>
        <v>0</v>
      </c>
      <c r="K467" s="5">
        <v>20000.0</v>
      </c>
      <c r="L467" s="46">
        <f>ROUND(((HLOOKUP(B467,Assumption!$A$6:$L$7,2,TRUE)+1)^(1/12)-1)*(E467+I467-J467-K467),0)</f>
        <v>5544905</v>
      </c>
      <c r="M467" s="46">
        <f t="shared" si="3"/>
        <v>3362876043</v>
      </c>
      <c r="N467" s="47">
        <f>HLOOKUP(ROUND(AVERAGE(M455:M466)/10^6,0),Assumption!$B$2:$E$3,2,TRUE)*MAX((AVERAGE(M455:M466)-250*10^6),0)</f>
        <v>18259557.22</v>
      </c>
      <c r="O467" s="46">
        <f t="shared" si="4"/>
        <v>3381135600</v>
      </c>
      <c r="P467" s="46">
        <f>IF(A467=1,SA,MAX(0,SA-M466))</f>
        <v>0</v>
      </c>
      <c r="S467" s="5">
        <v>0.0</v>
      </c>
      <c r="T467" s="5">
        <v>0.0</v>
      </c>
      <c r="U467" s="5">
        <v>0.0</v>
      </c>
      <c r="V467" s="48">
        <v>1.0</v>
      </c>
    </row>
    <row r="468" ht="15.75" customHeight="1">
      <c r="A468" s="5">
        <v>466.0</v>
      </c>
      <c r="B468" s="5">
        <v>39.0</v>
      </c>
      <c r="C468" s="5">
        <f t="shared" si="1"/>
        <v>10</v>
      </c>
      <c r="D468" s="5">
        <f>'Thông tin khách hàng'!$B$4+B468-1</f>
        <v>39</v>
      </c>
      <c r="E468" s="46">
        <f t="shared" si="5"/>
        <v>3362876043</v>
      </c>
      <c r="F468" s="5">
        <f>TP*VLOOKUP('Thông tin khách hàng'!$E$10,$X$2:$Z$5,3,FALSE)*OFFSET($S468,0,VLOOKUP('Thông tin khách hàng'!$E$10,$X$2:$Z$5,2,FALSE))</f>
        <v>0</v>
      </c>
      <c r="G468" s="5">
        <f>EP*VLOOKUP('Thông tin khách hàng'!$E$10,$X$2:$Z$5,3,FALSE)*OFFSET($S468,0,VLOOKUP('Thông tin khách hàng'!$E$10,$X$2:$Z$5,2,FALSE))</f>
        <v>0</v>
      </c>
      <c r="H468" s="5">
        <f>F468*HLOOKUP(B468,Assumption!$A$10:$G$12,2,TRUE)+G468*HLOOKUP(B468,Assumption!$A$10:$G$12,3,TRUE)</f>
        <v>0</v>
      </c>
      <c r="I468" s="5">
        <f t="shared" si="2"/>
        <v>0</v>
      </c>
      <c r="J468" s="47">
        <f>VLOOKUP(D468,Assumption!$O$3:$Q$103,IF('Thông tin khách hàng'!$B$3="Nam",2,3),FALSE)/12*P468</f>
        <v>0</v>
      </c>
      <c r="K468" s="5">
        <v>20000.0</v>
      </c>
      <c r="L468" s="46">
        <f>ROUND(((HLOOKUP(B468,Assumption!$A$6:$L$7,2,TRUE)+1)^(1/12)-1)*(E468+I468-J468-K468),0)</f>
        <v>5554030</v>
      </c>
      <c r="M468" s="46">
        <f t="shared" si="3"/>
        <v>3368410073</v>
      </c>
      <c r="N468" s="47">
        <f>HLOOKUP(ROUND(AVERAGE(M456:M467)/10^6,0),Assumption!$B$2:$E$3,2,TRUE)*MAX((AVERAGE(M456:M467)-250*10^6),0)</f>
        <v>18321369.84</v>
      </c>
      <c r="O468" s="46">
        <f t="shared" si="4"/>
        <v>3386731443</v>
      </c>
      <c r="P468" s="46">
        <f>IF(A468=1,SA,MAX(0,SA-M467))</f>
        <v>0</v>
      </c>
      <c r="S468" s="5">
        <v>0.0</v>
      </c>
      <c r="T468" s="5">
        <v>0.0</v>
      </c>
      <c r="U468" s="5">
        <v>1.0</v>
      </c>
      <c r="V468" s="48">
        <v>1.0</v>
      </c>
    </row>
    <row r="469" ht="15.75" customHeight="1">
      <c r="A469" s="5">
        <v>467.0</v>
      </c>
      <c r="B469" s="5">
        <v>39.0</v>
      </c>
      <c r="C469" s="5">
        <f t="shared" si="1"/>
        <v>11</v>
      </c>
      <c r="D469" s="5">
        <f>'Thông tin khách hàng'!$B$4+B469-1</f>
        <v>39</v>
      </c>
      <c r="E469" s="46">
        <f t="shared" si="5"/>
        <v>3368410073</v>
      </c>
      <c r="F469" s="5">
        <f>TP*VLOOKUP('Thông tin khách hàng'!$E$10,$X$2:$Z$5,3,FALSE)*OFFSET($S469,0,VLOOKUP('Thông tin khách hàng'!$E$10,$X$2:$Z$5,2,FALSE))</f>
        <v>0</v>
      </c>
      <c r="G469" s="5">
        <f>EP*VLOOKUP('Thông tin khách hàng'!$E$10,$X$2:$Z$5,3,FALSE)*OFFSET($S469,0,VLOOKUP('Thông tin khách hàng'!$E$10,$X$2:$Z$5,2,FALSE))</f>
        <v>0</v>
      </c>
      <c r="H469" s="5">
        <f>F469*HLOOKUP(B469,Assumption!$A$10:$G$12,2,TRUE)+G469*HLOOKUP(B469,Assumption!$A$10:$G$12,3,TRUE)</f>
        <v>0</v>
      </c>
      <c r="I469" s="5">
        <f t="shared" si="2"/>
        <v>0</v>
      </c>
      <c r="J469" s="47">
        <f>VLOOKUP(D469,Assumption!$O$3:$Q$103,IF('Thông tin khách hàng'!$B$3="Nam",2,3),FALSE)/12*P469</f>
        <v>0</v>
      </c>
      <c r="K469" s="5">
        <v>20000.0</v>
      </c>
      <c r="L469" s="46">
        <f>ROUND(((HLOOKUP(B469,Assumption!$A$6:$L$7,2,TRUE)+1)^(1/12)-1)*(E469+I469-J469-K469),0)</f>
        <v>5563170</v>
      </c>
      <c r="M469" s="46">
        <f t="shared" si="3"/>
        <v>3373953243</v>
      </c>
      <c r="N469" s="47">
        <f>HLOOKUP(ROUND(AVERAGE(M457:M468)/10^6,0),Assumption!$B$2:$E$3,2,TRUE)*MAX((AVERAGE(M457:M468)-250*10^6),0)</f>
        <v>18383284.56</v>
      </c>
      <c r="O469" s="46">
        <f t="shared" si="4"/>
        <v>3392336528</v>
      </c>
      <c r="P469" s="46">
        <f>IF(A469=1,SA,MAX(0,SA-M468))</f>
        <v>0</v>
      </c>
      <c r="S469" s="5">
        <v>0.0</v>
      </c>
      <c r="T469" s="5">
        <v>0.0</v>
      </c>
      <c r="U469" s="5">
        <v>0.0</v>
      </c>
      <c r="V469" s="48">
        <v>1.0</v>
      </c>
    </row>
    <row r="470" ht="15.75" customHeight="1">
      <c r="A470" s="5">
        <v>468.0</v>
      </c>
      <c r="B470" s="5">
        <v>39.0</v>
      </c>
      <c r="C470" s="5">
        <f t="shared" si="1"/>
        <v>12</v>
      </c>
      <c r="D470" s="5">
        <f>'Thông tin khách hàng'!$B$4+B470-1</f>
        <v>39</v>
      </c>
      <c r="E470" s="46">
        <f t="shared" si="5"/>
        <v>3373953243</v>
      </c>
      <c r="F470" s="5">
        <f>TP*VLOOKUP('Thông tin khách hàng'!$E$10,$X$2:$Z$5,3,FALSE)*OFFSET($S470,0,VLOOKUP('Thông tin khách hàng'!$E$10,$X$2:$Z$5,2,FALSE))</f>
        <v>0</v>
      </c>
      <c r="G470" s="5">
        <f>EP*VLOOKUP('Thông tin khách hàng'!$E$10,$X$2:$Z$5,3,FALSE)*OFFSET($S470,0,VLOOKUP('Thông tin khách hàng'!$E$10,$X$2:$Z$5,2,FALSE))</f>
        <v>0</v>
      </c>
      <c r="H470" s="5">
        <f>F470*HLOOKUP(B470,Assumption!$A$10:$G$12,2,TRUE)+G470*HLOOKUP(B470,Assumption!$A$10:$G$12,3,TRUE)</f>
        <v>0</v>
      </c>
      <c r="I470" s="5">
        <f t="shared" si="2"/>
        <v>0</v>
      </c>
      <c r="J470" s="47">
        <f>VLOOKUP(D470,Assumption!$O$3:$Q$103,IF('Thông tin khách hàng'!$B$3="Nam",2,3),FALSE)/12*P470</f>
        <v>0</v>
      </c>
      <c r="K470" s="5">
        <v>20000.0</v>
      </c>
      <c r="L470" s="46">
        <f>ROUND(((HLOOKUP(B470,Assumption!$A$6:$L$7,2,TRUE)+1)^(1/12)-1)*(E470+I470-J470-K470),0)</f>
        <v>5572325</v>
      </c>
      <c r="M470" s="46">
        <f t="shared" si="3"/>
        <v>3379505568</v>
      </c>
      <c r="N470" s="47">
        <f>HLOOKUP(ROUND(AVERAGE(M458:M469)/10^6,0),Assumption!$B$2:$E$3,2,TRUE)*MAX((AVERAGE(M458:M469)-250*10^6),0)</f>
        <v>18445301.53</v>
      </c>
      <c r="O470" s="46">
        <f t="shared" si="4"/>
        <v>3397950870</v>
      </c>
      <c r="P470" s="46">
        <f>IF(A470=1,SA,MAX(0,SA-M469))</f>
        <v>0</v>
      </c>
      <c r="S470" s="5">
        <v>0.0</v>
      </c>
      <c r="T470" s="5">
        <v>0.0</v>
      </c>
      <c r="U470" s="5">
        <v>0.0</v>
      </c>
      <c r="V470" s="48">
        <v>1.0</v>
      </c>
    </row>
    <row r="471" ht="15.75" customHeight="1">
      <c r="A471" s="5">
        <v>469.0</v>
      </c>
      <c r="B471" s="5">
        <v>40.0</v>
      </c>
      <c r="C471" s="5">
        <f t="shared" si="1"/>
        <v>1</v>
      </c>
      <c r="D471" s="5">
        <f>'Thông tin khách hàng'!$B$4+B471-1</f>
        <v>40</v>
      </c>
      <c r="E471" s="46">
        <f t="shared" si="5"/>
        <v>3379505568</v>
      </c>
      <c r="F471" s="5">
        <f>TP*VLOOKUP('Thông tin khách hàng'!$E$10,$X$2:$Z$5,3,FALSE)*OFFSET($S471,0,VLOOKUP('Thông tin khách hàng'!$E$10,$X$2:$Z$5,2,FALSE))</f>
        <v>15000000</v>
      </c>
      <c r="G471" s="5">
        <f>EP*VLOOKUP('Thông tin khách hàng'!$E$10,$X$2:$Z$5,3,FALSE)*OFFSET($S471,0,VLOOKUP('Thông tin khách hàng'!$E$10,$X$2:$Z$5,2,FALSE))</f>
        <v>15000000</v>
      </c>
      <c r="H471" s="5">
        <f>F471*HLOOKUP(B471,Assumption!$A$10:$G$12,2,TRUE)+G471*HLOOKUP(B471,Assumption!$A$10:$G$12,3,TRUE)</f>
        <v>750000</v>
      </c>
      <c r="I471" s="5">
        <f t="shared" si="2"/>
        <v>29250000</v>
      </c>
      <c r="J471" s="47">
        <f>VLOOKUP(D471,Assumption!$O$3:$Q$103,IF('Thông tin khách hàng'!$B$3="Nam",2,3),FALSE)/12*P471</f>
        <v>0</v>
      </c>
      <c r="K471" s="5">
        <v>20000.0</v>
      </c>
      <c r="L471" s="46">
        <f>ROUND(((HLOOKUP(B471,Assumption!$A$6:$L$7,2,TRUE)+1)^(1/12)-1)*(E471+I471-J471-K471),0)</f>
        <v>5629804</v>
      </c>
      <c r="M471" s="46">
        <f t="shared" si="3"/>
        <v>3414365372</v>
      </c>
      <c r="N471" s="47">
        <f>HLOOKUP(ROUND(AVERAGE(M459:M470)/10^6,0),Assumption!$B$2:$E$3,2,TRUE)*MAX((AVERAGE(M459:M470)-250*10^6),0)</f>
        <v>18507420.93</v>
      </c>
      <c r="O471" s="46">
        <f t="shared" si="4"/>
        <v>3432872793</v>
      </c>
      <c r="P471" s="46">
        <f>IF(A471=1,SA,MAX(0,SA-M470))</f>
        <v>0</v>
      </c>
      <c r="S471" s="5">
        <v>1.0</v>
      </c>
      <c r="T471" s="5">
        <v>1.0</v>
      </c>
      <c r="U471" s="5">
        <v>1.0</v>
      </c>
      <c r="V471" s="48">
        <v>1.0</v>
      </c>
    </row>
    <row r="472" ht="15.75" customHeight="1">
      <c r="A472" s="5">
        <v>470.0</v>
      </c>
      <c r="B472" s="5">
        <v>40.0</v>
      </c>
      <c r="C472" s="5">
        <f t="shared" si="1"/>
        <v>2</v>
      </c>
      <c r="D472" s="5">
        <f>'Thông tin khách hàng'!$B$4+B472-1</f>
        <v>40</v>
      </c>
      <c r="E472" s="46">
        <f t="shared" si="5"/>
        <v>3414365372</v>
      </c>
      <c r="F472" s="5">
        <f>TP*VLOOKUP('Thông tin khách hàng'!$E$10,$X$2:$Z$5,3,FALSE)*OFFSET($S472,0,VLOOKUP('Thông tin khách hàng'!$E$10,$X$2:$Z$5,2,FALSE))</f>
        <v>0</v>
      </c>
      <c r="G472" s="5">
        <f>EP*VLOOKUP('Thông tin khách hàng'!$E$10,$X$2:$Z$5,3,FALSE)*OFFSET($S472,0,VLOOKUP('Thông tin khách hàng'!$E$10,$X$2:$Z$5,2,FALSE))</f>
        <v>0</v>
      </c>
      <c r="H472" s="5">
        <f>F472*HLOOKUP(B472,Assumption!$A$10:$G$12,2,TRUE)+G472*HLOOKUP(B472,Assumption!$A$10:$G$12,3,TRUE)</f>
        <v>0</v>
      </c>
      <c r="I472" s="5">
        <f t="shared" si="2"/>
        <v>0</v>
      </c>
      <c r="J472" s="47">
        <f>VLOOKUP(D472,Assumption!$O$3:$Q$103,IF('Thông tin khách hàng'!$B$3="Nam",2,3),FALSE)/12*P472</f>
        <v>0</v>
      </c>
      <c r="K472" s="5">
        <v>20000.0</v>
      </c>
      <c r="L472" s="46">
        <f>ROUND(((HLOOKUP(B472,Assumption!$A$6:$L$7,2,TRUE)+1)^(1/12)-1)*(E472+I472-J472-K472),0)</f>
        <v>5639069</v>
      </c>
      <c r="M472" s="46">
        <f t="shared" si="3"/>
        <v>3419984441</v>
      </c>
      <c r="N472" s="47">
        <f>HLOOKUP(ROUND(AVERAGE(M460:M471)/10^6,0),Assumption!$B$2:$E$3,2,TRUE)*MAX((AVERAGE(M460:M471)-250*10^6),0)</f>
        <v>18569642.92</v>
      </c>
      <c r="O472" s="46">
        <f t="shared" si="4"/>
        <v>3438554084</v>
      </c>
      <c r="P472" s="46">
        <f>IF(A472=1,SA,MAX(0,SA-M471))</f>
        <v>0</v>
      </c>
      <c r="S472" s="5">
        <v>0.0</v>
      </c>
      <c r="T472" s="5">
        <v>0.0</v>
      </c>
      <c r="U472" s="5">
        <v>0.0</v>
      </c>
      <c r="V472" s="48">
        <v>1.0</v>
      </c>
    </row>
    <row r="473" ht="15.75" customHeight="1">
      <c r="A473" s="5">
        <v>471.0</v>
      </c>
      <c r="B473" s="5">
        <v>40.0</v>
      </c>
      <c r="C473" s="5">
        <f t="shared" si="1"/>
        <v>3</v>
      </c>
      <c r="D473" s="5">
        <f>'Thông tin khách hàng'!$B$4+B473-1</f>
        <v>40</v>
      </c>
      <c r="E473" s="46">
        <f t="shared" si="5"/>
        <v>3419984441</v>
      </c>
      <c r="F473" s="5">
        <f>TP*VLOOKUP('Thông tin khách hàng'!$E$10,$X$2:$Z$5,3,FALSE)*OFFSET($S473,0,VLOOKUP('Thông tin khách hàng'!$E$10,$X$2:$Z$5,2,FALSE))</f>
        <v>0</v>
      </c>
      <c r="G473" s="5">
        <f>EP*VLOOKUP('Thông tin khách hàng'!$E$10,$X$2:$Z$5,3,FALSE)*OFFSET($S473,0,VLOOKUP('Thông tin khách hàng'!$E$10,$X$2:$Z$5,2,FALSE))</f>
        <v>0</v>
      </c>
      <c r="H473" s="5">
        <f>F473*HLOOKUP(B473,Assumption!$A$10:$G$12,2,TRUE)+G473*HLOOKUP(B473,Assumption!$A$10:$G$12,3,TRUE)</f>
        <v>0</v>
      </c>
      <c r="I473" s="5">
        <f t="shared" si="2"/>
        <v>0</v>
      </c>
      <c r="J473" s="47">
        <f>VLOOKUP(D473,Assumption!$O$3:$Q$103,IF('Thông tin khách hàng'!$B$3="Nam",2,3),FALSE)/12*P473</f>
        <v>0</v>
      </c>
      <c r="K473" s="5">
        <v>20000.0</v>
      </c>
      <c r="L473" s="46">
        <f>ROUND(((HLOOKUP(B473,Assumption!$A$6:$L$7,2,TRUE)+1)^(1/12)-1)*(E473+I473-J473-K473),0)</f>
        <v>5648349</v>
      </c>
      <c r="M473" s="46">
        <f t="shared" si="3"/>
        <v>3425612790</v>
      </c>
      <c r="N473" s="47">
        <f>HLOOKUP(ROUND(AVERAGE(M461:M472)/10^6,0),Assumption!$B$2:$E$3,2,TRUE)*MAX((AVERAGE(M461:M472)-250*10^6),0)</f>
        <v>18631967.68</v>
      </c>
      <c r="O473" s="46">
        <f t="shared" si="4"/>
        <v>3444244758</v>
      </c>
      <c r="P473" s="46">
        <f>IF(A473=1,SA,MAX(0,SA-M472))</f>
        <v>0</v>
      </c>
      <c r="S473" s="5">
        <v>0.0</v>
      </c>
      <c r="T473" s="5">
        <v>0.0</v>
      </c>
      <c r="U473" s="5">
        <v>0.0</v>
      </c>
      <c r="V473" s="48">
        <v>1.0</v>
      </c>
    </row>
    <row r="474" ht="15.75" customHeight="1">
      <c r="A474" s="5">
        <v>472.0</v>
      </c>
      <c r="B474" s="5">
        <v>40.0</v>
      </c>
      <c r="C474" s="5">
        <f t="shared" si="1"/>
        <v>4</v>
      </c>
      <c r="D474" s="5">
        <f>'Thông tin khách hàng'!$B$4+B474-1</f>
        <v>40</v>
      </c>
      <c r="E474" s="46">
        <f t="shared" si="5"/>
        <v>3425612790</v>
      </c>
      <c r="F474" s="5">
        <f>TP*VLOOKUP('Thông tin khách hàng'!$E$10,$X$2:$Z$5,3,FALSE)*OFFSET($S474,0,VLOOKUP('Thông tin khách hàng'!$E$10,$X$2:$Z$5,2,FALSE))</f>
        <v>0</v>
      </c>
      <c r="G474" s="5">
        <f>EP*VLOOKUP('Thông tin khách hàng'!$E$10,$X$2:$Z$5,3,FALSE)*OFFSET($S474,0,VLOOKUP('Thông tin khách hàng'!$E$10,$X$2:$Z$5,2,FALSE))</f>
        <v>0</v>
      </c>
      <c r="H474" s="5">
        <f>F474*HLOOKUP(B474,Assumption!$A$10:$G$12,2,TRUE)+G474*HLOOKUP(B474,Assumption!$A$10:$G$12,3,TRUE)</f>
        <v>0</v>
      </c>
      <c r="I474" s="5">
        <f t="shared" si="2"/>
        <v>0</v>
      </c>
      <c r="J474" s="47">
        <f>VLOOKUP(D474,Assumption!$O$3:$Q$103,IF('Thông tin khách hàng'!$B$3="Nam",2,3),FALSE)/12*P474</f>
        <v>0</v>
      </c>
      <c r="K474" s="5">
        <v>20000.0</v>
      </c>
      <c r="L474" s="46">
        <f>ROUND(((HLOOKUP(B474,Assumption!$A$6:$L$7,2,TRUE)+1)^(1/12)-1)*(E474+I474-J474-K474),0)</f>
        <v>5657645</v>
      </c>
      <c r="M474" s="46">
        <f t="shared" si="3"/>
        <v>3431250435</v>
      </c>
      <c r="N474" s="47">
        <f>HLOOKUP(ROUND(AVERAGE(M462:M473)/10^6,0),Assumption!$B$2:$E$3,2,TRUE)*MAX((AVERAGE(M462:M473)-250*10^6),0)</f>
        <v>18694395.37</v>
      </c>
      <c r="O474" s="46">
        <f t="shared" si="4"/>
        <v>3449944831</v>
      </c>
      <c r="P474" s="46">
        <f>IF(A474=1,SA,MAX(0,SA-M473))</f>
        <v>0</v>
      </c>
      <c r="S474" s="5">
        <v>0.0</v>
      </c>
      <c r="T474" s="5">
        <v>0.0</v>
      </c>
      <c r="U474" s="5">
        <v>1.0</v>
      </c>
      <c r="V474" s="48">
        <v>1.0</v>
      </c>
    </row>
    <row r="475" ht="15.75" customHeight="1">
      <c r="A475" s="5">
        <v>473.0</v>
      </c>
      <c r="B475" s="5">
        <v>40.0</v>
      </c>
      <c r="C475" s="5">
        <f t="shared" si="1"/>
        <v>5</v>
      </c>
      <c r="D475" s="5">
        <f>'Thông tin khách hàng'!$B$4+B475-1</f>
        <v>40</v>
      </c>
      <c r="E475" s="46">
        <f t="shared" si="5"/>
        <v>3431250435</v>
      </c>
      <c r="F475" s="5">
        <f>TP*VLOOKUP('Thông tin khách hàng'!$E$10,$X$2:$Z$5,3,FALSE)*OFFSET($S475,0,VLOOKUP('Thông tin khách hàng'!$E$10,$X$2:$Z$5,2,FALSE))</f>
        <v>0</v>
      </c>
      <c r="G475" s="5">
        <f>EP*VLOOKUP('Thông tin khách hàng'!$E$10,$X$2:$Z$5,3,FALSE)*OFFSET($S475,0,VLOOKUP('Thông tin khách hàng'!$E$10,$X$2:$Z$5,2,FALSE))</f>
        <v>0</v>
      </c>
      <c r="H475" s="5">
        <f>F475*HLOOKUP(B475,Assumption!$A$10:$G$12,2,TRUE)+G475*HLOOKUP(B475,Assumption!$A$10:$G$12,3,TRUE)</f>
        <v>0</v>
      </c>
      <c r="I475" s="5">
        <f t="shared" si="2"/>
        <v>0</v>
      </c>
      <c r="J475" s="47">
        <f>VLOOKUP(D475,Assumption!$O$3:$Q$103,IF('Thông tin khách hàng'!$B$3="Nam",2,3),FALSE)/12*P475</f>
        <v>0</v>
      </c>
      <c r="K475" s="5">
        <v>20000.0</v>
      </c>
      <c r="L475" s="46">
        <f>ROUND(((HLOOKUP(B475,Assumption!$A$6:$L$7,2,TRUE)+1)^(1/12)-1)*(E475+I475-J475-K475),0)</f>
        <v>5666956</v>
      </c>
      <c r="M475" s="46">
        <f t="shared" si="3"/>
        <v>3436897391</v>
      </c>
      <c r="N475" s="47">
        <f>HLOOKUP(ROUND(AVERAGE(M463:M474)/10^6,0),Assumption!$B$2:$E$3,2,TRUE)*MAX((AVERAGE(M463:M474)-250*10^6),0)</f>
        <v>18756926.17</v>
      </c>
      <c r="O475" s="46">
        <f t="shared" si="4"/>
        <v>3455654317</v>
      </c>
      <c r="P475" s="46">
        <f>IF(A475=1,SA,MAX(0,SA-M474))</f>
        <v>0</v>
      </c>
      <c r="S475" s="5">
        <v>0.0</v>
      </c>
      <c r="T475" s="5">
        <v>0.0</v>
      </c>
      <c r="U475" s="5">
        <v>0.0</v>
      </c>
      <c r="V475" s="48">
        <v>1.0</v>
      </c>
    </row>
    <row r="476" ht="15.75" customHeight="1">
      <c r="A476" s="5">
        <v>474.0</v>
      </c>
      <c r="B476" s="5">
        <v>40.0</v>
      </c>
      <c r="C476" s="5">
        <f t="shared" si="1"/>
        <v>6</v>
      </c>
      <c r="D476" s="5">
        <f>'Thông tin khách hàng'!$B$4+B476-1</f>
        <v>40</v>
      </c>
      <c r="E476" s="46">
        <f t="shared" si="5"/>
        <v>3436897391</v>
      </c>
      <c r="F476" s="5">
        <f>TP*VLOOKUP('Thông tin khách hàng'!$E$10,$X$2:$Z$5,3,FALSE)*OFFSET($S476,0,VLOOKUP('Thông tin khách hàng'!$E$10,$X$2:$Z$5,2,FALSE))</f>
        <v>0</v>
      </c>
      <c r="G476" s="5">
        <f>EP*VLOOKUP('Thông tin khách hàng'!$E$10,$X$2:$Z$5,3,FALSE)*OFFSET($S476,0,VLOOKUP('Thông tin khách hàng'!$E$10,$X$2:$Z$5,2,FALSE))</f>
        <v>0</v>
      </c>
      <c r="H476" s="5">
        <f>F476*HLOOKUP(B476,Assumption!$A$10:$G$12,2,TRUE)+G476*HLOOKUP(B476,Assumption!$A$10:$G$12,3,TRUE)</f>
        <v>0</v>
      </c>
      <c r="I476" s="5">
        <f t="shared" si="2"/>
        <v>0</v>
      </c>
      <c r="J476" s="47">
        <f>VLOOKUP(D476,Assumption!$O$3:$Q$103,IF('Thông tin khách hàng'!$B$3="Nam",2,3),FALSE)/12*P476</f>
        <v>0</v>
      </c>
      <c r="K476" s="5">
        <v>20000.0</v>
      </c>
      <c r="L476" s="46">
        <f>ROUND(((HLOOKUP(B476,Assumption!$A$6:$L$7,2,TRUE)+1)^(1/12)-1)*(E476+I476-J476-K476),0)</f>
        <v>5676282</v>
      </c>
      <c r="M476" s="46">
        <f t="shared" si="3"/>
        <v>3442553673</v>
      </c>
      <c r="N476" s="47">
        <f>HLOOKUP(ROUND(AVERAGE(M464:M475)/10^6,0),Assumption!$B$2:$E$3,2,TRUE)*MAX((AVERAGE(M464:M475)-250*10^6),0)</f>
        <v>18819560.24</v>
      </c>
      <c r="O476" s="46">
        <f t="shared" si="4"/>
        <v>3461373234</v>
      </c>
      <c r="P476" s="46">
        <f>IF(A476=1,SA,MAX(0,SA-M475))</f>
        <v>0</v>
      </c>
      <c r="S476" s="5">
        <v>0.0</v>
      </c>
      <c r="T476" s="5">
        <v>0.0</v>
      </c>
      <c r="U476" s="5">
        <v>0.0</v>
      </c>
      <c r="V476" s="48">
        <v>1.0</v>
      </c>
    </row>
    <row r="477" ht="15.75" customHeight="1">
      <c r="A477" s="5">
        <v>475.0</v>
      </c>
      <c r="B477" s="5">
        <v>40.0</v>
      </c>
      <c r="C477" s="5">
        <f t="shared" si="1"/>
        <v>7</v>
      </c>
      <c r="D477" s="5">
        <f>'Thông tin khách hàng'!$B$4+B477-1</f>
        <v>40</v>
      </c>
      <c r="E477" s="46">
        <f t="shared" si="5"/>
        <v>3442553673</v>
      </c>
      <c r="F477" s="5">
        <f>TP*VLOOKUP('Thông tin khách hàng'!$E$10,$X$2:$Z$5,3,FALSE)*OFFSET($S477,0,VLOOKUP('Thông tin khách hàng'!$E$10,$X$2:$Z$5,2,FALSE))</f>
        <v>15000000</v>
      </c>
      <c r="G477" s="5">
        <f>EP*VLOOKUP('Thông tin khách hàng'!$E$10,$X$2:$Z$5,3,FALSE)*OFFSET($S477,0,VLOOKUP('Thông tin khách hàng'!$E$10,$X$2:$Z$5,2,FALSE))</f>
        <v>15000000</v>
      </c>
      <c r="H477" s="5">
        <f>F477*HLOOKUP(B477,Assumption!$A$10:$G$12,2,TRUE)+G477*HLOOKUP(B477,Assumption!$A$10:$G$12,3,TRUE)</f>
        <v>750000</v>
      </c>
      <c r="I477" s="5">
        <f t="shared" si="2"/>
        <v>29250000</v>
      </c>
      <c r="J477" s="47">
        <f>VLOOKUP(D477,Assumption!$O$3:$Q$103,IF('Thông tin khách hàng'!$B$3="Nam",2,3),FALSE)/12*P477</f>
        <v>0</v>
      </c>
      <c r="K477" s="5">
        <v>20000.0</v>
      </c>
      <c r="L477" s="46">
        <f>ROUND(((HLOOKUP(B477,Assumption!$A$6:$L$7,2,TRUE)+1)^(1/12)-1)*(E477+I477-J477-K477),0)</f>
        <v>5733933</v>
      </c>
      <c r="M477" s="46">
        <f t="shared" si="3"/>
        <v>3477517606</v>
      </c>
      <c r="N477" s="47">
        <f>HLOOKUP(ROUND(AVERAGE(M465:M476)/10^6,0),Assumption!$B$2:$E$3,2,TRUE)*MAX((AVERAGE(M465:M476)-250*10^6),0)</f>
        <v>18882297.76</v>
      </c>
      <c r="O477" s="46">
        <f t="shared" si="4"/>
        <v>3496399904</v>
      </c>
      <c r="P477" s="46">
        <f>IF(A477=1,SA,MAX(0,SA-M476))</f>
        <v>0</v>
      </c>
      <c r="S477" s="5">
        <v>0.0</v>
      </c>
      <c r="T477" s="5">
        <v>1.0</v>
      </c>
      <c r="U477" s="5">
        <v>1.0</v>
      </c>
      <c r="V477" s="48">
        <v>1.0</v>
      </c>
    </row>
    <row r="478" ht="15.75" customHeight="1">
      <c r="A478" s="5">
        <v>476.0</v>
      </c>
      <c r="B478" s="5">
        <v>40.0</v>
      </c>
      <c r="C478" s="5">
        <f t="shared" si="1"/>
        <v>8</v>
      </c>
      <c r="D478" s="5">
        <f>'Thông tin khách hàng'!$B$4+B478-1</f>
        <v>40</v>
      </c>
      <c r="E478" s="46">
        <f t="shared" si="5"/>
        <v>3477517606</v>
      </c>
      <c r="F478" s="5">
        <f>TP*VLOOKUP('Thông tin khách hàng'!$E$10,$X$2:$Z$5,3,FALSE)*OFFSET($S478,0,VLOOKUP('Thông tin khách hàng'!$E$10,$X$2:$Z$5,2,FALSE))</f>
        <v>0</v>
      </c>
      <c r="G478" s="5">
        <f>EP*VLOOKUP('Thông tin khách hàng'!$E$10,$X$2:$Z$5,3,FALSE)*OFFSET($S478,0,VLOOKUP('Thông tin khách hàng'!$E$10,$X$2:$Z$5,2,FALSE))</f>
        <v>0</v>
      </c>
      <c r="H478" s="5">
        <f>F478*HLOOKUP(B478,Assumption!$A$10:$G$12,2,TRUE)+G478*HLOOKUP(B478,Assumption!$A$10:$G$12,3,TRUE)</f>
        <v>0</v>
      </c>
      <c r="I478" s="5">
        <f t="shared" si="2"/>
        <v>0</v>
      </c>
      <c r="J478" s="47">
        <f>VLOOKUP(D478,Assumption!$O$3:$Q$103,IF('Thông tin khách hàng'!$B$3="Nam",2,3),FALSE)/12*P478</f>
        <v>0</v>
      </c>
      <c r="K478" s="5">
        <v>20000.0</v>
      </c>
      <c r="L478" s="46">
        <f>ROUND(((HLOOKUP(B478,Assumption!$A$6:$L$7,2,TRUE)+1)^(1/12)-1)*(E478+I478-J478-K478),0)</f>
        <v>5743370</v>
      </c>
      <c r="M478" s="46">
        <f t="shared" si="3"/>
        <v>3483240976</v>
      </c>
      <c r="N478" s="47">
        <f>HLOOKUP(ROUND(AVERAGE(M466:M477)/10^6,0),Assumption!$B$2:$E$3,2,TRUE)*MAX((AVERAGE(M466:M477)-250*10^6),0)</f>
        <v>18945138.89</v>
      </c>
      <c r="O478" s="46">
        <f t="shared" si="4"/>
        <v>3502186115</v>
      </c>
      <c r="P478" s="46">
        <f>IF(A478=1,SA,MAX(0,SA-M477))</f>
        <v>0</v>
      </c>
      <c r="S478" s="5">
        <v>0.0</v>
      </c>
      <c r="T478" s="5">
        <v>0.0</v>
      </c>
      <c r="U478" s="5">
        <v>0.0</v>
      </c>
      <c r="V478" s="48">
        <v>1.0</v>
      </c>
    </row>
    <row r="479" ht="15.75" customHeight="1">
      <c r="A479" s="5">
        <v>477.0</v>
      </c>
      <c r="B479" s="5">
        <v>40.0</v>
      </c>
      <c r="C479" s="5">
        <f t="shared" si="1"/>
        <v>9</v>
      </c>
      <c r="D479" s="5">
        <f>'Thông tin khách hàng'!$B$4+B479-1</f>
        <v>40</v>
      </c>
      <c r="E479" s="46">
        <f t="shared" si="5"/>
        <v>3483240976</v>
      </c>
      <c r="F479" s="5">
        <f>TP*VLOOKUP('Thông tin khách hàng'!$E$10,$X$2:$Z$5,3,FALSE)*OFFSET($S479,0,VLOOKUP('Thông tin khách hàng'!$E$10,$X$2:$Z$5,2,FALSE))</f>
        <v>0</v>
      </c>
      <c r="G479" s="5">
        <f>EP*VLOOKUP('Thông tin khách hàng'!$E$10,$X$2:$Z$5,3,FALSE)*OFFSET($S479,0,VLOOKUP('Thông tin khách hàng'!$E$10,$X$2:$Z$5,2,FALSE))</f>
        <v>0</v>
      </c>
      <c r="H479" s="5">
        <f>F479*HLOOKUP(B479,Assumption!$A$10:$G$12,2,TRUE)+G479*HLOOKUP(B479,Assumption!$A$10:$G$12,3,TRUE)</f>
        <v>0</v>
      </c>
      <c r="I479" s="5">
        <f t="shared" si="2"/>
        <v>0</v>
      </c>
      <c r="J479" s="47">
        <f>VLOOKUP(D479,Assumption!$O$3:$Q$103,IF('Thông tin khách hàng'!$B$3="Nam",2,3),FALSE)/12*P479</f>
        <v>0</v>
      </c>
      <c r="K479" s="5">
        <v>20000.0</v>
      </c>
      <c r="L479" s="46">
        <f>ROUND(((HLOOKUP(B479,Assumption!$A$6:$L$7,2,TRUE)+1)^(1/12)-1)*(E479+I479-J479-K479),0)</f>
        <v>5752823</v>
      </c>
      <c r="M479" s="46">
        <f t="shared" si="3"/>
        <v>3488973799</v>
      </c>
      <c r="N479" s="47">
        <f>HLOOKUP(ROUND(AVERAGE(M467:M478)/10^6,0),Assumption!$B$2:$E$3,2,TRUE)*MAX((AVERAGE(M467:M478)-250*10^6),0)</f>
        <v>19008083.81</v>
      </c>
      <c r="O479" s="46">
        <f t="shared" si="4"/>
        <v>3507981883</v>
      </c>
      <c r="P479" s="46">
        <f>IF(A479=1,SA,MAX(0,SA-M478))</f>
        <v>0</v>
      </c>
      <c r="S479" s="5">
        <v>0.0</v>
      </c>
      <c r="T479" s="5">
        <v>0.0</v>
      </c>
      <c r="U479" s="5">
        <v>0.0</v>
      </c>
      <c r="V479" s="48">
        <v>1.0</v>
      </c>
    </row>
    <row r="480" ht="15.75" customHeight="1">
      <c r="A480" s="5">
        <v>478.0</v>
      </c>
      <c r="B480" s="5">
        <v>40.0</v>
      </c>
      <c r="C480" s="5">
        <f t="shared" si="1"/>
        <v>10</v>
      </c>
      <c r="D480" s="5">
        <f>'Thông tin khách hàng'!$B$4+B480-1</f>
        <v>40</v>
      </c>
      <c r="E480" s="46">
        <f t="shared" si="5"/>
        <v>3488973799</v>
      </c>
      <c r="F480" s="5">
        <f>TP*VLOOKUP('Thông tin khách hàng'!$E$10,$X$2:$Z$5,3,FALSE)*OFFSET($S480,0,VLOOKUP('Thông tin khách hàng'!$E$10,$X$2:$Z$5,2,FALSE))</f>
        <v>0</v>
      </c>
      <c r="G480" s="5">
        <f>EP*VLOOKUP('Thông tin khách hàng'!$E$10,$X$2:$Z$5,3,FALSE)*OFFSET($S480,0,VLOOKUP('Thông tin khách hàng'!$E$10,$X$2:$Z$5,2,FALSE))</f>
        <v>0</v>
      </c>
      <c r="H480" s="5">
        <f>F480*HLOOKUP(B480,Assumption!$A$10:$G$12,2,TRUE)+G480*HLOOKUP(B480,Assumption!$A$10:$G$12,3,TRUE)</f>
        <v>0</v>
      </c>
      <c r="I480" s="5">
        <f t="shared" si="2"/>
        <v>0</v>
      </c>
      <c r="J480" s="47">
        <f>VLOOKUP(D480,Assumption!$O$3:$Q$103,IF('Thông tin khách hàng'!$B$3="Nam",2,3),FALSE)/12*P480</f>
        <v>0</v>
      </c>
      <c r="K480" s="5">
        <v>20000.0</v>
      </c>
      <c r="L480" s="46">
        <f>ROUND(((HLOOKUP(B480,Assumption!$A$6:$L$7,2,TRUE)+1)^(1/12)-1)*(E480+I480-J480-K480),0)</f>
        <v>5762291</v>
      </c>
      <c r="M480" s="46">
        <f t="shared" si="3"/>
        <v>3494716090</v>
      </c>
      <c r="N480" s="47">
        <f>HLOOKUP(ROUND(AVERAGE(M468:M479)/10^6,0),Assumption!$B$2:$E$3,2,TRUE)*MAX((AVERAGE(M468:M479)-250*10^6),0)</f>
        <v>19071132.69</v>
      </c>
      <c r="O480" s="46">
        <f t="shared" si="4"/>
        <v>3513787223</v>
      </c>
      <c r="P480" s="46">
        <f>IF(A480=1,SA,MAX(0,SA-M479))</f>
        <v>0</v>
      </c>
      <c r="S480" s="5">
        <v>0.0</v>
      </c>
      <c r="T480" s="5">
        <v>0.0</v>
      </c>
      <c r="U480" s="5">
        <v>1.0</v>
      </c>
      <c r="V480" s="48">
        <v>1.0</v>
      </c>
    </row>
    <row r="481" ht="15.75" customHeight="1">
      <c r="A481" s="5">
        <v>479.0</v>
      </c>
      <c r="B481" s="5">
        <v>40.0</v>
      </c>
      <c r="C481" s="5">
        <f t="shared" si="1"/>
        <v>11</v>
      </c>
      <c r="D481" s="5">
        <f>'Thông tin khách hàng'!$B$4+B481-1</f>
        <v>40</v>
      </c>
      <c r="E481" s="46">
        <f t="shared" si="5"/>
        <v>3494716090</v>
      </c>
      <c r="F481" s="5">
        <f>TP*VLOOKUP('Thông tin khách hàng'!$E$10,$X$2:$Z$5,3,FALSE)*OFFSET($S481,0,VLOOKUP('Thông tin khách hàng'!$E$10,$X$2:$Z$5,2,FALSE))</f>
        <v>0</v>
      </c>
      <c r="G481" s="5">
        <f>EP*VLOOKUP('Thông tin khách hàng'!$E$10,$X$2:$Z$5,3,FALSE)*OFFSET($S481,0,VLOOKUP('Thông tin khách hàng'!$E$10,$X$2:$Z$5,2,FALSE))</f>
        <v>0</v>
      </c>
      <c r="H481" s="5">
        <f>F481*HLOOKUP(B481,Assumption!$A$10:$G$12,2,TRUE)+G481*HLOOKUP(B481,Assumption!$A$10:$G$12,3,TRUE)</f>
        <v>0</v>
      </c>
      <c r="I481" s="5">
        <f t="shared" si="2"/>
        <v>0</v>
      </c>
      <c r="J481" s="47">
        <f>VLOOKUP(D481,Assumption!$O$3:$Q$103,IF('Thông tin khách hàng'!$B$3="Nam",2,3),FALSE)/12*P481</f>
        <v>0</v>
      </c>
      <c r="K481" s="5">
        <v>20000.0</v>
      </c>
      <c r="L481" s="46">
        <f>ROUND(((HLOOKUP(B481,Assumption!$A$6:$L$7,2,TRUE)+1)^(1/12)-1)*(E481+I481-J481-K481),0)</f>
        <v>5771775</v>
      </c>
      <c r="M481" s="46">
        <f t="shared" si="3"/>
        <v>3500467865</v>
      </c>
      <c r="N481" s="47">
        <f>HLOOKUP(ROUND(AVERAGE(M469:M480)/10^6,0),Assumption!$B$2:$E$3,2,TRUE)*MAX((AVERAGE(M469:M480)-250*10^6),0)</f>
        <v>19134285.69</v>
      </c>
      <c r="O481" s="46">
        <f t="shared" si="4"/>
        <v>3519602151</v>
      </c>
      <c r="P481" s="46">
        <f>IF(A481=1,SA,MAX(0,SA-M480))</f>
        <v>0</v>
      </c>
      <c r="S481" s="5">
        <v>0.0</v>
      </c>
      <c r="T481" s="5">
        <v>0.0</v>
      </c>
      <c r="U481" s="5">
        <v>0.0</v>
      </c>
      <c r="V481" s="48">
        <v>1.0</v>
      </c>
    </row>
    <row r="482" ht="15.75" customHeight="1">
      <c r="A482" s="5">
        <v>480.0</v>
      </c>
      <c r="B482" s="5">
        <v>40.0</v>
      </c>
      <c r="C482" s="5">
        <f t="shared" si="1"/>
        <v>12</v>
      </c>
      <c r="D482" s="5">
        <f>'Thông tin khách hàng'!$B$4+B482-1</f>
        <v>40</v>
      </c>
      <c r="E482" s="46">
        <f t="shared" si="5"/>
        <v>3500467865</v>
      </c>
      <c r="F482" s="5">
        <f>TP*VLOOKUP('Thông tin khách hàng'!$E$10,$X$2:$Z$5,3,FALSE)*OFFSET($S482,0,VLOOKUP('Thông tin khách hàng'!$E$10,$X$2:$Z$5,2,FALSE))</f>
        <v>0</v>
      </c>
      <c r="G482" s="5">
        <f>EP*VLOOKUP('Thông tin khách hàng'!$E$10,$X$2:$Z$5,3,FALSE)*OFFSET($S482,0,VLOOKUP('Thông tin khách hàng'!$E$10,$X$2:$Z$5,2,FALSE))</f>
        <v>0</v>
      </c>
      <c r="H482" s="5">
        <f>F482*HLOOKUP(B482,Assumption!$A$10:$G$12,2,TRUE)+G482*HLOOKUP(B482,Assumption!$A$10:$G$12,3,TRUE)</f>
        <v>0</v>
      </c>
      <c r="I482" s="5">
        <f t="shared" si="2"/>
        <v>0</v>
      </c>
      <c r="J482" s="47">
        <f>VLOOKUP(D482,Assumption!$O$3:$Q$103,IF('Thông tin khách hàng'!$B$3="Nam",2,3),FALSE)/12*P482</f>
        <v>0</v>
      </c>
      <c r="K482" s="5">
        <v>20000.0</v>
      </c>
      <c r="L482" s="46">
        <f>ROUND(((HLOOKUP(B482,Assumption!$A$6:$L$7,2,TRUE)+1)^(1/12)-1)*(E482+I482-J482-K482),0)</f>
        <v>5781274</v>
      </c>
      <c r="M482" s="46">
        <f t="shared" si="3"/>
        <v>3506229139</v>
      </c>
      <c r="N482" s="47">
        <f>HLOOKUP(ROUND(AVERAGE(M470:M481)/10^6,0),Assumption!$B$2:$E$3,2,TRUE)*MAX((AVERAGE(M470:M481)-250*10^6),0)</f>
        <v>19197543</v>
      </c>
      <c r="O482" s="46">
        <f t="shared" si="4"/>
        <v>3525426682</v>
      </c>
      <c r="P482" s="46">
        <f>IF(A482=1,SA,MAX(0,SA-M481))</f>
        <v>0</v>
      </c>
      <c r="S482" s="5">
        <v>0.0</v>
      </c>
      <c r="T482" s="5">
        <v>0.0</v>
      </c>
      <c r="U482" s="5">
        <v>0.0</v>
      </c>
      <c r="V482" s="48">
        <v>1.0</v>
      </c>
    </row>
    <row r="483" ht="15.75" customHeight="1">
      <c r="A483" s="5">
        <v>481.0</v>
      </c>
      <c r="B483" s="5">
        <v>41.0</v>
      </c>
      <c r="C483" s="5">
        <f t="shared" si="1"/>
        <v>1</v>
      </c>
      <c r="D483" s="5">
        <f>'Thông tin khách hàng'!$B$4+B483-1</f>
        <v>41</v>
      </c>
      <c r="E483" s="46">
        <f t="shared" si="5"/>
        <v>3506229139</v>
      </c>
      <c r="F483" s="5">
        <f>TP*VLOOKUP('Thông tin khách hàng'!$E$10,$X$2:$Z$5,3,FALSE)*OFFSET($S483,0,VLOOKUP('Thông tin khách hàng'!$E$10,$X$2:$Z$5,2,FALSE))</f>
        <v>15000000</v>
      </c>
      <c r="G483" s="5">
        <f>EP*VLOOKUP('Thông tin khách hàng'!$E$10,$X$2:$Z$5,3,FALSE)*OFFSET($S483,0,VLOOKUP('Thông tin khách hàng'!$E$10,$X$2:$Z$5,2,FALSE))</f>
        <v>15000000</v>
      </c>
      <c r="H483" s="5">
        <f>F483*HLOOKUP(B483,Assumption!$A$10:$G$12,2,TRUE)+G483*HLOOKUP(B483,Assumption!$A$10:$G$12,3,TRUE)</f>
        <v>750000</v>
      </c>
      <c r="I483" s="5">
        <f t="shared" si="2"/>
        <v>29250000</v>
      </c>
      <c r="J483" s="47">
        <f>VLOOKUP(D483,Assumption!$O$3:$Q$103,IF('Thông tin khách hàng'!$B$3="Nam",2,3),FALSE)/12*P483</f>
        <v>0</v>
      </c>
      <c r="K483" s="5">
        <v>20000.0</v>
      </c>
      <c r="L483" s="46">
        <f>ROUND(((HLOOKUP(B483,Assumption!$A$6:$L$7,2,TRUE)+1)^(1/12)-1)*(E483+I483-J483-K483),0)</f>
        <v>5839098</v>
      </c>
      <c r="M483" s="46">
        <f t="shared" si="3"/>
        <v>3541298237</v>
      </c>
      <c r="N483" s="47">
        <f>HLOOKUP(ROUND(AVERAGE(M471:M482)/10^6,0),Assumption!$B$2:$E$3,2,TRUE)*MAX((AVERAGE(M471:M482)-250*10^6),0)</f>
        <v>19260904.79</v>
      </c>
      <c r="O483" s="46">
        <f t="shared" si="4"/>
        <v>3560559142</v>
      </c>
      <c r="P483" s="46">
        <f>IF(A483=1,SA,MAX(0,SA-M482))</f>
        <v>0</v>
      </c>
      <c r="S483" s="5">
        <v>1.0</v>
      </c>
      <c r="T483" s="5">
        <v>1.0</v>
      </c>
      <c r="U483" s="5">
        <v>1.0</v>
      </c>
      <c r="V483" s="48">
        <v>1.0</v>
      </c>
    </row>
    <row r="484" ht="15.75" customHeight="1">
      <c r="A484" s="5">
        <v>482.0</v>
      </c>
      <c r="B484" s="5">
        <v>41.0</v>
      </c>
      <c r="C484" s="5">
        <f t="shared" si="1"/>
        <v>2</v>
      </c>
      <c r="D484" s="5">
        <f>'Thông tin khách hàng'!$B$4+B484-1</f>
        <v>41</v>
      </c>
      <c r="E484" s="46">
        <f t="shared" si="5"/>
        <v>3541298237</v>
      </c>
      <c r="F484" s="5">
        <f>TP*VLOOKUP('Thông tin khách hàng'!$E$10,$X$2:$Z$5,3,FALSE)*OFFSET($S484,0,VLOOKUP('Thông tin khách hàng'!$E$10,$X$2:$Z$5,2,FALSE))</f>
        <v>0</v>
      </c>
      <c r="G484" s="5">
        <f>EP*VLOOKUP('Thông tin khách hàng'!$E$10,$X$2:$Z$5,3,FALSE)*OFFSET($S484,0,VLOOKUP('Thông tin khách hàng'!$E$10,$X$2:$Z$5,2,FALSE))</f>
        <v>0</v>
      </c>
      <c r="H484" s="5">
        <f>F484*HLOOKUP(B484,Assumption!$A$10:$G$12,2,TRUE)+G484*HLOOKUP(B484,Assumption!$A$10:$G$12,3,TRUE)</f>
        <v>0</v>
      </c>
      <c r="I484" s="5">
        <f t="shared" si="2"/>
        <v>0</v>
      </c>
      <c r="J484" s="47">
        <f>VLOOKUP(D484,Assumption!$O$3:$Q$103,IF('Thông tin khách hàng'!$B$3="Nam",2,3),FALSE)/12*P484</f>
        <v>0</v>
      </c>
      <c r="K484" s="5">
        <v>20000.0</v>
      </c>
      <c r="L484" s="46">
        <f>ROUND(((HLOOKUP(B484,Assumption!$A$6:$L$7,2,TRUE)+1)^(1/12)-1)*(E484+I484-J484-K484),0)</f>
        <v>5848709</v>
      </c>
      <c r="M484" s="46">
        <f t="shared" si="3"/>
        <v>3547126946</v>
      </c>
      <c r="N484" s="47">
        <f>HLOOKUP(ROUND(AVERAGE(M472:M483)/10^6,0),Assumption!$B$2:$E$3,2,TRUE)*MAX((AVERAGE(M472:M483)-250*10^6),0)</f>
        <v>19324371.22</v>
      </c>
      <c r="O484" s="46">
        <f t="shared" si="4"/>
        <v>3566451317</v>
      </c>
      <c r="P484" s="46">
        <f>IF(A484=1,SA,MAX(0,SA-M483))</f>
        <v>0</v>
      </c>
      <c r="S484" s="5">
        <v>0.0</v>
      </c>
      <c r="T484" s="5">
        <v>0.0</v>
      </c>
      <c r="U484" s="5">
        <v>0.0</v>
      </c>
      <c r="V484" s="48">
        <v>1.0</v>
      </c>
    </row>
    <row r="485" ht="15.75" customHeight="1">
      <c r="A485" s="5">
        <v>483.0</v>
      </c>
      <c r="B485" s="5">
        <v>41.0</v>
      </c>
      <c r="C485" s="5">
        <f t="shared" si="1"/>
        <v>3</v>
      </c>
      <c r="D485" s="5">
        <f>'Thông tin khách hàng'!$B$4+B485-1</f>
        <v>41</v>
      </c>
      <c r="E485" s="46">
        <f t="shared" si="5"/>
        <v>3547126946</v>
      </c>
      <c r="F485" s="5">
        <f>TP*VLOOKUP('Thông tin khách hàng'!$E$10,$X$2:$Z$5,3,FALSE)*OFFSET($S485,0,VLOOKUP('Thông tin khách hàng'!$E$10,$X$2:$Z$5,2,FALSE))</f>
        <v>0</v>
      </c>
      <c r="G485" s="5">
        <f>EP*VLOOKUP('Thông tin khách hàng'!$E$10,$X$2:$Z$5,3,FALSE)*OFFSET($S485,0,VLOOKUP('Thông tin khách hàng'!$E$10,$X$2:$Z$5,2,FALSE))</f>
        <v>0</v>
      </c>
      <c r="H485" s="5">
        <f>F485*HLOOKUP(B485,Assumption!$A$10:$G$12,2,TRUE)+G485*HLOOKUP(B485,Assumption!$A$10:$G$12,3,TRUE)</f>
        <v>0</v>
      </c>
      <c r="I485" s="5">
        <f t="shared" si="2"/>
        <v>0</v>
      </c>
      <c r="J485" s="47">
        <f>VLOOKUP(D485,Assumption!$O$3:$Q$103,IF('Thông tin khách hàng'!$B$3="Nam",2,3),FALSE)/12*P485</f>
        <v>0</v>
      </c>
      <c r="K485" s="5">
        <v>20000.0</v>
      </c>
      <c r="L485" s="46">
        <f>ROUND(((HLOOKUP(B485,Assumption!$A$6:$L$7,2,TRUE)+1)^(1/12)-1)*(E485+I485-J485-K485),0)</f>
        <v>5858336</v>
      </c>
      <c r="M485" s="46">
        <f t="shared" si="3"/>
        <v>3552965282</v>
      </c>
      <c r="N485" s="47">
        <f>HLOOKUP(ROUND(AVERAGE(M473:M484)/10^6,0),Assumption!$B$2:$E$3,2,TRUE)*MAX((AVERAGE(M473:M484)-250*10^6),0)</f>
        <v>19387942.48</v>
      </c>
      <c r="O485" s="46">
        <f t="shared" si="4"/>
        <v>3572353225</v>
      </c>
      <c r="P485" s="46">
        <f>IF(A485=1,SA,MAX(0,SA-M484))</f>
        <v>0</v>
      </c>
      <c r="S485" s="5">
        <v>0.0</v>
      </c>
      <c r="T485" s="5">
        <v>0.0</v>
      </c>
      <c r="U485" s="5">
        <v>0.0</v>
      </c>
      <c r="V485" s="48">
        <v>1.0</v>
      </c>
    </row>
    <row r="486" ht="15.75" customHeight="1">
      <c r="A486" s="5">
        <v>484.0</v>
      </c>
      <c r="B486" s="5">
        <v>41.0</v>
      </c>
      <c r="C486" s="5">
        <f t="shared" si="1"/>
        <v>4</v>
      </c>
      <c r="D486" s="5">
        <f>'Thông tin khách hàng'!$B$4+B486-1</f>
        <v>41</v>
      </c>
      <c r="E486" s="46">
        <f t="shared" si="5"/>
        <v>3552965282</v>
      </c>
      <c r="F486" s="5">
        <f>TP*VLOOKUP('Thông tin khách hàng'!$E$10,$X$2:$Z$5,3,FALSE)*OFFSET($S486,0,VLOOKUP('Thông tin khách hàng'!$E$10,$X$2:$Z$5,2,FALSE))</f>
        <v>0</v>
      </c>
      <c r="G486" s="5">
        <f>EP*VLOOKUP('Thông tin khách hàng'!$E$10,$X$2:$Z$5,3,FALSE)*OFFSET($S486,0,VLOOKUP('Thông tin khách hàng'!$E$10,$X$2:$Z$5,2,FALSE))</f>
        <v>0</v>
      </c>
      <c r="H486" s="5">
        <f>F486*HLOOKUP(B486,Assumption!$A$10:$G$12,2,TRUE)+G486*HLOOKUP(B486,Assumption!$A$10:$G$12,3,TRUE)</f>
        <v>0</v>
      </c>
      <c r="I486" s="5">
        <f t="shared" si="2"/>
        <v>0</v>
      </c>
      <c r="J486" s="47">
        <f>VLOOKUP(D486,Assumption!$O$3:$Q$103,IF('Thông tin khách hàng'!$B$3="Nam",2,3),FALSE)/12*P486</f>
        <v>0</v>
      </c>
      <c r="K486" s="5">
        <v>20000.0</v>
      </c>
      <c r="L486" s="46">
        <f>ROUND(((HLOOKUP(B486,Assumption!$A$6:$L$7,2,TRUE)+1)^(1/12)-1)*(E486+I486-J486-K486),0)</f>
        <v>5867978</v>
      </c>
      <c r="M486" s="46">
        <f t="shared" si="3"/>
        <v>3558813260</v>
      </c>
      <c r="N486" s="47">
        <f>HLOOKUP(ROUND(AVERAGE(M474:M485)/10^6,0),Assumption!$B$2:$E$3,2,TRUE)*MAX((AVERAGE(M474:M485)-250*10^6),0)</f>
        <v>19451618.72</v>
      </c>
      <c r="O486" s="46">
        <f t="shared" si="4"/>
        <v>3578264879</v>
      </c>
      <c r="P486" s="46">
        <f>IF(A486=1,SA,MAX(0,SA-M485))</f>
        <v>0</v>
      </c>
      <c r="S486" s="5">
        <v>0.0</v>
      </c>
      <c r="T486" s="5">
        <v>0.0</v>
      </c>
      <c r="U486" s="5">
        <v>1.0</v>
      </c>
      <c r="V486" s="48">
        <v>1.0</v>
      </c>
    </row>
    <row r="487" ht="15.75" customHeight="1">
      <c r="A487" s="5">
        <v>485.0</v>
      </c>
      <c r="B487" s="5">
        <v>41.0</v>
      </c>
      <c r="C487" s="5">
        <f t="shared" si="1"/>
        <v>5</v>
      </c>
      <c r="D487" s="5">
        <f>'Thông tin khách hàng'!$B$4+B487-1</f>
        <v>41</v>
      </c>
      <c r="E487" s="46">
        <f t="shared" si="5"/>
        <v>3558813260</v>
      </c>
      <c r="F487" s="5">
        <f>TP*VLOOKUP('Thông tin khách hàng'!$E$10,$X$2:$Z$5,3,FALSE)*OFFSET($S487,0,VLOOKUP('Thông tin khách hàng'!$E$10,$X$2:$Z$5,2,FALSE))</f>
        <v>0</v>
      </c>
      <c r="G487" s="5">
        <f>EP*VLOOKUP('Thông tin khách hàng'!$E$10,$X$2:$Z$5,3,FALSE)*OFFSET($S487,0,VLOOKUP('Thông tin khách hàng'!$E$10,$X$2:$Z$5,2,FALSE))</f>
        <v>0</v>
      </c>
      <c r="H487" s="5">
        <f>F487*HLOOKUP(B487,Assumption!$A$10:$G$12,2,TRUE)+G487*HLOOKUP(B487,Assumption!$A$10:$G$12,3,TRUE)</f>
        <v>0</v>
      </c>
      <c r="I487" s="5">
        <f t="shared" si="2"/>
        <v>0</v>
      </c>
      <c r="J487" s="47">
        <f>VLOOKUP(D487,Assumption!$O$3:$Q$103,IF('Thông tin khách hàng'!$B$3="Nam",2,3),FALSE)/12*P487</f>
        <v>0</v>
      </c>
      <c r="K487" s="5">
        <v>20000.0</v>
      </c>
      <c r="L487" s="46">
        <f>ROUND(((HLOOKUP(B487,Assumption!$A$6:$L$7,2,TRUE)+1)^(1/12)-1)*(E487+I487-J487-K487),0)</f>
        <v>5877636</v>
      </c>
      <c r="M487" s="46">
        <f t="shared" si="3"/>
        <v>3564670896</v>
      </c>
      <c r="N487" s="47">
        <f>HLOOKUP(ROUND(AVERAGE(M475:M486)/10^6,0),Assumption!$B$2:$E$3,2,TRUE)*MAX((AVERAGE(M475:M486)-250*10^6),0)</f>
        <v>19515400.13</v>
      </c>
      <c r="O487" s="46">
        <f t="shared" si="4"/>
        <v>3584186296</v>
      </c>
      <c r="P487" s="46">
        <f>IF(A487=1,SA,MAX(0,SA-M486))</f>
        <v>0</v>
      </c>
      <c r="S487" s="5">
        <v>0.0</v>
      </c>
      <c r="T487" s="5">
        <v>0.0</v>
      </c>
      <c r="U487" s="5">
        <v>0.0</v>
      </c>
      <c r="V487" s="48">
        <v>1.0</v>
      </c>
    </row>
    <row r="488" ht="15.75" customHeight="1">
      <c r="A488" s="5">
        <v>486.0</v>
      </c>
      <c r="B488" s="5">
        <v>41.0</v>
      </c>
      <c r="C488" s="5">
        <f t="shared" si="1"/>
        <v>6</v>
      </c>
      <c r="D488" s="5">
        <f>'Thông tin khách hàng'!$B$4+B488-1</f>
        <v>41</v>
      </c>
      <c r="E488" s="46">
        <f t="shared" si="5"/>
        <v>3564670896</v>
      </c>
      <c r="F488" s="5">
        <f>TP*VLOOKUP('Thông tin khách hàng'!$E$10,$X$2:$Z$5,3,FALSE)*OFFSET($S488,0,VLOOKUP('Thông tin khách hàng'!$E$10,$X$2:$Z$5,2,FALSE))</f>
        <v>0</v>
      </c>
      <c r="G488" s="5">
        <f>EP*VLOOKUP('Thông tin khách hàng'!$E$10,$X$2:$Z$5,3,FALSE)*OFFSET($S488,0,VLOOKUP('Thông tin khách hàng'!$E$10,$X$2:$Z$5,2,FALSE))</f>
        <v>0</v>
      </c>
      <c r="H488" s="5">
        <f>F488*HLOOKUP(B488,Assumption!$A$10:$G$12,2,TRUE)+G488*HLOOKUP(B488,Assumption!$A$10:$G$12,3,TRUE)</f>
        <v>0</v>
      </c>
      <c r="I488" s="5">
        <f t="shared" si="2"/>
        <v>0</v>
      </c>
      <c r="J488" s="47">
        <f>VLOOKUP(D488,Assumption!$O$3:$Q$103,IF('Thông tin khách hàng'!$B$3="Nam",2,3),FALSE)/12*P488</f>
        <v>0</v>
      </c>
      <c r="K488" s="5">
        <v>20000.0</v>
      </c>
      <c r="L488" s="46">
        <f>ROUND(((HLOOKUP(B488,Assumption!$A$6:$L$7,2,TRUE)+1)^(1/12)-1)*(E488+I488-J488-K488),0)</f>
        <v>5887311</v>
      </c>
      <c r="M488" s="46">
        <f t="shared" si="3"/>
        <v>3570538207</v>
      </c>
      <c r="N488" s="47">
        <f>HLOOKUP(ROUND(AVERAGE(M476:M487)/10^6,0),Assumption!$B$2:$E$3,2,TRUE)*MAX((AVERAGE(M476:M487)-250*10^6),0)</f>
        <v>19579286.89</v>
      </c>
      <c r="O488" s="46">
        <f t="shared" si="4"/>
        <v>3590117494</v>
      </c>
      <c r="P488" s="46">
        <f>IF(A488=1,SA,MAX(0,SA-M487))</f>
        <v>0</v>
      </c>
      <c r="S488" s="5">
        <v>0.0</v>
      </c>
      <c r="T488" s="5">
        <v>0.0</v>
      </c>
      <c r="U488" s="5">
        <v>0.0</v>
      </c>
      <c r="V488" s="48">
        <v>1.0</v>
      </c>
    </row>
    <row r="489" ht="15.75" customHeight="1">
      <c r="A489" s="5">
        <v>487.0</v>
      </c>
      <c r="B489" s="5">
        <v>41.0</v>
      </c>
      <c r="C489" s="5">
        <f t="shared" si="1"/>
        <v>7</v>
      </c>
      <c r="D489" s="5">
        <f>'Thông tin khách hàng'!$B$4+B489-1</f>
        <v>41</v>
      </c>
      <c r="E489" s="46">
        <f t="shared" si="5"/>
        <v>3570538207</v>
      </c>
      <c r="F489" s="5">
        <f>TP*VLOOKUP('Thông tin khách hàng'!$E$10,$X$2:$Z$5,3,FALSE)*OFFSET($S489,0,VLOOKUP('Thông tin khách hàng'!$E$10,$X$2:$Z$5,2,FALSE))</f>
        <v>15000000</v>
      </c>
      <c r="G489" s="5">
        <f>EP*VLOOKUP('Thông tin khách hàng'!$E$10,$X$2:$Z$5,3,FALSE)*OFFSET($S489,0,VLOOKUP('Thông tin khách hàng'!$E$10,$X$2:$Z$5,2,FALSE))</f>
        <v>15000000</v>
      </c>
      <c r="H489" s="5">
        <f>F489*HLOOKUP(B489,Assumption!$A$10:$G$12,2,TRUE)+G489*HLOOKUP(B489,Assumption!$A$10:$G$12,3,TRUE)</f>
        <v>750000</v>
      </c>
      <c r="I489" s="5">
        <f t="shared" si="2"/>
        <v>29250000</v>
      </c>
      <c r="J489" s="47">
        <f>VLOOKUP(D489,Assumption!$O$3:$Q$103,IF('Thông tin khách hàng'!$B$3="Nam",2,3),FALSE)/12*P489</f>
        <v>0</v>
      </c>
      <c r="K489" s="5">
        <v>20000.0</v>
      </c>
      <c r="L489" s="46">
        <f>ROUND(((HLOOKUP(B489,Assumption!$A$6:$L$7,2,TRUE)+1)^(1/12)-1)*(E489+I489-J489-K489),0)</f>
        <v>5945310</v>
      </c>
      <c r="M489" s="46">
        <f t="shared" si="3"/>
        <v>3605713517</v>
      </c>
      <c r="N489" s="47">
        <f>HLOOKUP(ROUND(AVERAGE(M477:M488)/10^6,0),Assumption!$B$2:$E$3,2,TRUE)*MAX((AVERAGE(M477:M488)-250*10^6),0)</f>
        <v>19643279.15</v>
      </c>
      <c r="O489" s="46">
        <f t="shared" si="4"/>
        <v>3625356796</v>
      </c>
      <c r="P489" s="46">
        <f>IF(A489=1,SA,MAX(0,SA-M488))</f>
        <v>0</v>
      </c>
      <c r="S489" s="5">
        <v>0.0</v>
      </c>
      <c r="T489" s="5">
        <v>1.0</v>
      </c>
      <c r="U489" s="5">
        <v>1.0</v>
      </c>
      <c r="V489" s="48">
        <v>1.0</v>
      </c>
    </row>
    <row r="490" ht="15.75" customHeight="1">
      <c r="A490" s="5">
        <v>488.0</v>
      </c>
      <c r="B490" s="5">
        <v>41.0</v>
      </c>
      <c r="C490" s="5">
        <f t="shared" si="1"/>
        <v>8</v>
      </c>
      <c r="D490" s="5">
        <f>'Thông tin khách hàng'!$B$4+B490-1</f>
        <v>41</v>
      </c>
      <c r="E490" s="46">
        <f t="shared" si="5"/>
        <v>3605713517</v>
      </c>
      <c r="F490" s="5">
        <f>TP*VLOOKUP('Thông tin khách hàng'!$E$10,$X$2:$Z$5,3,FALSE)*OFFSET($S490,0,VLOOKUP('Thông tin khách hàng'!$E$10,$X$2:$Z$5,2,FALSE))</f>
        <v>0</v>
      </c>
      <c r="G490" s="5">
        <f>EP*VLOOKUP('Thông tin khách hàng'!$E$10,$X$2:$Z$5,3,FALSE)*OFFSET($S490,0,VLOOKUP('Thông tin khách hàng'!$E$10,$X$2:$Z$5,2,FALSE))</f>
        <v>0</v>
      </c>
      <c r="H490" s="5">
        <f>F490*HLOOKUP(B490,Assumption!$A$10:$G$12,2,TRUE)+G490*HLOOKUP(B490,Assumption!$A$10:$G$12,3,TRUE)</f>
        <v>0</v>
      </c>
      <c r="I490" s="5">
        <f t="shared" si="2"/>
        <v>0</v>
      </c>
      <c r="J490" s="47">
        <f>VLOOKUP(D490,Assumption!$O$3:$Q$103,IF('Thông tin khách hàng'!$B$3="Nam",2,3),FALSE)/12*P490</f>
        <v>0</v>
      </c>
      <c r="K490" s="5">
        <v>20000.0</v>
      </c>
      <c r="L490" s="46">
        <f>ROUND(((HLOOKUP(B490,Assumption!$A$6:$L$7,2,TRUE)+1)^(1/12)-1)*(E490+I490-J490-K490),0)</f>
        <v>5955096</v>
      </c>
      <c r="M490" s="46">
        <f t="shared" si="3"/>
        <v>3611648613</v>
      </c>
      <c r="N490" s="47">
        <f>HLOOKUP(ROUND(AVERAGE(M478:M489)/10^6,0),Assumption!$B$2:$E$3,2,TRUE)*MAX((AVERAGE(M478:M489)-250*10^6),0)</f>
        <v>19707377.11</v>
      </c>
      <c r="O490" s="46">
        <f t="shared" si="4"/>
        <v>3631355990</v>
      </c>
      <c r="P490" s="46">
        <f>IF(A490=1,SA,MAX(0,SA-M489))</f>
        <v>0</v>
      </c>
      <c r="S490" s="5">
        <v>0.0</v>
      </c>
      <c r="T490" s="5">
        <v>0.0</v>
      </c>
      <c r="U490" s="5">
        <v>0.0</v>
      </c>
      <c r="V490" s="48">
        <v>1.0</v>
      </c>
    </row>
    <row r="491" ht="15.75" customHeight="1">
      <c r="A491" s="5">
        <v>489.0</v>
      </c>
      <c r="B491" s="5">
        <v>41.0</v>
      </c>
      <c r="C491" s="5">
        <f t="shared" si="1"/>
        <v>9</v>
      </c>
      <c r="D491" s="5">
        <f>'Thông tin khách hàng'!$B$4+B491-1</f>
        <v>41</v>
      </c>
      <c r="E491" s="46">
        <f t="shared" si="5"/>
        <v>3611648613</v>
      </c>
      <c r="F491" s="5">
        <f>TP*VLOOKUP('Thông tin khách hàng'!$E$10,$X$2:$Z$5,3,FALSE)*OFFSET($S491,0,VLOOKUP('Thông tin khách hàng'!$E$10,$X$2:$Z$5,2,FALSE))</f>
        <v>0</v>
      </c>
      <c r="G491" s="5">
        <f>EP*VLOOKUP('Thông tin khách hàng'!$E$10,$X$2:$Z$5,3,FALSE)*OFFSET($S491,0,VLOOKUP('Thông tin khách hàng'!$E$10,$X$2:$Z$5,2,FALSE))</f>
        <v>0</v>
      </c>
      <c r="H491" s="5">
        <f>F491*HLOOKUP(B491,Assumption!$A$10:$G$12,2,TRUE)+G491*HLOOKUP(B491,Assumption!$A$10:$G$12,3,TRUE)</f>
        <v>0</v>
      </c>
      <c r="I491" s="5">
        <f t="shared" si="2"/>
        <v>0</v>
      </c>
      <c r="J491" s="47">
        <f>VLOOKUP(D491,Assumption!$O$3:$Q$103,IF('Thông tin khách hàng'!$B$3="Nam",2,3),FALSE)/12*P491</f>
        <v>0</v>
      </c>
      <c r="K491" s="5">
        <v>20000.0</v>
      </c>
      <c r="L491" s="46">
        <f>ROUND(((HLOOKUP(B491,Assumption!$A$6:$L$7,2,TRUE)+1)^(1/12)-1)*(E491+I491-J491-K491),0)</f>
        <v>5964898</v>
      </c>
      <c r="M491" s="46">
        <f t="shared" si="3"/>
        <v>3617593511</v>
      </c>
      <c r="N491" s="47">
        <f>HLOOKUP(ROUND(AVERAGE(M479:M490)/10^6,0),Assumption!$B$2:$E$3,2,TRUE)*MAX((AVERAGE(M479:M490)-250*10^6),0)</f>
        <v>19771580.93</v>
      </c>
      <c r="O491" s="46">
        <f t="shared" si="4"/>
        <v>3637365092</v>
      </c>
      <c r="P491" s="46">
        <f>IF(A491=1,SA,MAX(0,SA-M490))</f>
        <v>0</v>
      </c>
      <c r="S491" s="5">
        <v>0.0</v>
      </c>
      <c r="T491" s="5">
        <v>0.0</v>
      </c>
      <c r="U491" s="5">
        <v>0.0</v>
      </c>
      <c r="V491" s="48">
        <v>1.0</v>
      </c>
    </row>
    <row r="492" ht="15.75" customHeight="1">
      <c r="A492" s="5">
        <v>490.0</v>
      </c>
      <c r="B492" s="5">
        <v>41.0</v>
      </c>
      <c r="C492" s="5">
        <f t="shared" si="1"/>
        <v>10</v>
      </c>
      <c r="D492" s="5">
        <f>'Thông tin khách hàng'!$B$4+B492-1</f>
        <v>41</v>
      </c>
      <c r="E492" s="46">
        <f t="shared" si="5"/>
        <v>3617593511</v>
      </c>
      <c r="F492" s="5">
        <f>TP*VLOOKUP('Thông tin khách hàng'!$E$10,$X$2:$Z$5,3,FALSE)*OFFSET($S492,0,VLOOKUP('Thông tin khách hàng'!$E$10,$X$2:$Z$5,2,FALSE))</f>
        <v>0</v>
      </c>
      <c r="G492" s="5">
        <f>EP*VLOOKUP('Thông tin khách hàng'!$E$10,$X$2:$Z$5,3,FALSE)*OFFSET($S492,0,VLOOKUP('Thông tin khách hàng'!$E$10,$X$2:$Z$5,2,FALSE))</f>
        <v>0</v>
      </c>
      <c r="H492" s="5">
        <f>F492*HLOOKUP(B492,Assumption!$A$10:$G$12,2,TRUE)+G492*HLOOKUP(B492,Assumption!$A$10:$G$12,3,TRUE)</f>
        <v>0</v>
      </c>
      <c r="I492" s="5">
        <f t="shared" si="2"/>
        <v>0</v>
      </c>
      <c r="J492" s="47">
        <f>VLOOKUP(D492,Assumption!$O$3:$Q$103,IF('Thông tin khách hàng'!$B$3="Nam",2,3),FALSE)/12*P492</f>
        <v>0</v>
      </c>
      <c r="K492" s="5">
        <v>20000.0</v>
      </c>
      <c r="L492" s="46">
        <f>ROUND(((HLOOKUP(B492,Assumption!$A$6:$L$7,2,TRUE)+1)^(1/12)-1)*(E492+I492-J492-K492),0)</f>
        <v>5974717</v>
      </c>
      <c r="M492" s="46">
        <f t="shared" si="3"/>
        <v>3623548228</v>
      </c>
      <c r="N492" s="47">
        <f>HLOOKUP(ROUND(AVERAGE(M480:M491)/10^6,0),Assumption!$B$2:$E$3,2,TRUE)*MAX((AVERAGE(M480:M491)-250*10^6),0)</f>
        <v>19835890.78</v>
      </c>
      <c r="O492" s="46">
        <f t="shared" si="4"/>
        <v>3643384119</v>
      </c>
      <c r="P492" s="46">
        <f>IF(A492=1,SA,MAX(0,SA-M491))</f>
        <v>0</v>
      </c>
      <c r="S492" s="5">
        <v>0.0</v>
      </c>
      <c r="T492" s="5">
        <v>0.0</v>
      </c>
      <c r="U492" s="5">
        <v>1.0</v>
      </c>
      <c r="V492" s="48">
        <v>1.0</v>
      </c>
    </row>
    <row r="493" ht="15.75" customHeight="1">
      <c r="A493" s="5">
        <v>491.0</v>
      </c>
      <c r="B493" s="5">
        <v>41.0</v>
      </c>
      <c r="C493" s="5">
        <f t="shared" si="1"/>
        <v>11</v>
      </c>
      <c r="D493" s="5">
        <f>'Thông tin khách hàng'!$B$4+B493-1</f>
        <v>41</v>
      </c>
      <c r="E493" s="46">
        <f t="shared" si="5"/>
        <v>3623548228</v>
      </c>
      <c r="F493" s="5">
        <f>TP*VLOOKUP('Thông tin khách hàng'!$E$10,$X$2:$Z$5,3,FALSE)*OFFSET($S493,0,VLOOKUP('Thông tin khách hàng'!$E$10,$X$2:$Z$5,2,FALSE))</f>
        <v>0</v>
      </c>
      <c r="G493" s="5">
        <f>EP*VLOOKUP('Thông tin khách hàng'!$E$10,$X$2:$Z$5,3,FALSE)*OFFSET($S493,0,VLOOKUP('Thông tin khách hàng'!$E$10,$X$2:$Z$5,2,FALSE))</f>
        <v>0</v>
      </c>
      <c r="H493" s="5">
        <f>F493*HLOOKUP(B493,Assumption!$A$10:$G$12,2,TRUE)+G493*HLOOKUP(B493,Assumption!$A$10:$G$12,3,TRUE)</f>
        <v>0</v>
      </c>
      <c r="I493" s="5">
        <f t="shared" si="2"/>
        <v>0</v>
      </c>
      <c r="J493" s="47">
        <f>VLOOKUP(D493,Assumption!$O$3:$Q$103,IF('Thông tin khách hàng'!$B$3="Nam",2,3),FALSE)/12*P493</f>
        <v>0</v>
      </c>
      <c r="K493" s="5">
        <v>20000.0</v>
      </c>
      <c r="L493" s="46">
        <f>ROUND(((HLOOKUP(B493,Assumption!$A$6:$L$7,2,TRUE)+1)^(1/12)-1)*(E493+I493-J493-K493),0)</f>
        <v>5984551</v>
      </c>
      <c r="M493" s="46">
        <f t="shared" si="3"/>
        <v>3629512779</v>
      </c>
      <c r="N493" s="47">
        <f>HLOOKUP(ROUND(AVERAGE(M481:M492)/10^6,0),Assumption!$B$2:$E$3,2,TRUE)*MAX((AVERAGE(M481:M492)-250*10^6),0)</f>
        <v>19900306.85</v>
      </c>
      <c r="O493" s="46">
        <f t="shared" si="4"/>
        <v>3649413086</v>
      </c>
      <c r="P493" s="46">
        <f>IF(A493=1,SA,MAX(0,SA-M492))</f>
        <v>0</v>
      </c>
      <c r="S493" s="5">
        <v>0.0</v>
      </c>
      <c r="T493" s="5">
        <v>0.0</v>
      </c>
      <c r="U493" s="5">
        <v>0.0</v>
      </c>
      <c r="V493" s="48">
        <v>1.0</v>
      </c>
    </row>
    <row r="494" ht="15.75" customHeight="1">
      <c r="A494" s="5">
        <v>492.0</v>
      </c>
      <c r="B494" s="5">
        <v>41.0</v>
      </c>
      <c r="C494" s="5">
        <f t="shared" si="1"/>
        <v>12</v>
      </c>
      <c r="D494" s="5">
        <f>'Thông tin khách hàng'!$B$4+B494-1</f>
        <v>41</v>
      </c>
      <c r="E494" s="46">
        <f t="shared" si="5"/>
        <v>3629512779</v>
      </c>
      <c r="F494" s="5">
        <f>TP*VLOOKUP('Thông tin khách hàng'!$E$10,$X$2:$Z$5,3,FALSE)*OFFSET($S494,0,VLOOKUP('Thông tin khách hàng'!$E$10,$X$2:$Z$5,2,FALSE))</f>
        <v>0</v>
      </c>
      <c r="G494" s="5">
        <f>EP*VLOOKUP('Thông tin khách hàng'!$E$10,$X$2:$Z$5,3,FALSE)*OFFSET($S494,0,VLOOKUP('Thông tin khách hàng'!$E$10,$X$2:$Z$5,2,FALSE))</f>
        <v>0</v>
      </c>
      <c r="H494" s="5">
        <f>F494*HLOOKUP(B494,Assumption!$A$10:$G$12,2,TRUE)+G494*HLOOKUP(B494,Assumption!$A$10:$G$12,3,TRUE)</f>
        <v>0</v>
      </c>
      <c r="I494" s="5">
        <f t="shared" si="2"/>
        <v>0</v>
      </c>
      <c r="J494" s="47">
        <f>VLOOKUP(D494,Assumption!$O$3:$Q$103,IF('Thông tin khách hàng'!$B$3="Nam",2,3),FALSE)/12*P494</f>
        <v>0</v>
      </c>
      <c r="K494" s="5">
        <v>20000.0</v>
      </c>
      <c r="L494" s="46">
        <f>ROUND(((HLOOKUP(B494,Assumption!$A$6:$L$7,2,TRUE)+1)^(1/12)-1)*(E494+I494-J494-K494),0)</f>
        <v>5994402</v>
      </c>
      <c r="M494" s="46">
        <f t="shared" si="3"/>
        <v>3635487181</v>
      </c>
      <c r="N494" s="47">
        <f>HLOOKUP(ROUND(AVERAGE(M482:M493)/10^6,0),Assumption!$B$2:$E$3,2,TRUE)*MAX((AVERAGE(M482:M493)-250*10^6),0)</f>
        <v>19964829.31</v>
      </c>
      <c r="O494" s="46">
        <f t="shared" si="4"/>
        <v>3655452011</v>
      </c>
      <c r="P494" s="46">
        <f>IF(A494=1,SA,MAX(0,SA-M493))</f>
        <v>0</v>
      </c>
      <c r="S494" s="5">
        <v>0.0</v>
      </c>
      <c r="T494" s="5">
        <v>0.0</v>
      </c>
      <c r="U494" s="5">
        <v>0.0</v>
      </c>
      <c r="V494" s="48">
        <v>1.0</v>
      </c>
    </row>
    <row r="495" ht="15.75" customHeight="1">
      <c r="A495" s="5">
        <v>493.0</v>
      </c>
      <c r="B495" s="5">
        <v>42.0</v>
      </c>
      <c r="C495" s="5">
        <f t="shared" si="1"/>
        <v>1</v>
      </c>
      <c r="D495" s="5">
        <f>'Thông tin khách hàng'!$B$4+B495-1</f>
        <v>42</v>
      </c>
      <c r="E495" s="46">
        <f t="shared" si="5"/>
        <v>3635487181</v>
      </c>
      <c r="F495" s="5">
        <f>TP*VLOOKUP('Thông tin khách hàng'!$E$10,$X$2:$Z$5,3,FALSE)*OFFSET($S495,0,VLOOKUP('Thông tin khách hàng'!$E$10,$X$2:$Z$5,2,FALSE))</f>
        <v>15000000</v>
      </c>
      <c r="G495" s="5">
        <f>EP*VLOOKUP('Thông tin khách hàng'!$E$10,$X$2:$Z$5,3,FALSE)*OFFSET($S495,0,VLOOKUP('Thông tin khách hàng'!$E$10,$X$2:$Z$5,2,FALSE))</f>
        <v>15000000</v>
      </c>
      <c r="H495" s="5">
        <f>F495*HLOOKUP(B495,Assumption!$A$10:$G$12,2,TRUE)+G495*HLOOKUP(B495,Assumption!$A$10:$G$12,3,TRUE)</f>
        <v>750000</v>
      </c>
      <c r="I495" s="5">
        <f t="shared" si="2"/>
        <v>29250000</v>
      </c>
      <c r="J495" s="47">
        <f>VLOOKUP(D495,Assumption!$O$3:$Q$103,IF('Thông tin khách hàng'!$B$3="Nam",2,3),FALSE)/12*P495</f>
        <v>0</v>
      </c>
      <c r="K495" s="5">
        <v>20000.0</v>
      </c>
      <c r="L495" s="46">
        <f>ROUND(((HLOOKUP(B495,Assumption!$A$6:$L$7,2,TRUE)+1)^(1/12)-1)*(E495+I495-J495-K495),0)</f>
        <v>6052578</v>
      </c>
      <c r="M495" s="46">
        <f t="shared" si="3"/>
        <v>3670769759</v>
      </c>
      <c r="N495" s="47">
        <f>HLOOKUP(ROUND(AVERAGE(M483:M494)/10^6,0),Assumption!$B$2:$E$3,2,TRUE)*MAX((AVERAGE(M483:M494)-250*10^6),0)</f>
        <v>20029458.33</v>
      </c>
      <c r="O495" s="46">
        <f t="shared" si="4"/>
        <v>3690799218</v>
      </c>
      <c r="P495" s="46">
        <f>IF(A495=1,SA,MAX(0,SA-M494))</f>
        <v>0</v>
      </c>
      <c r="S495" s="5">
        <v>1.0</v>
      </c>
      <c r="T495" s="5">
        <v>1.0</v>
      </c>
      <c r="U495" s="5">
        <v>1.0</v>
      </c>
      <c r="V495" s="48">
        <v>1.0</v>
      </c>
    </row>
    <row r="496" ht="15.75" customHeight="1">
      <c r="A496" s="5">
        <v>494.0</v>
      </c>
      <c r="B496" s="5">
        <v>42.0</v>
      </c>
      <c r="C496" s="5">
        <f t="shared" si="1"/>
        <v>2</v>
      </c>
      <c r="D496" s="5">
        <f>'Thông tin khách hàng'!$B$4+B496-1</f>
        <v>42</v>
      </c>
      <c r="E496" s="46">
        <f t="shared" si="5"/>
        <v>3670769759</v>
      </c>
      <c r="F496" s="5">
        <f>TP*VLOOKUP('Thông tin khách hàng'!$E$10,$X$2:$Z$5,3,FALSE)*OFFSET($S496,0,VLOOKUP('Thông tin khách hàng'!$E$10,$X$2:$Z$5,2,FALSE))</f>
        <v>0</v>
      </c>
      <c r="G496" s="5">
        <f>EP*VLOOKUP('Thông tin khách hàng'!$E$10,$X$2:$Z$5,3,FALSE)*OFFSET($S496,0,VLOOKUP('Thông tin khách hàng'!$E$10,$X$2:$Z$5,2,FALSE))</f>
        <v>0</v>
      </c>
      <c r="H496" s="5">
        <f>F496*HLOOKUP(B496,Assumption!$A$10:$G$12,2,TRUE)+G496*HLOOKUP(B496,Assumption!$A$10:$G$12,3,TRUE)</f>
        <v>0</v>
      </c>
      <c r="I496" s="5">
        <f t="shared" si="2"/>
        <v>0</v>
      </c>
      <c r="J496" s="47">
        <f>VLOOKUP(D496,Assumption!$O$3:$Q$103,IF('Thông tin khách hàng'!$B$3="Nam",2,3),FALSE)/12*P496</f>
        <v>0</v>
      </c>
      <c r="K496" s="5">
        <v>20000.0</v>
      </c>
      <c r="L496" s="46">
        <f>ROUND(((HLOOKUP(B496,Assumption!$A$6:$L$7,2,TRUE)+1)^(1/12)-1)*(E496+I496-J496-K496),0)</f>
        <v>6062542</v>
      </c>
      <c r="M496" s="46">
        <f t="shared" si="3"/>
        <v>3676812301</v>
      </c>
      <c r="N496" s="47">
        <f>HLOOKUP(ROUND(AVERAGE(M484:M495)/10^6,0),Assumption!$B$2:$E$3,2,TRUE)*MAX((AVERAGE(M484:M495)-250*10^6),0)</f>
        <v>20094194.09</v>
      </c>
      <c r="O496" s="46">
        <f t="shared" si="4"/>
        <v>3696906495</v>
      </c>
      <c r="P496" s="46">
        <f>IF(A496=1,SA,MAX(0,SA-M495))</f>
        <v>0</v>
      </c>
      <c r="S496" s="5">
        <v>0.0</v>
      </c>
      <c r="T496" s="5">
        <v>0.0</v>
      </c>
      <c r="U496" s="5">
        <v>0.0</v>
      </c>
      <c r="V496" s="48">
        <v>1.0</v>
      </c>
    </row>
    <row r="497" ht="15.75" customHeight="1">
      <c r="A497" s="5">
        <v>495.0</v>
      </c>
      <c r="B497" s="5">
        <v>42.0</v>
      </c>
      <c r="C497" s="5">
        <f t="shared" si="1"/>
        <v>3</v>
      </c>
      <c r="D497" s="5">
        <f>'Thông tin khách hàng'!$B$4+B497-1</f>
        <v>42</v>
      </c>
      <c r="E497" s="46">
        <f t="shared" si="5"/>
        <v>3676812301</v>
      </c>
      <c r="F497" s="5">
        <f>TP*VLOOKUP('Thông tin khách hàng'!$E$10,$X$2:$Z$5,3,FALSE)*OFFSET($S497,0,VLOOKUP('Thông tin khách hàng'!$E$10,$X$2:$Z$5,2,FALSE))</f>
        <v>0</v>
      </c>
      <c r="G497" s="5">
        <f>EP*VLOOKUP('Thông tin khách hàng'!$E$10,$X$2:$Z$5,3,FALSE)*OFFSET($S497,0,VLOOKUP('Thông tin khách hàng'!$E$10,$X$2:$Z$5,2,FALSE))</f>
        <v>0</v>
      </c>
      <c r="H497" s="5">
        <f>F497*HLOOKUP(B497,Assumption!$A$10:$G$12,2,TRUE)+G497*HLOOKUP(B497,Assumption!$A$10:$G$12,3,TRUE)</f>
        <v>0</v>
      </c>
      <c r="I497" s="5">
        <f t="shared" si="2"/>
        <v>0</v>
      </c>
      <c r="J497" s="47">
        <f>VLOOKUP(D497,Assumption!$O$3:$Q$103,IF('Thông tin khách hàng'!$B$3="Nam",2,3),FALSE)/12*P497</f>
        <v>0</v>
      </c>
      <c r="K497" s="5">
        <v>20000.0</v>
      </c>
      <c r="L497" s="46">
        <f>ROUND(((HLOOKUP(B497,Assumption!$A$6:$L$7,2,TRUE)+1)^(1/12)-1)*(E497+I497-J497-K497),0)</f>
        <v>6072521</v>
      </c>
      <c r="M497" s="46">
        <f t="shared" si="3"/>
        <v>3682864822</v>
      </c>
      <c r="N497" s="47">
        <f>HLOOKUP(ROUND(AVERAGE(M485:M496)/10^6,0),Assumption!$B$2:$E$3,2,TRUE)*MAX((AVERAGE(M485:M496)-250*10^6),0)</f>
        <v>20159036.77</v>
      </c>
      <c r="O497" s="46">
        <f t="shared" si="4"/>
        <v>3703023859</v>
      </c>
      <c r="P497" s="46">
        <f>IF(A497=1,SA,MAX(0,SA-M496))</f>
        <v>0</v>
      </c>
      <c r="S497" s="5">
        <v>0.0</v>
      </c>
      <c r="T497" s="5">
        <v>0.0</v>
      </c>
      <c r="U497" s="5">
        <v>0.0</v>
      </c>
      <c r="V497" s="48">
        <v>1.0</v>
      </c>
    </row>
    <row r="498" ht="15.75" customHeight="1">
      <c r="A498" s="5">
        <v>496.0</v>
      </c>
      <c r="B498" s="5">
        <v>42.0</v>
      </c>
      <c r="C498" s="5">
        <f t="shared" si="1"/>
        <v>4</v>
      </c>
      <c r="D498" s="5">
        <f>'Thông tin khách hàng'!$B$4+B498-1</f>
        <v>42</v>
      </c>
      <c r="E498" s="46">
        <f t="shared" si="5"/>
        <v>3682864822</v>
      </c>
      <c r="F498" s="5">
        <f>TP*VLOOKUP('Thông tin khách hàng'!$E$10,$X$2:$Z$5,3,FALSE)*OFFSET($S498,0,VLOOKUP('Thông tin khách hàng'!$E$10,$X$2:$Z$5,2,FALSE))</f>
        <v>0</v>
      </c>
      <c r="G498" s="5">
        <f>EP*VLOOKUP('Thông tin khách hàng'!$E$10,$X$2:$Z$5,3,FALSE)*OFFSET($S498,0,VLOOKUP('Thông tin khách hàng'!$E$10,$X$2:$Z$5,2,FALSE))</f>
        <v>0</v>
      </c>
      <c r="H498" s="5">
        <f>F498*HLOOKUP(B498,Assumption!$A$10:$G$12,2,TRUE)+G498*HLOOKUP(B498,Assumption!$A$10:$G$12,3,TRUE)</f>
        <v>0</v>
      </c>
      <c r="I498" s="5">
        <f t="shared" si="2"/>
        <v>0</v>
      </c>
      <c r="J498" s="47">
        <f>VLOOKUP(D498,Assumption!$O$3:$Q$103,IF('Thông tin khách hàng'!$B$3="Nam",2,3),FALSE)/12*P498</f>
        <v>0</v>
      </c>
      <c r="K498" s="5">
        <v>20000.0</v>
      </c>
      <c r="L498" s="46">
        <f>ROUND(((HLOOKUP(B498,Assumption!$A$6:$L$7,2,TRUE)+1)^(1/12)-1)*(E498+I498-J498-K498),0)</f>
        <v>6082518</v>
      </c>
      <c r="M498" s="46">
        <f t="shared" si="3"/>
        <v>3688927340</v>
      </c>
      <c r="N498" s="47">
        <f>HLOOKUP(ROUND(AVERAGE(M486:M497)/10^6,0),Assumption!$B$2:$E$3,2,TRUE)*MAX((AVERAGE(M486:M497)-250*10^6),0)</f>
        <v>20223986.54</v>
      </c>
      <c r="O498" s="46">
        <f t="shared" si="4"/>
        <v>3709151327</v>
      </c>
      <c r="P498" s="46">
        <f>IF(A498=1,SA,MAX(0,SA-M497))</f>
        <v>0</v>
      </c>
      <c r="S498" s="5">
        <v>0.0</v>
      </c>
      <c r="T498" s="5">
        <v>0.0</v>
      </c>
      <c r="U498" s="5">
        <v>1.0</v>
      </c>
      <c r="V498" s="48">
        <v>1.0</v>
      </c>
    </row>
    <row r="499" ht="15.75" customHeight="1">
      <c r="A499" s="5">
        <v>497.0</v>
      </c>
      <c r="B499" s="5">
        <v>42.0</v>
      </c>
      <c r="C499" s="5">
        <f t="shared" si="1"/>
        <v>5</v>
      </c>
      <c r="D499" s="5">
        <f>'Thông tin khách hàng'!$B$4+B499-1</f>
        <v>42</v>
      </c>
      <c r="E499" s="46">
        <f t="shared" si="5"/>
        <v>3688927340</v>
      </c>
      <c r="F499" s="5">
        <f>TP*VLOOKUP('Thông tin khách hàng'!$E$10,$X$2:$Z$5,3,FALSE)*OFFSET($S499,0,VLOOKUP('Thông tin khách hàng'!$E$10,$X$2:$Z$5,2,FALSE))</f>
        <v>0</v>
      </c>
      <c r="G499" s="5">
        <f>EP*VLOOKUP('Thông tin khách hàng'!$E$10,$X$2:$Z$5,3,FALSE)*OFFSET($S499,0,VLOOKUP('Thông tin khách hàng'!$E$10,$X$2:$Z$5,2,FALSE))</f>
        <v>0</v>
      </c>
      <c r="H499" s="5">
        <f>F499*HLOOKUP(B499,Assumption!$A$10:$G$12,2,TRUE)+G499*HLOOKUP(B499,Assumption!$A$10:$G$12,3,TRUE)</f>
        <v>0</v>
      </c>
      <c r="I499" s="5">
        <f t="shared" si="2"/>
        <v>0</v>
      </c>
      <c r="J499" s="47">
        <f>VLOOKUP(D499,Assumption!$O$3:$Q$103,IF('Thông tin khách hàng'!$B$3="Nam",2,3),FALSE)/12*P499</f>
        <v>0</v>
      </c>
      <c r="K499" s="5">
        <v>20000.0</v>
      </c>
      <c r="L499" s="46">
        <f>ROUND(((HLOOKUP(B499,Assumption!$A$6:$L$7,2,TRUE)+1)^(1/12)-1)*(E499+I499-J499-K499),0)</f>
        <v>6092530</v>
      </c>
      <c r="M499" s="46">
        <f t="shared" si="3"/>
        <v>3694999870</v>
      </c>
      <c r="N499" s="47">
        <f>HLOOKUP(ROUND(AVERAGE(M487:M498)/10^6,0),Assumption!$B$2:$E$3,2,TRUE)*MAX((AVERAGE(M487:M498)-250*10^6),0)</f>
        <v>20289043.58</v>
      </c>
      <c r="O499" s="46">
        <f t="shared" si="4"/>
        <v>3715288914</v>
      </c>
      <c r="P499" s="46">
        <f>IF(A499=1,SA,MAX(0,SA-M498))</f>
        <v>0</v>
      </c>
      <c r="S499" s="5">
        <v>0.0</v>
      </c>
      <c r="T499" s="5">
        <v>0.0</v>
      </c>
      <c r="U499" s="5">
        <v>0.0</v>
      </c>
      <c r="V499" s="48">
        <v>1.0</v>
      </c>
    </row>
    <row r="500" ht="15.75" customHeight="1">
      <c r="A500" s="5">
        <v>498.0</v>
      </c>
      <c r="B500" s="5">
        <v>42.0</v>
      </c>
      <c r="C500" s="5">
        <f t="shared" si="1"/>
        <v>6</v>
      </c>
      <c r="D500" s="5">
        <f>'Thông tin khách hàng'!$B$4+B500-1</f>
        <v>42</v>
      </c>
      <c r="E500" s="46">
        <f t="shared" si="5"/>
        <v>3694999870</v>
      </c>
      <c r="F500" s="5">
        <f>TP*VLOOKUP('Thông tin khách hàng'!$E$10,$X$2:$Z$5,3,FALSE)*OFFSET($S500,0,VLOOKUP('Thông tin khách hàng'!$E$10,$X$2:$Z$5,2,FALSE))</f>
        <v>0</v>
      </c>
      <c r="G500" s="5">
        <f>EP*VLOOKUP('Thông tin khách hàng'!$E$10,$X$2:$Z$5,3,FALSE)*OFFSET($S500,0,VLOOKUP('Thông tin khách hàng'!$E$10,$X$2:$Z$5,2,FALSE))</f>
        <v>0</v>
      </c>
      <c r="H500" s="5">
        <f>F500*HLOOKUP(B500,Assumption!$A$10:$G$12,2,TRUE)+G500*HLOOKUP(B500,Assumption!$A$10:$G$12,3,TRUE)</f>
        <v>0</v>
      </c>
      <c r="I500" s="5">
        <f t="shared" si="2"/>
        <v>0</v>
      </c>
      <c r="J500" s="47">
        <f>VLOOKUP(D500,Assumption!$O$3:$Q$103,IF('Thông tin khách hàng'!$B$3="Nam",2,3),FALSE)/12*P500</f>
        <v>0</v>
      </c>
      <c r="K500" s="5">
        <v>20000.0</v>
      </c>
      <c r="L500" s="46">
        <f>ROUND(((HLOOKUP(B500,Assumption!$A$6:$L$7,2,TRUE)+1)^(1/12)-1)*(E500+I500-J500-K500),0)</f>
        <v>6102560</v>
      </c>
      <c r="M500" s="46">
        <f t="shared" si="3"/>
        <v>3701082430</v>
      </c>
      <c r="N500" s="47">
        <f>HLOOKUP(ROUND(AVERAGE(M488:M499)/10^6,0),Assumption!$B$2:$E$3,2,TRUE)*MAX((AVERAGE(M488:M499)-250*10^6),0)</f>
        <v>20354208.07</v>
      </c>
      <c r="O500" s="46">
        <f t="shared" si="4"/>
        <v>3721436638</v>
      </c>
      <c r="P500" s="46">
        <f>IF(A500=1,SA,MAX(0,SA-M499))</f>
        <v>0</v>
      </c>
      <c r="S500" s="5">
        <v>0.0</v>
      </c>
      <c r="T500" s="5">
        <v>0.0</v>
      </c>
      <c r="U500" s="5">
        <v>0.0</v>
      </c>
      <c r="V500" s="48">
        <v>1.0</v>
      </c>
    </row>
    <row r="501" ht="15.75" customHeight="1">
      <c r="A501" s="5">
        <v>499.0</v>
      </c>
      <c r="B501" s="5">
        <v>42.0</v>
      </c>
      <c r="C501" s="5">
        <f t="shared" si="1"/>
        <v>7</v>
      </c>
      <c r="D501" s="5">
        <f>'Thông tin khách hàng'!$B$4+B501-1</f>
        <v>42</v>
      </c>
      <c r="E501" s="46">
        <f t="shared" si="5"/>
        <v>3701082430</v>
      </c>
      <c r="F501" s="5">
        <f>TP*VLOOKUP('Thông tin khách hàng'!$E$10,$X$2:$Z$5,3,FALSE)*OFFSET($S501,0,VLOOKUP('Thông tin khách hàng'!$E$10,$X$2:$Z$5,2,FALSE))</f>
        <v>15000000</v>
      </c>
      <c r="G501" s="5">
        <f>EP*VLOOKUP('Thông tin khách hàng'!$E$10,$X$2:$Z$5,3,FALSE)*OFFSET($S501,0,VLOOKUP('Thông tin khách hàng'!$E$10,$X$2:$Z$5,2,FALSE))</f>
        <v>15000000</v>
      </c>
      <c r="H501" s="5">
        <f>F501*HLOOKUP(B501,Assumption!$A$10:$G$12,2,TRUE)+G501*HLOOKUP(B501,Assumption!$A$10:$G$12,3,TRUE)</f>
        <v>750000</v>
      </c>
      <c r="I501" s="5">
        <f t="shared" si="2"/>
        <v>29250000</v>
      </c>
      <c r="J501" s="47">
        <f>VLOOKUP(D501,Assumption!$O$3:$Q$103,IF('Thông tin khách hàng'!$B$3="Nam",2,3),FALSE)/12*P501</f>
        <v>0</v>
      </c>
      <c r="K501" s="5">
        <v>20000.0</v>
      </c>
      <c r="L501" s="46">
        <f>ROUND(((HLOOKUP(B501,Assumption!$A$6:$L$7,2,TRUE)+1)^(1/12)-1)*(E501+I501-J501-K501),0)</f>
        <v>6160914</v>
      </c>
      <c r="M501" s="46">
        <f t="shared" si="3"/>
        <v>3736473344</v>
      </c>
      <c r="N501" s="47">
        <f>HLOOKUP(ROUND(AVERAGE(M489:M500)/10^6,0),Assumption!$B$2:$E$3,2,TRUE)*MAX((AVERAGE(M489:M500)-250*10^6),0)</f>
        <v>20419480.18</v>
      </c>
      <c r="O501" s="46">
        <f t="shared" si="4"/>
        <v>3756892824</v>
      </c>
      <c r="P501" s="46">
        <f>IF(A501=1,SA,MAX(0,SA-M500))</f>
        <v>0</v>
      </c>
      <c r="S501" s="5">
        <v>0.0</v>
      </c>
      <c r="T501" s="5">
        <v>1.0</v>
      </c>
      <c r="U501" s="5">
        <v>1.0</v>
      </c>
      <c r="V501" s="48">
        <v>1.0</v>
      </c>
    </row>
    <row r="502" ht="15.75" customHeight="1">
      <c r="A502" s="5">
        <v>500.0</v>
      </c>
      <c r="B502" s="5">
        <v>42.0</v>
      </c>
      <c r="C502" s="5">
        <f t="shared" si="1"/>
        <v>8</v>
      </c>
      <c r="D502" s="5">
        <f>'Thông tin khách hàng'!$B$4+B502-1</f>
        <v>42</v>
      </c>
      <c r="E502" s="46">
        <f t="shared" si="5"/>
        <v>3736473344</v>
      </c>
      <c r="F502" s="5">
        <f>TP*VLOOKUP('Thông tin khách hàng'!$E$10,$X$2:$Z$5,3,FALSE)*OFFSET($S502,0,VLOOKUP('Thông tin khách hàng'!$E$10,$X$2:$Z$5,2,FALSE))</f>
        <v>0</v>
      </c>
      <c r="G502" s="5">
        <f>EP*VLOOKUP('Thông tin khách hàng'!$E$10,$X$2:$Z$5,3,FALSE)*OFFSET($S502,0,VLOOKUP('Thông tin khách hàng'!$E$10,$X$2:$Z$5,2,FALSE))</f>
        <v>0</v>
      </c>
      <c r="H502" s="5">
        <f>F502*HLOOKUP(B502,Assumption!$A$10:$G$12,2,TRUE)+G502*HLOOKUP(B502,Assumption!$A$10:$G$12,3,TRUE)</f>
        <v>0</v>
      </c>
      <c r="I502" s="5">
        <f t="shared" si="2"/>
        <v>0</v>
      </c>
      <c r="J502" s="47">
        <f>VLOOKUP(D502,Assumption!$O$3:$Q$103,IF('Thông tin khách hàng'!$B$3="Nam",2,3),FALSE)/12*P502</f>
        <v>0</v>
      </c>
      <c r="K502" s="5">
        <v>20000.0</v>
      </c>
      <c r="L502" s="46">
        <f>ROUND(((HLOOKUP(B502,Assumption!$A$6:$L$7,2,TRUE)+1)^(1/12)-1)*(E502+I502-J502-K502),0)</f>
        <v>6171056</v>
      </c>
      <c r="M502" s="46">
        <f t="shared" si="3"/>
        <v>3742624400</v>
      </c>
      <c r="N502" s="47">
        <f>HLOOKUP(ROUND(AVERAGE(M490:M501)/10^6,0),Assumption!$B$2:$E$3,2,TRUE)*MAX((AVERAGE(M490:M501)-250*10^6),0)</f>
        <v>20484860.09</v>
      </c>
      <c r="O502" s="46">
        <f t="shared" si="4"/>
        <v>3763109260</v>
      </c>
      <c r="P502" s="46">
        <f>IF(A502=1,SA,MAX(0,SA-M501))</f>
        <v>0</v>
      </c>
      <c r="S502" s="5">
        <v>0.0</v>
      </c>
      <c r="T502" s="5">
        <v>0.0</v>
      </c>
      <c r="U502" s="5">
        <v>0.0</v>
      </c>
      <c r="V502" s="48">
        <v>1.0</v>
      </c>
    </row>
    <row r="503" ht="15.75" customHeight="1">
      <c r="A503" s="5">
        <v>501.0</v>
      </c>
      <c r="B503" s="5">
        <v>42.0</v>
      </c>
      <c r="C503" s="5">
        <f t="shared" si="1"/>
        <v>9</v>
      </c>
      <c r="D503" s="5">
        <f>'Thông tin khách hàng'!$B$4+B503-1</f>
        <v>42</v>
      </c>
      <c r="E503" s="46">
        <f t="shared" si="5"/>
        <v>3742624400</v>
      </c>
      <c r="F503" s="5">
        <f>TP*VLOOKUP('Thông tin khách hàng'!$E$10,$X$2:$Z$5,3,FALSE)*OFFSET($S503,0,VLOOKUP('Thông tin khách hàng'!$E$10,$X$2:$Z$5,2,FALSE))</f>
        <v>0</v>
      </c>
      <c r="G503" s="5">
        <f>EP*VLOOKUP('Thông tin khách hàng'!$E$10,$X$2:$Z$5,3,FALSE)*OFFSET($S503,0,VLOOKUP('Thông tin khách hàng'!$E$10,$X$2:$Z$5,2,FALSE))</f>
        <v>0</v>
      </c>
      <c r="H503" s="5">
        <f>F503*HLOOKUP(B503,Assumption!$A$10:$G$12,2,TRUE)+G503*HLOOKUP(B503,Assumption!$A$10:$G$12,3,TRUE)</f>
        <v>0</v>
      </c>
      <c r="I503" s="5">
        <f t="shared" si="2"/>
        <v>0</v>
      </c>
      <c r="J503" s="47">
        <f>VLOOKUP(D503,Assumption!$O$3:$Q$103,IF('Thông tin khách hàng'!$B$3="Nam",2,3),FALSE)/12*P503</f>
        <v>0</v>
      </c>
      <c r="K503" s="5">
        <v>20000.0</v>
      </c>
      <c r="L503" s="46">
        <f>ROUND(((HLOOKUP(B503,Assumption!$A$6:$L$7,2,TRUE)+1)^(1/12)-1)*(E503+I503-J503-K503),0)</f>
        <v>6181215</v>
      </c>
      <c r="M503" s="46">
        <f t="shared" si="3"/>
        <v>3748785615</v>
      </c>
      <c r="N503" s="47">
        <f>HLOOKUP(ROUND(AVERAGE(M491:M502)/10^6,0),Assumption!$B$2:$E$3,2,TRUE)*MAX((AVERAGE(M491:M502)-250*10^6),0)</f>
        <v>20550347.98</v>
      </c>
      <c r="O503" s="46">
        <f t="shared" si="4"/>
        <v>3769335963</v>
      </c>
      <c r="P503" s="46">
        <f>IF(A503=1,SA,MAX(0,SA-M502))</f>
        <v>0</v>
      </c>
      <c r="S503" s="5">
        <v>0.0</v>
      </c>
      <c r="T503" s="5">
        <v>0.0</v>
      </c>
      <c r="U503" s="5">
        <v>0.0</v>
      </c>
      <c r="V503" s="48">
        <v>1.0</v>
      </c>
    </row>
    <row r="504" ht="15.75" customHeight="1">
      <c r="A504" s="5">
        <v>502.0</v>
      </c>
      <c r="B504" s="5">
        <v>42.0</v>
      </c>
      <c r="C504" s="5">
        <f t="shared" si="1"/>
        <v>10</v>
      </c>
      <c r="D504" s="5">
        <f>'Thông tin khách hàng'!$B$4+B504-1</f>
        <v>42</v>
      </c>
      <c r="E504" s="46">
        <f t="shared" si="5"/>
        <v>3748785615</v>
      </c>
      <c r="F504" s="5">
        <f>TP*VLOOKUP('Thông tin khách hàng'!$E$10,$X$2:$Z$5,3,FALSE)*OFFSET($S504,0,VLOOKUP('Thông tin khách hàng'!$E$10,$X$2:$Z$5,2,FALSE))</f>
        <v>0</v>
      </c>
      <c r="G504" s="5">
        <f>EP*VLOOKUP('Thông tin khách hàng'!$E$10,$X$2:$Z$5,3,FALSE)*OFFSET($S504,0,VLOOKUP('Thông tin khách hàng'!$E$10,$X$2:$Z$5,2,FALSE))</f>
        <v>0</v>
      </c>
      <c r="H504" s="5">
        <f>F504*HLOOKUP(B504,Assumption!$A$10:$G$12,2,TRUE)+G504*HLOOKUP(B504,Assumption!$A$10:$G$12,3,TRUE)</f>
        <v>0</v>
      </c>
      <c r="I504" s="5">
        <f t="shared" si="2"/>
        <v>0</v>
      </c>
      <c r="J504" s="47">
        <f>VLOOKUP(D504,Assumption!$O$3:$Q$103,IF('Thông tin khách hàng'!$B$3="Nam",2,3),FALSE)/12*P504</f>
        <v>0</v>
      </c>
      <c r="K504" s="5">
        <v>20000.0</v>
      </c>
      <c r="L504" s="46">
        <f>ROUND(((HLOOKUP(B504,Assumption!$A$6:$L$7,2,TRUE)+1)^(1/12)-1)*(E504+I504-J504-K504),0)</f>
        <v>6191391</v>
      </c>
      <c r="M504" s="46">
        <f t="shared" si="3"/>
        <v>3754957006</v>
      </c>
      <c r="N504" s="47">
        <f>HLOOKUP(ROUND(AVERAGE(M492:M503)/10^6,0),Assumption!$B$2:$E$3,2,TRUE)*MAX((AVERAGE(M492:M503)-250*10^6),0)</f>
        <v>20615944.04</v>
      </c>
      <c r="O504" s="46">
        <f t="shared" si="4"/>
        <v>3775572950</v>
      </c>
      <c r="P504" s="46">
        <f>IF(A504=1,SA,MAX(0,SA-M503))</f>
        <v>0</v>
      </c>
      <c r="S504" s="5">
        <v>0.0</v>
      </c>
      <c r="T504" s="5">
        <v>0.0</v>
      </c>
      <c r="U504" s="5">
        <v>1.0</v>
      </c>
      <c r="V504" s="48">
        <v>1.0</v>
      </c>
    </row>
    <row r="505" ht="15.75" customHeight="1">
      <c r="A505" s="5">
        <v>503.0</v>
      </c>
      <c r="B505" s="5">
        <v>42.0</v>
      </c>
      <c r="C505" s="5">
        <f t="shared" si="1"/>
        <v>11</v>
      </c>
      <c r="D505" s="5">
        <f>'Thông tin khách hàng'!$B$4+B505-1</f>
        <v>42</v>
      </c>
      <c r="E505" s="46">
        <f t="shared" si="5"/>
        <v>3754957006</v>
      </c>
      <c r="F505" s="5">
        <f>TP*VLOOKUP('Thông tin khách hàng'!$E$10,$X$2:$Z$5,3,FALSE)*OFFSET($S505,0,VLOOKUP('Thông tin khách hàng'!$E$10,$X$2:$Z$5,2,FALSE))</f>
        <v>0</v>
      </c>
      <c r="G505" s="5">
        <f>EP*VLOOKUP('Thông tin khách hàng'!$E$10,$X$2:$Z$5,3,FALSE)*OFFSET($S505,0,VLOOKUP('Thông tin khách hàng'!$E$10,$X$2:$Z$5,2,FALSE))</f>
        <v>0</v>
      </c>
      <c r="H505" s="5">
        <f>F505*HLOOKUP(B505,Assumption!$A$10:$G$12,2,TRUE)+G505*HLOOKUP(B505,Assumption!$A$10:$G$12,3,TRUE)</f>
        <v>0</v>
      </c>
      <c r="I505" s="5">
        <f t="shared" si="2"/>
        <v>0</v>
      </c>
      <c r="J505" s="47">
        <f>VLOOKUP(D505,Assumption!$O$3:$Q$103,IF('Thông tin khách hàng'!$B$3="Nam",2,3),FALSE)/12*P505</f>
        <v>0</v>
      </c>
      <c r="K505" s="5">
        <v>20000.0</v>
      </c>
      <c r="L505" s="46">
        <f>ROUND(((HLOOKUP(B505,Assumption!$A$6:$L$7,2,TRUE)+1)^(1/12)-1)*(E505+I505-J505-K505),0)</f>
        <v>6201584</v>
      </c>
      <c r="M505" s="46">
        <f t="shared" si="3"/>
        <v>3761138590</v>
      </c>
      <c r="N505" s="47">
        <f>HLOOKUP(ROUND(AVERAGE(M493:M504)/10^6,0),Assumption!$B$2:$E$3,2,TRUE)*MAX((AVERAGE(M493:M504)-250*10^6),0)</f>
        <v>20681648.43</v>
      </c>
      <c r="O505" s="46">
        <f t="shared" si="4"/>
        <v>3781820239</v>
      </c>
      <c r="P505" s="46">
        <f>IF(A505=1,SA,MAX(0,SA-M504))</f>
        <v>0</v>
      </c>
      <c r="S505" s="5">
        <v>0.0</v>
      </c>
      <c r="T505" s="5">
        <v>0.0</v>
      </c>
      <c r="U505" s="5">
        <v>0.0</v>
      </c>
      <c r="V505" s="48">
        <v>1.0</v>
      </c>
    </row>
    <row r="506" ht="15.75" customHeight="1">
      <c r="A506" s="5">
        <v>504.0</v>
      </c>
      <c r="B506" s="5">
        <v>42.0</v>
      </c>
      <c r="C506" s="5">
        <f t="shared" si="1"/>
        <v>12</v>
      </c>
      <c r="D506" s="5">
        <f>'Thông tin khách hàng'!$B$4+B506-1</f>
        <v>42</v>
      </c>
      <c r="E506" s="46">
        <f t="shared" si="5"/>
        <v>3761138590</v>
      </c>
      <c r="F506" s="5">
        <f>TP*VLOOKUP('Thông tin khách hàng'!$E$10,$X$2:$Z$5,3,FALSE)*OFFSET($S506,0,VLOOKUP('Thông tin khách hàng'!$E$10,$X$2:$Z$5,2,FALSE))</f>
        <v>0</v>
      </c>
      <c r="G506" s="5">
        <f>EP*VLOOKUP('Thông tin khách hàng'!$E$10,$X$2:$Z$5,3,FALSE)*OFFSET($S506,0,VLOOKUP('Thông tin khách hàng'!$E$10,$X$2:$Z$5,2,FALSE))</f>
        <v>0</v>
      </c>
      <c r="H506" s="5">
        <f>F506*HLOOKUP(B506,Assumption!$A$10:$G$12,2,TRUE)+G506*HLOOKUP(B506,Assumption!$A$10:$G$12,3,TRUE)</f>
        <v>0</v>
      </c>
      <c r="I506" s="5">
        <f t="shared" si="2"/>
        <v>0</v>
      </c>
      <c r="J506" s="47">
        <f>VLOOKUP(D506,Assumption!$O$3:$Q$103,IF('Thông tin khách hàng'!$B$3="Nam",2,3),FALSE)/12*P506</f>
        <v>0</v>
      </c>
      <c r="K506" s="5">
        <v>20000.0</v>
      </c>
      <c r="L506" s="46">
        <f>ROUND(((HLOOKUP(B506,Assumption!$A$6:$L$7,2,TRUE)+1)^(1/12)-1)*(E506+I506-J506-K506),0)</f>
        <v>6211793</v>
      </c>
      <c r="M506" s="46">
        <f t="shared" si="3"/>
        <v>3767330383</v>
      </c>
      <c r="N506" s="47">
        <f>HLOOKUP(ROUND(AVERAGE(M494:M505)/10^6,0),Assumption!$B$2:$E$3,2,TRUE)*MAX((AVERAGE(M494:M505)-250*10^6),0)</f>
        <v>20747461.33</v>
      </c>
      <c r="O506" s="46">
        <f t="shared" si="4"/>
        <v>3788077845</v>
      </c>
      <c r="P506" s="46">
        <f>IF(A506=1,SA,MAX(0,SA-M505))</f>
        <v>0</v>
      </c>
      <c r="S506" s="5">
        <v>0.0</v>
      </c>
      <c r="T506" s="5">
        <v>0.0</v>
      </c>
      <c r="U506" s="5">
        <v>0.0</v>
      </c>
      <c r="V506" s="48">
        <v>1.0</v>
      </c>
    </row>
    <row r="507" ht="15.75" customHeight="1">
      <c r="A507" s="5">
        <v>505.0</v>
      </c>
      <c r="B507" s="5">
        <v>43.0</v>
      </c>
      <c r="C507" s="5">
        <f t="shared" si="1"/>
        <v>1</v>
      </c>
      <c r="D507" s="5">
        <f>'Thông tin khách hàng'!$B$4+B507-1</f>
        <v>43</v>
      </c>
      <c r="E507" s="46">
        <f t="shared" si="5"/>
        <v>3767330383</v>
      </c>
      <c r="F507" s="5">
        <f>TP*VLOOKUP('Thông tin khách hàng'!$E$10,$X$2:$Z$5,3,FALSE)*OFFSET($S507,0,VLOOKUP('Thông tin khách hàng'!$E$10,$X$2:$Z$5,2,FALSE))</f>
        <v>15000000</v>
      </c>
      <c r="G507" s="5">
        <f>EP*VLOOKUP('Thông tin khách hàng'!$E$10,$X$2:$Z$5,3,FALSE)*OFFSET($S507,0,VLOOKUP('Thông tin khách hàng'!$E$10,$X$2:$Z$5,2,FALSE))</f>
        <v>15000000</v>
      </c>
      <c r="H507" s="5">
        <f>F507*HLOOKUP(B507,Assumption!$A$10:$G$12,2,TRUE)+G507*HLOOKUP(B507,Assumption!$A$10:$G$12,3,TRUE)</f>
        <v>750000</v>
      </c>
      <c r="I507" s="5">
        <f t="shared" si="2"/>
        <v>29250000</v>
      </c>
      <c r="J507" s="47">
        <f>VLOOKUP(D507,Assumption!$O$3:$Q$103,IF('Thông tin khách hàng'!$B$3="Nam",2,3),FALSE)/12*P507</f>
        <v>0</v>
      </c>
      <c r="K507" s="5">
        <v>20000.0</v>
      </c>
      <c r="L507" s="46">
        <f>ROUND(((HLOOKUP(B507,Assumption!$A$6:$L$7,2,TRUE)+1)^(1/12)-1)*(E507+I507-J507-K507),0)</f>
        <v>6270328</v>
      </c>
      <c r="M507" s="46">
        <f t="shared" si="3"/>
        <v>3802830711</v>
      </c>
      <c r="N507" s="47">
        <f>HLOOKUP(ROUND(AVERAGE(M495:M506)/10^6,0),Assumption!$B$2:$E$3,2,TRUE)*MAX((AVERAGE(M495:M506)-250*10^6),0)</f>
        <v>20813382.93</v>
      </c>
      <c r="O507" s="46">
        <f t="shared" si="4"/>
        <v>3823644094</v>
      </c>
      <c r="P507" s="46">
        <f>IF(A507=1,SA,MAX(0,SA-M506))</f>
        <v>0</v>
      </c>
      <c r="S507" s="5">
        <v>1.0</v>
      </c>
      <c r="T507" s="5">
        <v>1.0</v>
      </c>
      <c r="U507" s="5">
        <v>1.0</v>
      </c>
      <c r="V507" s="48">
        <v>1.0</v>
      </c>
    </row>
    <row r="508" ht="15.75" customHeight="1">
      <c r="A508" s="5">
        <v>506.0</v>
      </c>
      <c r="B508" s="5">
        <v>43.0</v>
      </c>
      <c r="C508" s="5">
        <f t="shared" si="1"/>
        <v>2</v>
      </c>
      <c r="D508" s="5">
        <f>'Thông tin khách hàng'!$B$4+B508-1</f>
        <v>43</v>
      </c>
      <c r="E508" s="46">
        <f t="shared" si="5"/>
        <v>3802830711</v>
      </c>
      <c r="F508" s="5">
        <f>TP*VLOOKUP('Thông tin khách hàng'!$E$10,$X$2:$Z$5,3,FALSE)*OFFSET($S508,0,VLOOKUP('Thông tin khách hàng'!$E$10,$X$2:$Z$5,2,FALSE))</f>
        <v>0</v>
      </c>
      <c r="G508" s="5">
        <f>EP*VLOOKUP('Thông tin khách hàng'!$E$10,$X$2:$Z$5,3,FALSE)*OFFSET($S508,0,VLOOKUP('Thông tin khách hàng'!$E$10,$X$2:$Z$5,2,FALSE))</f>
        <v>0</v>
      </c>
      <c r="H508" s="5">
        <f>F508*HLOOKUP(B508,Assumption!$A$10:$G$12,2,TRUE)+G508*HLOOKUP(B508,Assumption!$A$10:$G$12,3,TRUE)</f>
        <v>0</v>
      </c>
      <c r="I508" s="5">
        <f t="shared" si="2"/>
        <v>0</v>
      </c>
      <c r="J508" s="47">
        <f>VLOOKUP(D508,Assumption!$O$3:$Q$103,IF('Thông tin khách hàng'!$B$3="Nam",2,3),FALSE)/12*P508</f>
        <v>0</v>
      </c>
      <c r="K508" s="5">
        <v>20000.0</v>
      </c>
      <c r="L508" s="46">
        <f>ROUND(((HLOOKUP(B508,Assumption!$A$6:$L$7,2,TRUE)+1)^(1/12)-1)*(E508+I508-J508-K508),0)</f>
        <v>6280651</v>
      </c>
      <c r="M508" s="46">
        <f t="shared" si="3"/>
        <v>3809091362</v>
      </c>
      <c r="N508" s="47">
        <f>HLOOKUP(ROUND(AVERAGE(M496:M507)/10^6,0),Assumption!$B$2:$E$3,2,TRUE)*MAX((AVERAGE(M496:M507)-250*10^6),0)</f>
        <v>20879413.41</v>
      </c>
      <c r="O508" s="46">
        <f t="shared" si="4"/>
        <v>3829970776</v>
      </c>
      <c r="P508" s="46">
        <f>IF(A508=1,SA,MAX(0,SA-M507))</f>
        <v>0</v>
      </c>
      <c r="S508" s="5">
        <v>0.0</v>
      </c>
      <c r="T508" s="5">
        <v>0.0</v>
      </c>
      <c r="U508" s="5">
        <v>0.0</v>
      </c>
      <c r="V508" s="48">
        <v>1.0</v>
      </c>
    </row>
    <row r="509" ht="15.75" customHeight="1">
      <c r="A509" s="5">
        <v>507.0</v>
      </c>
      <c r="B509" s="5">
        <v>43.0</v>
      </c>
      <c r="C509" s="5">
        <f t="shared" si="1"/>
        <v>3</v>
      </c>
      <c r="D509" s="5">
        <f>'Thông tin khách hàng'!$B$4+B509-1</f>
        <v>43</v>
      </c>
      <c r="E509" s="46">
        <f t="shared" si="5"/>
        <v>3809091362</v>
      </c>
      <c r="F509" s="5">
        <f>TP*VLOOKUP('Thông tin khách hàng'!$E$10,$X$2:$Z$5,3,FALSE)*OFFSET($S509,0,VLOOKUP('Thông tin khách hàng'!$E$10,$X$2:$Z$5,2,FALSE))</f>
        <v>0</v>
      </c>
      <c r="G509" s="5">
        <f>EP*VLOOKUP('Thông tin khách hàng'!$E$10,$X$2:$Z$5,3,FALSE)*OFFSET($S509,0,VLOOKUP('Thông tin khách hàng'!$E$10,$X$2:$Z$5,2,FALSE))</f>
        <v>0</v>
      </c>
      <c r="H509" s="5">
        <f>F509*HLOOKUP(B509,Assumption!$A$10:$G$12,2,TRUE)+G509*HLOOKUP(B509,Assumption!$A$10:$G$12,3,TRUE)</f>
        <v>0</v>
      </c>
      <c r="I509" s="5">
        <f t="shared" si="2"/>
        <v>0</v>
      </c>
      <c r="J509" s="47">
        <f>VLOOKUP(D509,Assumption!$O$3:$Q$103,IF('Thông tin khách hàng'!$B$3="Nam",2,3),FALSE)/12*P509</f>
        <v>0</v>
      </c>
      <c r="K509" s="5">
        <v>20000.0</v>
      </c>
      <c r="L509" s="46">
        <f>ROUND(((HLOOKUP(B509,Assumption!$A$6:$L$7,2,TRUE)+1)^(1/12)-1)*(E509+I509-J509-K509),0)</f>
        <v>6290991</v>
      </c>
      <c r="M509" s="46">
        <f t="shared" si="3"/>
        <v>3815362353</v>
      </c>
      <c r="N509" s="47">
        <f>HLOOKUP(ROUND(AVERAGE(M497:M508)/10^6,0),Assumption!$B$2:$E$3,2,TRUE)*MAX((AVERAGE(M497:M508)-250*10^6),0)</f>
        <v>20945552.94</v>
      </c>
      <c r="O509" s="46">
        <f t="shared" si="4"/>
        <v>3836307906</v>
      </c>
      <c r="P509" s="46">
        <f>IF(A509=1,SA,MAX(0,SA-M508))</f>
        <v>0</v>
      </c>
      <c r="S509" s="5">
        <v>0.0</v>
      </c>
      <c r="T509" s="5">
        <v>0.0</v>
      </c>
      <c r="U509" s="5">
        <v>0.0</v>
      </c>
      <c r="V509" s="48">
        <v>1.0</v>
      </c>
    </row>
    <row r="510" ht="15.75" customHeight="1">
      <c r="A510" s="5">
        <v>508.0</v>
      </c>
      <c r="B510" s="5">
        <v>43.0</v>
      </c>
      <c r="C510" s="5">
        <f t="shared" si="1"/>
        <v>4</v>
      </c>
      <c r="D510" s="5">
        <f>'Thông tin khách hàng'!$B$4+B510-1</f>
        <v>43</v>
      </c>
      <c r="E510" s="46">
        <f t="shared" si="5"/>
        <v>3815362353</v>
      </c>
      <c r="F510" s="5">
        <f>TP*VLOOKUP('Thông tin khách hàng'!$E$10,$X$2:$Z$5,3,FALSE)*OFFSET($S510,0,VLOOKUP('Thông tin khách hàng'!$E$10,$X$2:$Z$5,2,FALSE))</f>
        <v>0</v>
      </c>
      <c r="G510" s="5">
        <f>EP*VLOOKUP('Thông tin khách hàng'!$E$10,$X$2:$Z$5,3,FALSE)*OFFSET($S510,0,VLOOKUP('Thông tin khách hàng'!$E$10,$X$2:$Z$5,2,FALSE))</f>
        <v>0</v>
      </c>
      <c r="H510" s="5">
        <f>F510*HLOOKUP(B510,Assumption!$A$10:$G$12,2,TRUE)+G510*HLOOKUP(B510,Assumption!$A$10:$G$12,3,TRUE)</f>
        <v>0</v>
      </c>
      <c r="I510" s="5">
        <f t="shared" si="2"/>
        <v>0</v>
      </c>
      <c r="J510" s="47">
        <f>VLOOKUP(D510,Assumption!$O$3:$Q$103,IF('Thông tin khách hàng'!$B$3="Nam",2,3),FALSE)/12*P510</f>
        <v>0</v>
      </c>
      <c r="K510" s="5">
        <v>20000.0</v>
      </c>
      <c r="L510" s="46">
        <f>ROUND(((HLOOKUP(B510,Assumption!$A$6:$L$7,2,TRUE)+1)^(1/12)-1)*(E510+I510-J510-K510),0)</f>
        <v>6301348</v>
      </c>
      <c r="M510" s="46">
        <f t="shared" si="3"/>
        <v>3821643701</v>
      </c>
      <c r="N510" s="47">
        <f>HLOOKUP(ROUND(AVERAGE(M498:M509)/10^6,0),Assumption!$B$2:$E$3,2,TRUE)*MAX((AVERAGE(M498:M509)-250*10^6),0)</f>
        <v>21011801.7</v>
      </c>
      <c r="O510" s="46">
        <f t="shared" si="4"/>
        <v>3842655503</v>
      </c>
      <c r="P510" s="46">
        <f>IF(A510=1,SA,MAX(0,SA-M509))</f>
        <v>0</v>
      </c>
      <c r="S510" s="5">
        <v>0.0</v>
      </c>
      <c r="T510" s="5">
        <v>0.0</v>
      </c>
      <c r="U510" s="5">
        <v>1.0</v>
      </c>
      <c r="V510" s="48">
        <v>1.0</v>
      </c>
    </row>
    <row r="511" ht="15.75" customHeight="1">
      <c r="A511" s="5">
        <v>509.0</v>
      </c>
      <c r="B511" s="5">
        <v>43.0</v>
      </c>
      <c r="C511" s="5">
        <f t="shared" si="1"/>
        <v>5</v>
      </c>
      <c r="D511" s="5">
        <f>'Thông tin khách hàng'!$B$4+B511-1</f>
        <v>43</v>
      </c>
      <c r="E511" s="46">
        <f t="shared" si="5"/>
        <v>3821643701</v>
      </c>
      <c r="F511" s="5">
        <f>TP*VLOOKUP('Thông tin khách hàng'!$E$10,$X$2:$Z$5,3,FALSE)*OFFSET($S511,0,VLOOKUP('Thông tin khách hàng'!$E$10,$X$2:$Z$5,2,FALSE))</f>
        <v>0</v>
      </c>
      <c r="G511" s="5">
        <f>EP*VLOOKUP('Thông tin khách hàng'!$E$10,$X$2:$Z$5,3,FALSE)*OFFSET($S511,0,VLOOKUP('Thông tin khách hàng'!$E$10,$X$2:$Z$5,2,FALSE))</f>
        <v>0</v>
      </c>
      <c r="H511" s="5">
        <f>F511*HLOOKUP(B511,Assumption!$A$10:$G$12,2,TRUE)+G511*HLOOKUP(B511,Assumption!$A$10:$G$12,3,TRUE)</f>
        <v>0</v>
      </c>
      <c r="I511" s="5">
        <f t="shared" si="2"/>
        <v>0</v>
      </c>
      <c r="J511" s="47">
        <f>VLOOKUP(D511,Assumption!$O$3:$Q$103,IF('Thông tin khách hàng'!$B$3="Nam",2,3),FALSE)/12*P511</f>
        <v>0</v>
      </c>
      <c r="K511" s="5">
        <v>20000.0</v>
      </c>
      <c r="L511" s="46">
        <f>ROUND(((HLOOKUP(B511,Assumption!$A$6:$L$7,2,TRUE)+1)^(1/12)-1)*(E511+I511-J511-K511),0)</f>
        <v>6311722</v>
      </c>
      <c r="M511" s="46">
        <f t="shared" si="3"/>
        <v>3827935423</v>
      </c>
      <c r="N511" s="47">
        <f>HLOOKUP(ROUND(AVERAGE(M499:M510)/10^6,0),Assumption!$B$2:$E$3,2,TRUE)*MAX((AVERAGE(M499:M510)-250*10^6),0)</f>
        <v>21078159.88</v>
      </c>
      <c r="O511" s="46">
        <f t="shared" si="4"/>
        <v>3849013583</v>
      </c>
      <c r="P511" s="46">
        <f>IF(A511=1,SA,MAX(0,SA-M510))</f>
        <v>0</v>
      </c>
      <c r="S511" s="5">
        <v>0.0</v>
      </c>
      <c r="T511" s="5">
        <v>0.0</v>
      </c>
      <c r="U511" s="5">
        <v>0.0</v>
      </c>
      <c r="V511" s="48">
        <v>1.0</v>
      </c>
    </row>
    <row r="512" ht="15.75" customHeight="1">
      <c r="A512" s="5">
        <v>510.0</v>
      </c>
      <c r="B512" s="5">
        <v>43.0</v>
      </c>
      <c r="C512" s="5">
        <f t="shared" si="1"/>
        <v>6</v>
      </c>
      <c r="D512" s="5">
        <f>'Thông tin khách hàng'!$B$4+B512-1</f>
        <v>43</v>
      </c>
      <c r="E512" s="46">
        <f t="shared" si="5"/>
        <v>3827935423</v>
      </c>
      <c r="F512" s="5">
        <f>TP*VLOOKUP('Thông tin khách hàng'!$E$10,$X$2:$Z$5,3,FALSE)*OFFSET($S512,0,VLOOKUP('Thông tin khách hàng'!$E$10,$X$2:$Z$5,2,FALSE))</f>
        <v>0</v>
      </c>
      <c r="G512" s="5">
        <f>EP*VLOOKUP('Thông tin khách hàng'!$E$10,$X$2:$Z$5,3,FALSE)*OFFSET($S512,0,VLOOKUP('Thông tin khách hàng'!$E$10,$X$2:$Z$5,2,FALSE))</f>
        <v>0</v>
      </c>
      <c r="H512" s="5">
        <f>F512*HLOOKUP(B512,Assumption!$A$10:$G$12,2,TRUE)+G512*HLOOKUP(B512,Assumption!$A$10:$G$12,3,TRUE)</f>
        <v>0</v>
      </c>
      <c r="I512" s="5">
        <f t="shared" si="2"/>
        <v>0</v>
      </c>
      <c r="J512" s="47">
        <f>VLOOKUP(D512,Assumption!$O$3:$Q$103,IF('Thông tin khách hàng'!$B$3="Nam",2,3),FALSE)/12*P512</f>
        <v>0</v>
      </c>
      <c r="K512" s="5">
        <v>20000.0</v>
      </c>
      <c r="L512" s="46">
        <f>ROUND(((HLOOKUP(B512,Assumption!$A$6:$L$7,2,TRUE)+1)^(1/12)-1)*(E512+I512-J512-K512),0)</f>
        <v>6322114</v>
      </c>
      <c r="M512" s="46">
        <f t="shared" si="3"/>
        <v>3834237537</v>
      </c>
      <c r="N512" s="47">
        <f>HLOOKUP(ROUND(AVERAGE(M500:M511)/10^6,0),Assumption!$B$2:$E$3,2,TRUE)*MAX((AVERAGE(M500:M511)-250*10^6),0)</f>
        <v>21144627.66</v>
      </c>
      <c r="O512" s="46">
        <f t="shared" si="4"/>
        <v>3855382165</v>
      </c>
      <c r="P512" s="46">
        <f>IF(A512=1,SA,MAX(0,SA-M511))</f>
        <v>0</v>
      </c>
      <c r="S512" s="5">
        <v>0.0</v>
      </c>
      <c r="T512" s="5">
        <v>0.0</v>
      </c>
      <c r="U512" s="5">
        <v>0.0</v>
      </c>
      <c r="V512" s="48">
        <v>1.0</v>
      </c>
    </row>
    <row r="513" ht="15.75" customHeight="1">
      <c r="A513" s="5">
        <v>511.0</v>
      </c>
      <c r="B513" s="5">
        <v>43.0</v>
      </c>
      <c r="C513" s="5">
        <f t="shared" si="1"/>
        <v>7</v>
      </c>
      <c r="D513" s="5">
        <f>'Thông tin khách hàng'!$B$4+B513-1</f>
        <v>43</v>
      </c>
      <c r="E513" s="46">
        <f t="shared" si="5"/>
        <v>3834237537</v>
      </c>
      <c r="F513" s="5">
        <f>TP*VLOOKUP('Thông tin khách hàng'!$E$10,$X$2:$Z$5,3,FALSE)*OFFSET($S513,0,VLOOKUP('Thông tin khách hàng'!$E$10,$X$2:$Z$5,2,FALSE))</f>
        <v>15000000</v>
      </c>
      <c r="G513" s="5">
        <f>EP*VLOOKUP('Thông tin khách hàng'!$E$10,$X$2:$Z$5,3,FALSE)*OFFSET($S513,0,VLOOKUP('Thông tin khách hàng'!$E$10,$X$2:$Z$5,2,FALSE))</f>
        <v>15000000</v>
      </c>
      <c r="H513" s="5">
        <f>F513*HLOOKUP(B513,Assumption!$A$10:$G$12,2,TRUE)+G513*HLOOKUP(B513,Assumption!$A$10:$G$12,3,TRUE)</f>
        <v>750000</v>
      </c>
      <c r="I513" s="5">
        <f t="shared" si="2"/>
        <v>29250000</v>
      </c>
      <c r="J513" s="47">
        <f>VLOOKUP(D513,Assumption!$O$3:$Q$103,IF('Thông tin khách hàng'!$B$3="Nam",2,3),FALSE)/12*P513</f>
        <v>0</v>
      </c>
      <c r="K513" s="5">
        <v>20000.0</v>
      </c>
      <c r="L513" s="46">
        <f>ROUND(((HLOOKUP(B513,Assumption!$A$6:$L$7,2,TRUE)+1)^(1/12)-1)*(E513+I513-J513-K513),0)</f>
        <v>6380831</v>
      </c>
      <c r="M513" s="46">
        <f t="shared" si="3"/>
        <v>3869848368</v>
      </c>
      <c r="N513" s="47">
        <f>HLOOKUP(ROUND(AVERAGE(M501:M512)/10^6,0),Assumption!$B$2:$E$3,2,TRUE)*MAX((AVERAGE(M501:M512)-250*10^6),0)</f>
        <v>21211205.21</v>
      </c>
      <c r="O513" s="46">
        <f t="shared" si="4"/>
        <v>3891059573</v>
      </c>
      <c r="P513" s="46">
        <f>IF(A513=1,SA,MAX(0,SA-M512))</f>
        <v>0</v>
      </c>
      <c r="S513" s="5">
        <v>0.0</v>
      </c>
      <c r="T513" s="5">
        <v>1.0</v>
      </c>
      <c r="U513" s="5">
        <v>1.0</v>
      </c>
      <c r="V513" s="48">
        <v>1.0</v>
      </c>
    </row>
    <row r="514" ht="15.75" customHeight="1">
      <c r="A514" s="5">
        <v>512.0</v>
      </c>
      <c r="B514" s="5">
        <v>43.0</v>
      </c>
      <c r="C514" s="5">
        <f t="shared" si="1"/>
        <v>8</v>
      </c>
      <c r="D514" s="5">
        <f>'Thông tin khách hàng'!$B$4+B514-1</f>
        <v>43</v>
      </c>
      <c r="E514" s="46">
        <f t="shared" si="5"/>
        <v>3869848368</v>
      </c>
      <c r="F514" s="5">
        <f>TP*VLOOKUP('Thông tin khách hàng'!$E$10,$X$2:$Z$5,3,FALSE)*OFFSET($S514,0,VLOOKUP('Thông tin khách hàng'!$E$10,$X$2:$Z$5,2,FALSE))</f>
        <v>0</v>
      </c>
      <c r="G514" s="5">
        <f>EP*VLOOKUP('Thông tin khách hàng'!$E$10,$X$2:$Z$5,3,FALSE)*OFFSET($S514,0,VLOOKUP('Thông tin khách hàng'!$E$10,$X$2:$Z$5,2,FALSE))</f>
        <v>0</v>
      </c>
      <c r="H514" s="5">
        <f>F514*HLOOKUP(B514,Assumption!$A$10:$G$12,2,TRUE)+G514*HLOOKUP(B514,Assumption!$A$10:$G$12,3,TRUE)</f>
        <v>0</v>
      </c>
      <c r="I514" s="5">
        <f t="shared" si="2"/>
        <v>0</v>
      </c>
      <c r="J514" s="47">
        <f>VLOOKUP(D514,Assumption!$O$3:$Q$103,IF('Thông tin khách hàng'!$B$3="Nam",2,3),FALSE)/12*P514</f>
        <v>0</v>
      </c>
      <c r="K514" s="5">
        <v>20000.0</v>
      </c>
      <c r="L514" s="46">
        <f>ROUND(((HLOOKUP(B514,Assumption!$A$6:$L$7,2,TRUE)+1)^(1/12)-1)*(E514+I514-J514-K514),0)</f>
        <v>6391336</v>
      </c>
      <c r="M514" s="46">
        <f t="shared" si="3"/>
        <v>3876219704</v>
      </c>
      <c r="N514" s="47">
        <f>HLOOKUP(ROUND(AVERAGE(M502:M513)/10^6,0),Assumption!$B$2:$E$3,2,TRUE)*MAX((AVERAGE(M502:M513)-250*10^6),0)</f>
        <v>21277892.73</v>
      </c>
      <c r="O514" s="46">
        <f t="shared" si="4"/>
        <v>3897497597</v>
      </c>
      <c r="P514" s="46">
        <f>IF(A514=1,SA,MAX(0,SA-M513))</f>
        <v>0</v>
      </c>
      <c r="S514" s="5">
        <v>0.0</v>
      </c>
      <c r="T514" s="5">
        <v>0.0</v>
      </c>
      <c r="U514" s="5">
        <v>0.0</v>
      </c>
      <c r="V514" s="48">
        <v>1.0</v>
      </c>
    </row>
    <row r="515" ht="15.75" customHeight="1">
      <c r="A515" s="5">
        <v>513.0</v>
      </c>
      <c r="B515" s="5">
        <v>43.0</v>
      </c>
      <c r="C515" s="5">
        <f t="shared" si="1"/>
        <v>9</v>
      </c>
      <c r="D515" s="5">
        <f>'Thông tin khách hàng'!$B$4+B515-1</f>
        <v>43</v>
      </c>
      <c r="E515" s="46">
        <f t="shared" si="5"/>
        <v>3876219704</v>
      </c>
      <c r="F515" s="5">
        <f>TP*VLOOKUP('Thông tin khách hàng'!$E$10,$X$2:$Z$5,3,FALSE)*OFFSET($S515,0,VLOOKUP('Thông tin khách hàng'!$E$10,$X$2:$Z$5,2,FALSE))</f>
        <v>0</v>
      </c>
      <c r="G515" s="5">
        <f>EP*VLOOKUP('Thông tin khách hàng'!$E$10,$X$2:$Z$5,3,FALSE)*OFFSET($S515,0,VLOOKUP('Thông tin khách hàng'!$E$10,$X$2:$Z$5,2,FALSE))</f>
        <v>0</v>
      </c>
      <c r="H515" s="5">
        <f>F515*HLOOKUP(B515,Assumption!$A$10:$G$12,2,TRUE)+G515*HLOOKUP(B515,Assumption!$A$10:$G$12,3,TRUE)</f>
        <v>0</v>
      </c>
      <c r="I515" s="5">
        <f t="shared" si="2"/>
        <v>0</v>
      </c>
      <c r="J515" s="47">
        <f>VLOOKUP(D515,Assumption!$O$3:$Q$103,IF('Thông tin khách hàng'!$B$3="Nam",2,3),FALSE)/12*P515</f>
        <v>0</v>
      </c>
      <c r="K515" s="5">
        <v>20000.0</v>
      </c>
      <c r="L515" s="46">
        <f>ROUND(((HLOOKUP(B515,Assumption!$A$6:$L$7,2,TRUE)+1)^(1/12)-1)*(E515+I515-J515-K515),0)</f>
        <v>6401859</v>
      </c>
      <c r="M515" s="46">
        <f t="shared" si="3"/>
        <v>3882601563</v>
      </c>
      <c r="N515" s="47">
        <f>HLOOKUP(ROUND(AVERAGE(M503:M514)/10^6,0),Assumption!$B$2:$E$3,2,TRUE)*MAX((AVERAGE(M503:M514)-250*10^6),0)</f>
        <v>21344690.38</v>
      </c>
      <c r="O515" s="46">
        <f t="shared" si="4"/>
        <v>3903946254</v>
      </c>
      <c r="P515" s="46">
        <f>IF(A515=1,SA,MAX(0,SA-M514))</f>
        <v>0</v>
      </c>
      <c r="S515" s="5">
        <v>0.0</v>
      </c>
      <c r="T515" s="5">
        <v>0.0</v>
      </c>
      <c r="U515" s="5">
        <v>0.0</v>
      </c>
      <c r="V515" s="48">
        <v>1.0</v>
      </c>
    </row>
    <row r="516" ht="15.75" customHeight="1">
      <c r="A516" s="5">
        <v>514.0</v>
      </c>
      <c r="B516" s="5">
        <v>43.0</v>
      </c>
      <c r="C516" s="5">
        <f t="shared" si="1"/>
        <v>10</v>
      </c>
      <c r="D516" s="5">
        <f>'Thông tin khách hàng'!$B$4+B516-1</f>
        <v>43</v>
      </c>
      <c r="E516" s="46">
        <f t="shared" si="5"/>
        <v>3882601563</v>
      </c>
      <c r="F516" s="5">
        <f>TP*VLOOKUP('Thông tin khách hàng'!$E$10,$X$2:$Z$5,3,FALSE)*OFFSET($S516,0,VLOOKUP('Thông tin khách hàng'!$E$10,$X$2:$Z$5,2,FALSE))</f>
        <v>0</v>
      </c>
      <c r="G516" s="5">
        <f>EP*VLOOKUP('Thông tin khách hàng'!$E$10,$X$2:$Z$5,3,FALSE)*OFFSET($S516,0,VLOOKUP('Thông tin khách hàng'!$E$10,$X$2:$Z$5,2,FALSE))</f>
        <v>0</v>
      </c>
      <c r="H516" s="5">
        <f>F516*HLOOKUP(B516,Assumption!$A$10:$G$12,2,TRUE)+G516*HLOOKUP(B516,Assumption!$A$10:$G$12,3,TRUE)</f>
        <v>0</v>
      </c>
      <c r="I516" s="5">
        <f t="shared" si="2"/>
        <v>0</v>
      </c>
      <c r="J516" s="47">
        <f>VLOOKUP(D516,Assumption!$O$3:$Q$103,IF('Thông tin khách hàng'!$B$3="Nam",2,3),FALSE)/12*P516</f>
        <v>0</v>
      </c>
      <c r="K516" s="5">
        <v>20000.0</v>
      </c>
      <c r="L516" s="46">
        <f>ROUND(((HLOOKUP(B516,Assumption!$A$6:$L$7,2,TRUE)+1)^(1/12)-1)*(E516+I516-J516-K516),0)</f>
        <v>6412399</v>
      </c>
      <c r="M516" s="46">
        <f t="shared" si="3"/>
        <v>3888993962</v>
      </c>
      <c r="N516" s="47">
        <f>HLOOKUP(ROUND(AVERAGE(M504:M515)/10^6,0),Assumption!$B$2:$E$3,2,TRUE)*MAX((AVERAGE(M504:M515)-250*10^6),0)</f>
        <v>21411598.35</v>
      </c>
      <c r="O516" s="46">
        <f t="shared" si="4"/>
        <v>3910405561</v>
      </c>
      <c r="P516" s="46">
        <f>IF(A516=1,SA,MAX(0,SA-M515))</f>
        <v>0</v>
      </c>
      <c r="S516" s="5">
        <v>0.0</v>
      </c>
      <c r="T516" s="5">
        <v>0.0</v>
      </c>
      <c r="U516" s="5">
        <v>1.0</v>
      </c>
      <c r="V516" s="48">
        <v>1.0</v>
      </c>
    </row>
    <row r="517" ht="15.75" customHeight="1">
      <c r="A517" s="5">
        <v>515.0</v>
      </c>
      <c r="B517" s="5">
        <v>43.0</v>
      </c>
      <c r="C517" s="5">
        <f t="shared" si="1"/>
        <v>11</v>
      </c>
      <c r="D517" s="5">
        <f>'Thông tin khách hàng'!$B$4+B517-1</f>
        <v>43</v>
      </c>
      <c r="E517" s="46">
        <f t="shared" si="5"/>
        <v>3888993962</v>
      </c>
      <c r="F517" s="5">
        <f>TP*VLOOKUP('Thông tin khách hàng'!$E$10,$X$2:$Z$5,3,FALSE)*OFFSET($S517,0,VLOOKUP('Thông tin khách hàng'!$E$10,$X$2:$Z$5,2,FALSE))</f>
        <v>0</v>
      </c>
      <c r="G517" s="5">
        <f>EP*VLOOKUP('Thông tin khách hàng'!$E$10,$X$2:$Z$5,3,FALSE)*OFFSET($S517,0,VLOOKUP('Thông tin khách hàng'!$E$10,$X$2:$Z$5,2,FALSE))</f>
        <v>0</v>
      </c>
      <c r="H517" s="5">
        <f>F517*HLOOKUP(B517,Assumption!$A$10:$G$12,2,TRUE)+G517*HLOOKUP(B517,Assumption!$A$10:$G$12,3,TRUE)</f>
        <v>0</v>
      </c>
      <c r="I517" s="5">
        <f t="shared" si="2"/>
        <v>0</v>
      </c>
      <c r="J517" s="47">
        <f>VLOOKUP(D517,Assumption!$O$3:$Q$103,IF('Thông tin khách hàng'!$B$3="Nam",2,3),FALSE)/12*P517</f>
        <v>0</v>
      </c>
      <c r="K517" s="5">
        <v>20000.0</v>
      </c>
      <c r="L517" s="46">
        <f>ROUND(((HLOOKUP(B517,Assumption!$A$6:$L$7,2,TRUE)+1)^(1/12)-1)*(E517+I517-J517-K517),0)</f>
        <v>6422957</v>
      </c>
      <c r="M517" s="46">
        <f t="shared" si="3"/>
        <v>3895396919</v>
      </c>
      <c r="N517" s="47">
        <f>HLOOKUP(ROUND(AVERAGE(M505:M516)/10^6,0),Assumption!$B$2:$E$3,2,TRUE)*MAX((AVERAGE(M505:M516)-250*10^6),0)</f>
        <v>21478616.83</v>
      </c>
      <c r="O517" s="46">
        <f t="shared" si="4"/>
        <v>3916875536</v>
      </c>
      <c r="P517" s="46">
        <f>IF(A517=1,SA,MAX(0,SA-M516))</f>
        <v>0</v>
      </c>
      <c r="S517" s="5">
        <v>0.0</v>
      </c>
      <c r="T517" s="5">
        <v>0.0</v>
      </c>
      <c r="U517" s="5">
        <v>0.0</v>
      </c>
      <c r="V517" s="48">
        <v>1.0</v>
      </c>
    </row>
    <row r="518" ht="15.75" customHeight="1">
      <c r="A518" s="5">
        <v>516.0</v>
      </c>
      <c r="B518" s="5">
        <v>43.0</v>
      </c>
      <c r="C518" s="5">
        <f t="shared" si="1"/>
        <v>12</v>
      </c>
      <c r="D518" s="5">
        <f>'Thông tin khách hàng'!$B$4+B518-1</f>
        <v>43</v>
      </c>
      <c r="E518" s="46">
        <f t="shared" si="5"/>
        <v>3895396919</v>
      </c>
      <c r="F518" s="5">
        <f>TP*VLOOKUP('Thông tin khách hàng'!$E$10,$X$2:$Z$5,3,FALSE)*OFFSET($S518,0,VLOOKUP('Thông tin khách hàng'!$E$10,$X$2:$Z$5,2,FALSE))</f>
        <v>0</v>
      </c>
      <c r="G518" s="5">
        <f>EP*VLOOKUP('Thông tin khách hàng'!$E$10,$X$2:$Z$5,3,FALSE)*OFFSET($S518,0,VLOOKUP('Thông tin khách hàng'!$E$10,$X$2:$Z$5,2,FALSE))</f>
        <v>0</v>
      </c>
      <c r="H518" s="5">
        <f>F518*HLOOKUP(B518,Assumption!$A$10:$G$12,2,TRUE)+G518*HLOOKUP(B518,Assumption!$A$10:$G$12,3,TRUE)</f>
        <v>0</v>
      </c>
      <c r="I518" s="5">
        <f t="shared" si="2"/>
        <v>0</v>
      </c>
      <c r="J518" s="47">
        <f>VLOOKUP(D518,Assumption!$O$3:$Q$103,IF('Thông tin khách hàng'!$B$3="Nam",2,3),FALSE)/12*P518</f>
        <v>0</v>
      </c>
      <c r="K518" s="5">
        <v>20000.0</v>
      </c>
      <c r="L518" s="46">
        <f>ROUND(((HLOOKUP(B518,Assumption!$A$6:$L$7,2,TRUE)+1)^(1/12)-1)*(E518+I518-J518-K518),0)</f>
        <v>6433532</v>
      </c>
      <c r="M518" s="46">
        <f t="shared" si="3"/>
        <v>3901810451</v>
      </c>
      <c r="N518" s="47">
        <f>HLOOKUP(ROUND(AVERAGE(M506:M517)/10^6,0),Assumption!$B$2:$E$3,2,TRUE)*MAX((AVERAGE(M506:M517)-250*10^6),0)</f>
        <v>21545745.99</v>
      </c>
      <c r="O518" s="46">
        <f t="shared" si="4"/>
        <v>3923356197</v>
      </c>
      <c r="P518" s="46">
        <f>IF(A518=1,SA,MAX(0,SA-M517))</f>
        <v>0</v>
      </c>
      <c r="S518" s="5">
        <v>0.0</v>
      </c>
      <c r="T518" s="5">
        <v>0.0</v>
      </c>
      <c r="U518" s="5">
        <v>0.0</v>
      </c>
      <c r="V518" s="48">
        <v>1.0</v>
      </c>
    </row>
    <row r="519" ht="15.75" customHeight="1">
      <c r="A519" s="5">
        <v>517.0</v>
      </c>
      <c r="B519" s="5">
        <v>44.0</v>
      </c>
      <c r="C519" s="5">
        <f t="shared" si="1"/>
        <v>1</v>
      </c>
      <c r="D519" s="5">
        <f>'Thông tin khách hàng'!$B$4+B519-1</f>
        <v>44</v>
      </c>
      <c r="E519" s="46">
        <f t="shared" si="5"/>
        <v>3901810451</v>
      </c>
      <c r="F519" s="5">
        <f>TP*VLOOKUP('Thông tin khách hàng'!$E$10,$X$2:$Z$5,3,FALSE)*OFFSET($S519,0,VLOOKUP('Thông tin khách hàng'!$E$10,$X$2:$Z$5,2,FALSE))</f>
        <v>15000000</v>
      </c>
      <c r="G519" s="5">
        <f>EP*VLOOKUP('Thông tin khách hàng'!$E$10,$X$2:$Z$5,3,FALSE)*OFFSET($S519,0,VLOOKUP('Thông tin khách hàng'!$E$10,$X$2:$Z$5,2,FALSE))</f>
        <v>15000000</v>
      </c>
      <c r="H519" s="5">
        <f>F519*HLOOKUP(B519,Assumption!$A$10:$G$12,2,TRUE)+G519*HLOOKUP(B519,Assumption!$A$10:$G$12,3,TRUE)</f>
        <v>750000</v>
      </c>
      <c r="I519" s="5">
        <f t="shared" si="2"/>
        <v>29250000</v>
      </c>
      <c r="J519" s="47">
        <f>VLOOKUP(D519,Assumption!$O$3:$Q$103,IF('Thông tin khách hàng'!$B$3="Nam",2,3),FALSE)/12*P519</f>
        <v>0</v>
      </c>
      <c r="K519" s="5">
        <v>20000.0</v>
      </c>
      <c r="L519" s="46">
        <f>ROUND(((HLOOKUP(B519,Assumption!$A$6:$L$7,2,TRUE)+1)^(1/12)-1)*(E519+I519-J519-K519),0)</f>
        <v>6492433</v>
      </c>
      <c r="M519" s="46">
        <f t="shared" si="3"/>
        <v>3937532884</v>
      </c>
      <c r="N519" s="47">
        <f>HLOOKUP(ROUND(AVERAGE(M507:M518)/10^6,0),Assumption!$B$2:$E$3,2,TRUE)*MAX((AVERAGE(M507:M518)-250*10^6),0)</f>
        <v>21612986.03</v>
      </c>
      <c r="O519" s="46">
        <f t="shared" si="4"/>
        <v>3959145870</v>
      </c>
      <c r="P519" s="46">
        <f>IF(A519=1,SA,MAX(0,SA-M518))</f>
        <v>0</v>
      </c>
      <c r="S519" s="5">
        <v>1.0</v>
      </c>
      <c r="T519" s="5">
        <v>1.0</v>
      </c>
      <c r="U519" s="5">
        <v>1.0</v>
      </c>
      <c r="V519" s="48">
        <v>1.0</v>
      </c>
    </row>
    <row r="520" ht="15.75" customHeight="1">
      <c r="A520" s="5">
        <v>518.0</v>
      </c>
      <c r="B520" s="5">
        <v>44.0</v>
      </c>
      <c r="C520" s="5">
        <f t="shared" si="1"/>
        <v>2</v>
      </c>
      <c r="D520" s="5">
        <f>'Thông tin khách hàng'!$B$4+B520-1</f>
        <v>44</v>
      </c>
      <c r="E520" s="46">
        <f t="shared" si="5"/>
        <v>3937532884</v>
      </c>
      <c r="F520" s="5">
        <f>TP*VLOOKUP('Thông tin khách hàng'!$E$10,$X$2:$Z$5,3,FALSE)*OFFSET($S520,0,VLOOKUP('Thông tin khách hàng'!$E$10,$X$2:$Z$5,2,FALSE))</f>
        <v>0</v>
      </c>
      <c r="G520" s="5">
        <f>EP*VLOOKUP('Thông tin khách hàng'!$E$10,$X$2:$Z$5,3,FALSE)*OFFSET($S520,0,VLOOKUP('Thông tin khách hàng'!$E$10,$X$2:$Z$5,2,FALSE))</f>
        <v>0</v>
      </c>
      <c r="H520" s="5">
        <f>F520*HLOOKUP(B520,Assumption!$A$10:$G$12,2,TRUE)+G520*HLOOKUP(B520,Assumption!$A$10:$G$12,3,TRUE)</f>
        <v>0</v>
      </c>
      <c r="I520" s="5">
        <f t="shared" si="2"/>
        <v>0</v>
      </c>
      <c r="J520" s="47">
        <f>VLOOKUP(D520,Assumption!$O$3:$Q$103,IF('Thông tin khách hàng'!$B$3="Nam",2,3),FALSE)/12*P520</f>
        <v>0</v>
      </c>
      <c r="K520" s="5">
        <v>20000.0</v>
      </c>
      <c r="L520" s="46">
        <f>ROUND(((HLOOKUP(B520,Assumption!$A$6:$L$7,2,TRUE)+1)^(1/12)-1)*(E520+I520-J520-K520),0)</f>
        <v>6503123</v>
      </c>
      <c r="M520" s="46">
        <f t="shared" si="3"/>
        <v>3944016007</v>
      </c>
      <c r="N520" s="47">
        <f>HLOOKUP(ROUND(AVERAGE(M508:M519)/10^6,0),Assumption!$B$2:$E$3,2,TRUE)*MAX((AVERAGE(M508:M519)-250*10^6),0)</f>
        <v>21680337.12</v>
      </c>
      <c r="O520" s="46">
        <f t="shared" si="4"/>
        <v>3965696344</v>
      </c>
      <c r="P520" s="46">
        <f>IF(A520=1,SA,MAX(0,SA-M519))</f>
        <v>0</v>
      </c>
      <c r="S520" s="5">
        <v>0.0</v>
      </c>
      <c r="T520" s="5">
        <v>0.0</v>
      </c>
      <c r="U520" s="5">
        <v>0.0</v>
      </c>
      <c r="V520" s="48">
        <v>1.0</v>
      </c>
    </row>
    <row r="521" ht="15.75" customHeight="1">
      <c r="A521" s="5">
        <v>519.0</v>
      </c>
      <c r="B521" s="5">
        <v>44.0</v>
      </c>
      <c r="C521" s="5">
        <f t="shared" si="1"/>
        <v>3</v>
      </c>
      <c r="D521" s="5">
        <f>'Thông tin khách hàng'!$B$4+B521-1</f>
        <v>44</v>
      </c>
      <c r="E521" s="46">
        <f t="shared" si="5"/>
        <v>3944016007</v>
      </c>
      <c r="F521" s="5">
        <f>TP*VLOOKUP('Thông tin khách hàng'!$E$10,$X$2:$Z$5,3,FALSE)*OFFSET($S521,0,VLOOKUP('Thông tin khách hàng'!$E$10,$X$2:$Z$5,2,FALSE))</f>
        <v>0</v>
      </c>
      <c r="G521" s="5">
        <f>EP*VLOOKUP('Thông tin khách hàng'!$E$10,$X$2:$Z$5,3,FALSE)*OFFSET($S521,0,VLOOKUP('Thông tin khách hàng'!$E$10,$X$2:$Z$5,2,FALSE))</f>
        <v>0</v>
      </c>
      <c r="H521" s="5">
        <f>F521*HLOOKUP(B521,Assumption!$A$10:$G$12,2,TRUE)+G521*HLOOKUP(B521,Assumption!$A$10:$G$12,3,TRUE)</f>
        <v>0</v>
      </c>
      <c r="I521" s="5">
        <f t="shared" si="2"/>
        <v>0</v>
      </c>
      <c r="J521" s="47">
        <f>VLOOKUP(D521,Assumption!$O$3:$Q$103,IF('Thông tin khách hàng'!$B$3="Nam",2,3),FALSE)/12*P521</f>
        <v>0</v>
      </c>
      <c r="K521" s="5">
        <v>20000.0</v>
      </c>
      <c r="L521" s="46">
        <f>ROUND(((HLOOKUP(B521,Assumption!$A$6:$L$7,2,TRUE)+1)^(1/12)-1)*(E521+I521-J521-K521),0)</f>
        <v>6513830</v>
      </c>
      <c r="M521" s="46">
        <f t="shared" si="3"/>
        <v>3950509837</v>
      </c>
      <c r="N521" s="47">
        <f>HLOOKUP(ROUND(AVERAGE(M509:M520)/10^6,0),Assumption!$B$2:$E$3,2,TRUE)*MAX((AVERAGE(M509:M520)-250*10^6),0)</f>
        <v>21747799.44</v>
      </c>
      <c r="O521" s="46">
        <f t="shared" si="4"/>
        <v>3972257637</v>
      </c>
      <c r="P521" s="46">
        <f>IF(A521=1,SA,MAX(0,SA-M520))</f>
        <v>0</v>
      </c>
      <c r="S521" s="5">
        <v>0.0</v>
      </c>
      <c r="T521" s="5">
        <v>0.0</v>
      </c>
      <c r="U521" s="5">
        <v>0.0</v>
      </c>
      <c r="V521" s="48">
        <v>1.0</v>
      </c>
    </row>
    <row r="522" ht="15.75" customHeight="1">
      <c r="A522" s="5">
        <v>520.0</v>
      </c>
      <c r="B522" s="5">
        <v>44.0</v>
      </c>
      <c r="C522" s="5">
        <f t="shared" si="1"/>
        <v>4</v>
      </c>
      <c r="D522" s="5">
        <f>'Thông tin khách hàng'!$B$4+B522-1</f>
        <v>44</v>
      </c>
      <c r="E522" s="46">
        <f t="shared" si="5"/>
        <v>3950509837</v>
      </c>
      <c r="F522" s="5">
        <f>TP*VLOOKUP('Thông tin khách hàng'!$E$10,$X$2:$Z$5,3,FALSE)*OFFSET($S522,0,VLOOKUP('Thông tin khách hàng'!$E$10,$X$2:$Z$5,2,FALSE))</f>
        <v>0</v>
      </c>
      <c r="G522" s="5">
        <f>EP*VLOOKUP('Thông tin khách hàng'!$E$10,$X$2:$Z$5,3,FALSE)*OFFSET($S522,0,VLOOKUP('Thông tin khách hàng'!$E$10,$X$2:$Z$5,2,FALSE))</f>
        <v>0</v>
      </c>
      <c r="H522" s="5">
        <f>F522*HLOOKUP(B522,Assumption!$A$10:$G$12,2,TRUE)+G522*HLOOKUP(B522,Assumption!$A$10:$G$12,3,TRUE)</f>
        <v>0</v>
      </c>
      <c r="I522" s="5">
        <f t="shared" si="2"/>
        <v>0</v>
      </c>
      <c r="J522" s="47">
        <f>VLOOKUP(D522,Assumption!$O$3:$Q$103,IF('Thông tin khách hàng'!$B$3="Nam",2,3),FALSE)/12*P522</f>
        <v>0</v>
      </c>
      <c r="K522" s="5">
        <v>20000.0</v>
      </c>
      <c r="L522" s="46">
        <f>ROUND(((HLOOKUP(B522,Assumption!$A$6:$L$7,2,TRUE)+1)^(1/12)-1)*(E522+I522-J522-K522),0)</f>
        <v>6524555</v>
      </c>
      <c r="M522" s="46">
        <f t="shared" si="3"/>
        <v>3957014392</v>
      </c>
      <c r="N522" s="47">
        <f>HLOOKUP(ROUND(AVERAGE(M510:M521)/10^6,0),Assumption!$B$2:$E$3,2,TRUE)*MAX((AVERAGE(M510:M521)-250*10^6),0)</f>
        <v>21815373.18</v>
      </c>
      <c r="O522" s="46">
        <f t="shared" si="4"/>
        <v>3978829765</v>
      </c>
      <c r="P522" s="46">
        <f>IF(A522=1,SA,MAX(0,SA-M521))</f>
        <v>0</v>
      </c>
      <c r="S522" s="5">
        <v>0.0</v>
      </c>
      <c r="T522" s="5">
        <v>0.0</v>
      </c>
      <c r="U522" s="5">
        <v>1.0</v>
      </c>
      <c r="V522" s="48">
        <v>1.0</v>
      </c>
    </row>
    <row r="523" ht="15.75" customHeight="1">
      <c r="A523" s="5">
        <v>521.0</v>
      </c>
      <c r="B523" s="5">
        <v>44.0</v>
      </c>
      <c r="C523" s="5">
        <f t="shared" si="1"/>
        <v>5</v>
      </c>
      <c r="D523" s="5">
        <f>'Thông tin khách hàng'!$B$4+B523-1</f>
        <v>44</v>
      </c>
      <c r="E523" s="46">
        <f t="shared" si="5"/>
        <v>3957014392</v>
      </c>
      <c r="F523" s="5">
        <f>TP*VLOOKUP('Thông tin khách hàng'!$E$10,$X$2:$Z$5,3,FALSE)*OFFSET($S523,0,VLOOKUP('Thông tin khách hàng'!$E$10,$X$2:$Z$5,2,FALSE))</f>
        <v>0</v>
      </c>
      <c r="G523" s="5">
        <f>EP*VLOOKUP('Thông tin khách hàng'!$E$10,$X$2:$Z$5,3,FALSE)*OFFSET($S523,0,VLOOKUP('Thông tin khách hàng'!$E$10,$X$2:$Z$5,2,FALSE))</f>
        <v>0</v>
      </c>
      <c r="H523" s="5">
        <f>F523*HLOOKUP(B523,Assumption!$A$10:$G$12,2,TRUE)+G523*HLOOKUP(B523,Assumption!$A$10:$G$12,3,TRUE)</f>
        <v>0</v>
      </c>
      <c r="I523" s="5">
        <f t="shared" si="2"/>
        <v>0</v>
      </c>
      <c r="J523" s="47">
        <f>VLOOKUP(D523,Assumption!$O$3:$Q$103,IF('Thông tin khách hàng'!$B$3="Nam",2,3),FALSE)/12*P523</f>
        <v>0</v>
      </c>
      <c r="K523" s="5">
        <v>20000.0</v>
      </c>
      <c r="L523" s="46">
        <f>ROUND(((HLOOKUP(B523,Assumption!$A$6:$L$7,2,TRUE)+1)^(1/12)-1)*(E523+I523-J523-K523),0)</f>
        <v>6535298</v>
      </c>
      <c r="M523" s="46">
        <f t="shared" si="3"/>
        <v>3963529690</v>
      </c>
      <c r="N523" s="47">
        <f>HLOOKUP(ROUND(AVERAGE(M511:M522)/10^6,0),Assumption!$B$2:$E$3,2,TRUE)*MAX((AVERAGE(M511:M522)-250*10^6),0)</f>
        <v>21883058.53</v>
      </c>
      <c r="O523" s="46">
        <f t="shared" si="4"/>
        <v>3985412749</v>
      </c>
      <c r="P523" s="46">
        <f>IF(A523=1,SA,MAX(0,SA-M522))</f>
        <v>0</v>
      </c>
      <c r="S523" s="5">
        <v>0.0</v>
      </c>
      <c r="T523" s="5">
        <v>0.0</v>
      </c>
      <c r="U523" s="5">
        <v>0.0</v>
      </c>
      <c r="V523" s="48">
        <v>1.0</v>
      </c>
    </row>
    <row r="524" ht="15.75" customHeight="1">
      <c r="A524" s="5">
        <v>522.0</v>
      </c>
      <c r="B524" s="5">
        <v>44.0</v>
      </c>
      <c r="C524" s="5">
        <f t="shared" si="1"/>
        <v>6</v>
      </c>
      <c r="D524" s="5">
        <f>'Thông tin khách hàng'!$B$4+B524-1</f>
        <v>44</v>
      </c>
      <c r="E524" s="46">
        <f t="shared" si="5"/>
        <v>3963529690</v>
      </c>
      <c r="F524" s="5">
        <f>TP*VLOOKUP('Thông tin khách hàng'!$E$10,$X$2:$Z$5,3,FALSE)*OFFSET($S524,0,VLOOKUP('Thông tin khách hàng'!$E$10,$X$2:$Z$5,2,FALSE))</f>
        <v>0</v>
      </c>
      <c r="G524" s="5">
        <f>EP*VLOOKUP('Thông tin khách hàng'!$E$10,$X$2:$Z$5,3,FALSE)*OFFSET($S524,0,VLOOKUP('Thông tin khách hàng'!$E$10,$X$2:$Z$5,2,FALSE))</f>
        <v>0</v>
      </c>
      <c r="H524" s="5">
        <f>F524*HLOOKUP(B524,Assumption!$A$10:$G$12,2,TRUE)+G524*HLOOKUP(B524,Assumption!$A$10:$G$12,3,TRUE)</f>
        <v>0</v>
      </c>
      <c r="I524" s="5">
        <f t="shared" si="2"/>
        <v>0</v>
      </c>
      <c r="J524" s="47">
        <f>VLOOKUP(D524,Assumption!$O$3:$Q$103,IF('Thông tin khách hàng'!$B$3="Nam",2,3),FALSE)/12*P524</f>
        <v>0</v>
      </c>
      <c r="K524" s="5">
        <v>20000.0</v>
      </c>
      <c r="L524" s="46">
        <f>ROUND(((HLOOKUP(B524,Assumption!$A$6:$L$7,2,TRUE)+1)^(1/12)-1)*(E524+I524-J524-K524),0)</f>
        <v>6546058</v>
      </c>
      <c r="M524" s="46">
        <f t="shared" si="3"/>
        <v>3970055748</v>
      </c>
      <c r="N524" s="47">
        <f>HLOOKUP(ROUND(AVERAGE(M512:M523)/10^6,0),Assumption!$B$2:$E$3,2,TRUE)*MAX((AVERAGE(M512:M523)-250*10^6),0)</f>
        <v>21950855.66</v>
      </c>
      <c r="O524" s="46">
        <f t="shared" si="4"/>
        <v>3992006604</v>
      </c>
      <c r="P524" s="46">
        <f>IF(A524=1,SA,MAX(0,SA-M523))</f>
        <v>0</v>
      </c>
      <c r="S524" s="5">
        <v>0.0</v>
      </c>
      <c r="T524" s="5">
        <v>0.0</v>
      </c>
      <c r="U524" s="5">
        <v>0.0</v>
      </c>
      <c r="V524" s="48">
        <v>1.0</v>
      </c>
    </row>
    <row r="525" ht="15.75" customHeight="1">
      <c r="A525" s="5">
        <v>523.0</v>
      </c>
      <c r="B525" s="5">
        <v>44.0</v>
      </c>
      <c r="C525" s="5">
        <f t="shared" si="1"/>
        <v>7</v>
      </c>
      <c r="D525" s="5">
        <f>'Thông tin khách hàng'!$B$4+B525-1</f>
        <v>44</v>
      </c>
      <c r="E525" s="46">
        <f t="shared" si="5"/>
        <v>3970055748</v>
      </c>
      <c r="F525" s="5">
        <f>TP*VLOOKUP('Thông tin khách hàng'!$E$10,$X$2:$Z$5,3,FALSE)*OFFSET($S525,0,VLOOKUP('Thông tin khách hàng'!$E$10,$X$2:$Z$5,2,FALSE))</f>
        <v>15000000</v>
      </c>
      <c r="G525" s="5">
        <f>EP*VLOOKUP('Thông tin khách hàng'!$E$10,$X$2:$Z$5,3,FALSE)*OFFSET($S525,0,VLOOKUP('Thông tin khách hàng'!$E$10,$X$2:$Z$5,2,FALSE))</f>
        <v>15000000</v>
      </c>
      <c r="H525" s="5">
        <f>F525*HLOOKUP(B525,Assumption!$A$10:$G$12,2,TRUE)+G525*HLOOKUP(B525,Assumption!$A$10:$G$12,3,TRUE)</f>
        <v>750000</v>
      </c>
      <c r="I525" s="5">
        <f t="shared" si="2"/>
        <v>29250000</v>
      </c>
      <c r="J525" s="47">
        <f>VLOOKUP(D525,Assumption!$O$3:$Q$103,IF('Thông tin khách hàng'!$B$3="Nam",2,3),FALSE)/12*P525</f>
        <v>0</v>
      </c>
      <c r="K525" s="5">
        <v>20000.0</v>
      </c>
      <c r="L525" s="46">
        <f>ROUND(((HLOOKUP(B525,Assumption!$A$6:$L$7,2,TRUE)+1)^(1/12)-1)*(E525+I525-J525-K525),0)</f>
        <v>6605146</v>
      </c>
      <c r="M525" s="46">
        <f t="shared" si="3"/>
        <v>4005890894</v>
      </c>
      <c r="N525" s="47">
        <f>HLOOKUP(ROUND(AVERAGE(M513:M524)/10^6,0),Assumption!$B$2:$E$3,2,TRUE)*MAX((AVERAGE(M513:M524)-250*10^6),0)</f>
        <v>22018764.76</v>
      </c>
      <c r="O525" s="46">
        <f t="shared" si="4"/>
        <v>4027909659</v>
      </c>
      <c r="P525" s="46">
        <f>IF(A525=1,SA,MAX(0,SA-M524))</f>
        <v>0</v>
      </c>
      <c r="S525" s="5">
        <v>0.0</v>
      </c>
      <c r="T525" s="5">
        <v>1.0</v>
      </c>
      <c r="U525" s="5">
        <v>1.0</v>
      </c>
      <c r="V525" s="48">
        <v>1.0</v>
      </c>
    </row>
    <row r="526" ht="15.75" customHeight="1">
      <c r="A526" s="5">
        <v>524.0</v>
      </c>
      <c r="B526" s="5">
        <v>44.0</v>
      </c>
      <c r="C526" s="5">
        <f t="shared" si="1"/>
        <v>8</v>
      </c>
      <c r="D526" s="5">
        <f>'Thông tin khách hàng'!$B$4+B526-1</f>
        <v>44</v>
      </c>
      <c r="E526" s="46">
        <f t="shared" si="5"/>
        <v>4005890894</v>
      </c>
      <c r="F526" s="5">
        <f>TP*VLOOKUP('Thông tin khách hàng'!$E$10,$X$2:$Z$5,3,FALSE)*OFFSET($S526,0,VLOOKUP('Thông tin khách hàng'!$E$10,$X$2:$Z$5,2,FALSE))</f>
        <v>0</v>
      </c>
      <c r="G526" s="5">
        <f>EP*VLOOKUP('Thông tin khách hàng'!$E$10,$X$2:$Z$5,3,FALSE)*OFFSET($S526,0,VLOOKUP('Thông tin khách hàng'!$E$10,$X$2:$Z$5,2,FALSE))</f>
        <v>0</v>
      </c>
      <c r="H526" s="5">
        <f>F526*HLOOKUP(B526,Assumption!$A$10:$G$12,2,TRUE)+G526*HLOOKUP(B526,Assumption!$A$10:$G$12,3,TRUE)</f>
        <v>0</v>
      </c>
      <c r="I526" s="5">
        <f t="shared" si="2"/>
        <v>0</v>
      </c>
      <c r="J526" s="47">
        <f>VLOOKUP(D526,Assumption!$O$3:$Q$103,IF('Thông tin khách hàng'!$B$3="Nam",2,3),FALSE)/12*P526</f>
        <v>0</v>
      </c>
      <c r="K526" s="5">
        <v>20000.0</v>
      </c>
      <c r="L526" s="46">
        <f>ROUND(((HLOOKUP(B526,Assumption!$A$6:$L$7,2,TRUE)+1)^(1/12)-1)*(E526+I526-J526-K526),0)</f>
        <v>6616021</v>
      </c>
      <c r="M526" s="46">
        <f t="shared" si="3"/>
        <v>4012486915</v>
      </c>
      <c r="N526" s="47">
        <f>HLOOKUP(ROUND(AVERAGE(M514:M525)/10^6,0),Assumption!$B$2:$E$3,2,TRUE)*MAX((AVERAGE(M514:M525)-250*10^6),0)</f>
        <v>22086786.03</v>
      </c>
      <c r="O526" s="46">
        <f t="shared" si="4"/>
        <v>4034573701</v>
      </c>
      <c r="P526" s="46">
        <f>IF(A526=1,SA,MAX(0,SA-M525))</f>
        <v>0</v>
      </c>
      <c r="S526" s="5">
        <v>0.0</v>
      </c>
      <c r="T526" s="5">
        <v>0.0</v>
      </c>
      <c r="U526" s="5">
        <v>0.0</v>
      </c>
      <c r="V526" s="48">
        <v>1.0</v>
      </c>
    </row>
    <row r="527" ht="15.75" customHeight="1">
      <c r="A527" s="5">
        <v>525.0</v>
      </c>
      <c r="B527" s="5">
        <v>44.0</v>
      </c>
      <c r="C527" s="5">
        <f t="shared" si="1"/>
        <v>9</v>
      </c>
      <c r="D527" s="5">
        <f>'Thông tin khách hàng'!$B$4+B527-1</f>
        <v>44</v>
      </c>
      <c r="E527" s="46">
        <f t="shared" si="5"/>
        <v>4012486915</v>
      </c>
      <c r="F527" s="5">
        <f>TP*VLOOKUP('Thông tin khách hàng'!$E$10,$X$2:$Z$5,3,FALSE)*OFFSET($S527,0,VLOOKUP('Thông tin khách hàng'!$E$10,$X$2:$Z$5,2,FALSE))</f>
        <v>0</v>
      </c>
      <c r="G527" s="5">
        <f>EP*VLOOKUP('Thông tin khách hàng'!$E$10,$X$2:$Z$5,3,FALSE)*OFFSET($S527,0,VLOOKUP('Thông tin khách hàng'!$E$10,$X$2:$Z$5,2,FALSE))</f>
        <v>0</v>
      </c>
      <c r="H527" s="5">
        <f>F527*HLOOKUP(B527,Assumption!$A$10:$G$12,2,TRUE)+G527*HLOOKUP(B527,Assumption!$A$10:$G$12,3,TRUE)</f>
        <v>0</v>
      </c>
      <c r="I527" s="5">
        <f t="shared" si="2"/>
        <v>0</v>
      </c>
      <c r="J527" s="47">
        <f>VLOOKUP(D527,Assumption!$O$3:$Q$103,IF('Thông tin khách hàng'!$B$3="Nam",2,3),FALSE)/12*P527</f>
        <v>0</v>
      </c>
      <c r="K527" s="5">
        <v>20000.0</v>
      </c>
      <c r="L527" s="46">
        <f>ROUND(((HLOOKUP(B527,Assumption!$A$6:$L$7,2,TRUE)+1)^(1/12)-1)*(E527+I527-J527-K527),0)</f>
        <v>6626915</v>
      </c>
      <c r="M527" s="46">
        <f t="shared" si="3"/>
        <v>4019093830</v>
      </c>
      <c r="N527" s="47">
        <f>HLOOKUP(ROUND(AVERAGE(M515:M526)/10^6,0),Assumption!$B$2:$E$3,2,TRUE)*MAX((AVERAGE(M515:M526)-250*10^6),0)</f>
        <v>22154919.63</v>
      </c>
      <c r="O527" s="46">
        <f t="shared" si="4"/>
        <v>4041248750</v>
      </c>
      <c r="P527" s="46">
        <f>IF(A527=1,SA,MAX(0,SA-M526))</f>
        <v>0</v>
      </c>
      <c r="S527" s="5">
        <v>0.0</v>
      </c>
      <c r="T527" s="5">
        <v>0.0</v>
      </c>
      <c r="U527" s="5">
        <v>0.0</v>
      </c>
      <c r="V527" s="48">
        <v>1.0</v>
      </c>
    </row>
    <row r="528" ht="15.75" customHeight="1">
      <c r="A528" s="5">
        <v>526.0</v>
      </c>
      <c r="B528" s="5">
        <v>44.0</v>
      </c>
      <c r="C528" s="5">
        <f t="shared" si="1"/>
        <v>10</v>
      </c>
      <c r="D528" s="5">
        <f>'Thông tin khách hàng'!$B$4+B528-1</f>
        <v>44</v>
      </c>
      <c r="E528" s="46">
        <f t="shared" si="5"/>
        <v>4019093830</v>
      </c>
      <c r="F528" s="5">
        <f>TP*VLOOKUP('Thông tin khách hàng'!$E$10,$X$2:$Z$5,3,FALSE)*OFFSET($S528,0,VLOOKUP('Thông tin khách hàng'!$E$10,$X$2:$Z$5,2,FALSE))</f>
        <v>0</v>
      </c>
      <c r="G528" s="5">
        <f>EP*VLOOKUP('Thông tin khách hàng'!$E$10,$X$2:$Z$5,3,FALSE)*OFFSET($S528,0,VLOOKUP('Thông tin khách hàng'!$E$10,$X$2:$Z$5,2,FALSE))</f>
        <v>0</v>
      </c>
      <c r="H528" s="5">
        <f>F528*HLOOKUP(B528,Assumption!$A$10:$G$12,2,TRUE)+G528*HLOOKUP(B528,Assumption!$A$10:$G$12,3,TRUE)</f>
        <v>0</v>
      </c>
      <c r="I528" s="5">
        <f t="shared" si="2"/>
        <v>0</v>
      </c>
      <c r="J528" s="47">
        <f>VLOOKUP(D528,Assumption!$O$3:$Q$103,IF('Thông tin khách hàng'!$B$3="Nam",2,3),FALSE)/12*P528</f>
        <v>0</v>
      </c>
      <c r="K528" s="5">
        <v>20000.0</v>
      </c>
      <c r="L528" s="46">
        <f>ROUND(((HLOOKUP(B528,Assumption!$A$6:$L$7,2,TRUE)+1)^(1/12)-1)*(E528+I528-J528-K528),0)</f>
        <v>6637827</v>
      </c>
      <c r="M528" s="46">
        <f t="shared" si="3"/>
        <v>4025711657</v>
      </c>
      <c r="N528" s="47">
        <f>HLOOKUP(ROUND(AVERAGE(M516:M527)/10^6,0),Assumption!$B$2:$E$3,2,TRUE)*MAX((AVERAGE(M516:M527)-250*10^6),0)</f>
        <v>22223165.77</v>
      </c>
      <c r="O528" s="46">
        <f t="shared" si="4"/>
        <v>4047934823</v>
      </c>
      <c r="P528" s="46">
        <f>IF(A528=1,SA,MAX(0,SA-M527))</f>
        <v>0</v>
      </c>
      <c r="S528" s="5">
        <v>0.0</v>
      </c>
      <c r="T528" s="5">
        <v>0.0</v>
      </c>
      <c r="U528" s="5">
        <v>1.0</v>
      </c>
      <c r="V528" s="48">
        <v>1.0</v>
      </c>
    </row>
    <row r="529" ht="15.75" customHeight="1">
      <c r="A529" s="5">
        <v>527.0</v>
      </c>
      <c r="B529" s="5">
        <v>44.0</v>
      </c>
      <c r="C529" s="5">
        <f t="shared" si="1"/>
        <v>11</v>
      </c>
      <c r="D529" s="5">
        <f>'Thông tin khách hàng'!$B$4+B529-1</f>
        <v>44</v>
      </c>
      <c r="E529" s="46">
        <f t="shared" si="5"/>
        <v>4025711657</v>
      </c>
      <c r="F529" s="5">
        <f>TP*VLOOKUP('Thông tin khách hàng'!$E$10,$X$2:$Z$5,3,FALSE)*OFFSET($S529,0,VLOOKUP('Thông tin khách hàng'!$E$10,$X$2:$Z$5,2,FALSE))</f>
        <v>0</v>
      </c>
      <c r="G529" s="5">
        <f>EP*VLOOKUP('Thông tin khách hàng'!$E$10,$X$2:$Z$5,3,FALSE)*OFFSET($S529,0,VLOOKUP('Thông tin khách hàng'!$E$10,$X$2:$Z$5,2,FALSE))</f>
        <v>0</v>
      </c>
      <c r="H529" s="5">
        <f>F529*HLOOKUP(B529,Assumption!$A$10:$G$12,2,TRUE)+G529*HLOOKUP(B529,Assumption!$A$10:$G$12,3,TRUE)</f>
        <v>0</v>
      </c>
      <c r="I529" s="5">
        <f t="shared" si="2"/>
        <v>0</v>
      </c>
      <c r="J529" s="47">
        <f>VLOOKUP(D529,Assumption!$O$3:$Q$103,IF('Thông tin khách hàng'!$B$3="Nam",2,3),FALSE)/12*P529</f>
        <v>0</v>
      </c>
      <c r="K529" s="5">
        <v>20000.0</v>
      </c>
      <c r="L529" s="46">
        <f>ROUND(((HLOOKUP(B529,Assumption!$A$6:$L$7,2,TRUE)+1)^(1/12)-1)*(E529+I529-J529-K529),0)</f>
        <v>6648757</v>
      </c>
      <c r="M529" s="46">
        <f t="shared" si="3"/>
        <v>4032340414</v>
      </c>
      <c r="N529" s="47">
        <f>HLOOKUP(ROUND(AVERAGE(M517:M528)/10^6,0),Assumption!$B$2:$E$3,2,TRUE)*MAX((AVERAGE(M517:M528)-250*10^6),0)</f>
        <v>22291524.61</v>
      </c>
      <c r="O529" s="46">
        <f t="shared" si="4"/>
        <v>4054631939</v>
      </c>
      <c r="P529" s="46">
        <f>IF(A529=1,SA,MAX(0,SA-M528))</f>
        <v>0</v>
      </c>
      <c r="S529" s="5">
        <v>0.0</v>
      </c>
      <c r="T529" s="5">
        <v>0.0</v>
      </c>
      <c r="U529" s="5">
        <v>0.0</v>
      </c>
      <c r="V529" s="48">
        <v>1.0</v>
      </c>
    </row>
    <row r="530" ht="15.75" customHeight="1">
      <c r="A530" s="5">
        <v>528.0</v>
      </c>
      <c r="B530" s="5">
        <v>44.0</v>
      </c>
      <c r="C530" s="5">
        <f t="shared" si="1"/>
        <v>12</v>
      </c>
      <c r="D530" s="5">
        <f>'Thông tin khách hàng'!$B$4+B530-1</f>
        <v>44</v>
      </c>
      <c r="E530" s="46">
        <f t="shared" si="5"/>
        <v>4032340414</v>
      </c>
      <c r="F530" s="5">
        <f>TP*VLOOKUP('Thông tin khách hàng'!$E$10,$X$2:$Z$5,3,FALSE)*OFFSET($S530,0,VLOOKUP('Thông tin khách hàng'!$E$10,$X$2:$Z$5,2,FALSE))</f>
        <v>0</v>
      </c>
      <c r="G530" s="5">
        <f>EP*VLOOKUP('Thông tin khách hàng'!$E$10,$X$2:$Z$5,3,FALSE)*OFFSET($S530,0,VLOOKUP('Thông tin khách hàng'!$E$10,$X$2:$Z$5,2,FALSE))</f>
        <v>0</v>
      </c>
      <c r="H530" s="5">
        <f>F530*HLOOKUP(B530,Assumption!$A$10:$G$12,2,TRUE)+G530*HLOOKUP(B530,Assumption!$A$10:$G$12,3,TRUE)</f>
        <v>0</v>
      </c>
      <c r="I530" s="5">
        <f t="shared" si="2"/>
        <v>0</v>
      </c>
      <c r="J530" s="47">
        <f>VLOOKUP(D530,Assumption!$O$3:$Q$103,IF('Thông tin khách hàng'!$B$3="Nam",2,3),FALSE)/12*P530</f>
        <v>0</v>
      </c>
      <c r="K530" s="5">
        <v>20000.0</v>
      </c>
      <c r="L530" s="46">
        <f>ROUND(((HLOOKUP(B530,Assumption!$A$6:$L$7,2,TRUE)+1)^(1/12)-1)*(E530+I530-J530-K530),0)</f>
        <v>6659705</v>
      </c>
      <c r="M530" s="46">
        <f t="shared" si="3"/>
        <v>4038980119</v>
      </c>
      <c r="N530" s="47">
        <f>HLOOKUP(ROUND(AVERAGE(M518:M529)/10^6,0),Assumption!$B$2:$E$3,2,TRUE)*MAX((AVERAGE(M518:M529)-250*10^6),0)</f>
        <v>22359996.36</v>
      </c>
      <c r="O530" s="46">
        <f t="shared" si="4"/>
        <v>4061340116</v>
      </c>
      <c r="P530" s="46">
        <f>IF(A530=1,SA,MAX(0,SA-M529))</f>
        <v>0</v>
      </c>
      <c r="S530" s="5">
        <v>0.0</v>
      </c>
      <c r="T530" s="5">
        <v>0.0</v>
      </c>
      <c r="U530" s="5">
        <v>0.0</v>
      </c>
      <c r="V530" s="48">
        <v>1.0</v>
      </c>
    </row>
    <row r="531" ht="15.75" customHeight="1">
      <c r="A531" s="5">
        <v>529.0</v>
      </c>
      <c r="B531" s="5">
        <v>45.0</v>
      </c>
      <c r="C531" s="5">
        <f t="shared" si="1"/>
        <v>1</v>
      </c>
      <c r="D531" s="5">
        <f>'Thông tin khách hàng'!$B$4+B531-1</f>
        <v>45</v>
      </c>
      <c r="E531" s="46">
        <f t="shared" si="5"/>
        <v>4038980119</v>
      </c>
      <c r="F531" s="5">
        <f>TP*VLOOKUP('Thông tin khách hàng'!$E$10,$X$2:$Z$5,3,FALSE)*OFFSET($S531,0,VLOOKUP('Thông tin khách hàng'!$E$10,$X$2:$Z$5,2,FALSE))</f>
        <v>15000000</v>
      </c>
      <c r="G531" s="5">
        <f>EP*VLOOKUP('Thông tin khách hàng'!$E$10,$X$2:$Z$5,3,FALSE)*OFFSET($S531,0,VLOOKUP('Thông tin khách hàng'!$E$10,$X$2:$Z$5,2,FALSE))</f>
        <v>15000000</v>
      </c>
      <c r="H531" s="5">
        <f>F531*HLOOKUP(B531,Assumption!$A$10:$G$12,2,TRUE)+G531*HLOOKUP(B531,Assumption!$A$10:$G$12,3,TRUE)</f>
        <v>750000</v>
      </c>
      <c r="I531" s="5">
        <f t="shared" si="2"/>
        <v>29250000</v>
      </c>
      <c r="J531" s="47">
        <f>VLOOKUP(D531,Assumption!$O$3:$Q$103,IF('Thông tin khách hàng'!$B$3="Nam",2,3),FALSE)/12*P531</f>
        <v>0</v>
      </c>
      <c r="K531" s="5">
        <v>20000.0</v>
      </c>
      <c r="L531" s="46">
        <f>ROUND(((HLOOKUP(B531,Assumption!$A$6:$L$7,2,TRUE)+1)^(1/12)-1)*(E531+I531-J531-K531),0)</f>
        <v>6718980</v>
      </c>
      <c r="M531" s="46">
        <f t="shared" si="3"/>
        <v>4074929099</v>
      </c>
      <c r="N531" s="47">
        <f>HLOOKUP(ROUND(AVERAGE(M519:M530)/10^6,0),Assumption!$B$2:$E$3,2,TRUE)*MAX((AVERAGE(M519:M530)-250*10^6),0)</f>
        <v>22428581.2</v>
      </c>
      <c r="O531" s="46">
        <f t="shared" si="4"/>
        <v>4097357680</v>
      </c>
      <c r="P531" s="46">
        <f>IF(A531=1,SA,MAX(0,SA-M530))</f>
        <v>0</v>
      </c>
      <c r="S531" s="5">
        <v>1.0</v>
      </c>
      <c r="T531" s="5">
        <v>1.0</v>
      </c>
      <c r="U531" s="5">
        <v>1.0</v>
      </c>
      <c r="V531" s="48">
        <v>1.0</v>
      </c>
    </row>
    <row r="532" ht="15.75" customHeight="1">
      <c r="A532" s="5">
        <v>530.0</v>
      </c>
      <c r="B532" s="5">
        <v>45.0</v>
      </c>
      <c r="C532" s="5">
        <f t="shared" si="1"/>
        <v>2</v>
      </c>
      <c r="D532" s="5">
        <f>'Thông tin khách hàng'!$B$4+B532-1</f>
        <v>45</v>
      </c>
      <c r="E532" s="46">
        <f t="shared" si="5"/>
        <v>4074929099</v>
      </c>
      <c r="F532" s="5">
        <f>TP*VLOOKUP('Thông tin khách hàng'!$E$10,$X$2:$Z$5,3,FALSE)*OFFSET($S532,0,VLOOKUP('Thông tin khách hàng'!$E$10,$X$2:$Z$5,2,FALSE))</f>
        <v>0</v>
      </c>
      <c r="G532" s="5">
        <f>EP*VLOOKUP('Thông tin khách hàng'!$E$10,$X$2:$Z$5,3,FALSE)*OFFSET($S532,0,VLOOKUP('Thông tin khách hàng'!$E$10,$X$2:$Z$5,2,FALSE))</f>
        <v>0</v>
      </c>
      <c r="H532" s="5">
        <f>F532*HLOOKUP(B532,Assumption!$A$10:$G$12,2,TRUE)+G532*HLOOKUP(B532,Assumption!$A$10:$G$12,3,TRUE)</f>
        <v>0</v>
      </c>
      <c r="I532" s="5">
        <f t="shared" si="2"/>
        <v>0</v>
      </c>
      <c r="J532" s="47">
        <f>VLOOKUP(D532,Assumption!$O$3:$Q$103,IF('Thông tin khách hàng'!$B$3="Nam",2,3),FALSE)/12*P532</f>
        <v>0</v>
      </c>
      <c r="K532" s="5">
        <v>20000.0</v>
      </c>
      <c r="L532" s="46">
        <f>ROUND(((HLOOKUP(B532,Assumption!$A$6:$L$7,2,TRUE)+1)^(1/12)-1)*(E532+I532-J532-K532),0)</f>
        <v>6730044</v>
      </c>
      <c r="M532" s="46">
        <f t="shared" si="3"/>
        <v>4081639143</v>
      </c>
      <c r="N532" s="47">
        <f>HLOOKUP(ROUND(AVERAGE(M520:M531)/10^6,0),Assumption!$B$2:$E$3,2,TRUE)*MAX((AVERAGE(M520:M531)-250*10^6),0)</f>
        <v>22497279.3</v>
      </c>
      <c r="O532" s="46">
        <f t="shared" si="4"/>
        <v>4104136423</v>
      </c>
      <c r="P532" s="46">
        <f>IF(A532=1,SA,MAX(0,SA-M531))</f>
        <v>0</v>
      </c>
      <c r="S532" s="5">
        <v>0.0</v>
      </c>
      <c r="T532" s="5">
        <v>0.0</v>
      </c>
      <c r="U532" s="5">
        <v>0.0</v>
      </c>
      <c r="V532" s="48">
        <v>1.0</v>
      </c>
    </row>
    <row r="533" ht="15.75" customHeight="1">
      <c r="A533" s="5">
        <v>531.0</v>
      </c>
      <c r="B533" s="5">
        <v>45.0</v>
      </c>
      <c r="C533" s="5">
        <f t="shared" si="1"/>
        <v>3</v>
      </c>
      <c r="D533" s="5">
        <f>'Thông tin khách hàng'!$B$4+B533-1</f>
        <v>45</v>
      </c>
      <c r="E533" s="46">
        <f t="shared" si="5"/>
        <v>4081639143</v>
      </c>
      <c r="F533" s="5">
        <f>TP*VLOOKUP('Thông tin khách hàng'!$E$10,$X$2:$Z$5,3,FALSE)*OFFSET($S533,0,VLOOKUP('Thông tin khách hàng'!$E$10,$X$2:$Z$5,2,FALSE))</f>
        <v>0</v>
      </c>
      <c r="G533" s="5">
        <f>EP*VLOOKUP('Thông tin khách hàng'!$E$10,$X$2:$Z$5,3,FALSE)*OFFSET($S533,0,VLOOKUP('Thông tin khách hàng'!$E$10,$X$2:$Z$5,2,FALSE))</f>
        <v>0</v>
      </c>
      <c r="H533" s="5">
        <f>F533*HLOOKUP(B533,Assumption!$A$10:$G$12,2,TRUE)+G533*HLOOKUP(B533,Assumption!$A$10:$G$12,3,TRUE)</f>
        <v>0</v>
      </c>
      <c r="I533" s="5">
        <f t="shared" si="2"/>
        <v>0</v>
      </c>
      <c r="J533" s="47">
        <f>VLOOKUP(D533,Assumption!$O$3:$Q$103,IF('Thông tin khách hàng'!$B$3="Nam",2,3),FALSE)/12*P533</f>
        <v>0</v>
      </c>
      <c r="K533" s="5">
        <v>20000.0</v>
      </c>
      <c r="L533" s="46">
        <f>ROUND(((HLOOKUP(B533,Assumption!$A$6:$L$7,2,TRUE)+1)^(1/12)-1)*(E533+I533-J533-K533),0)</f>
        <v>6741126</v>
      </c>
      <c r="M533" s="46">
        <f t="shared" si="3"/>
        <v>4088360269</v>
      </c>
      <c r="N533" s="47">
        <f>HLOOKUP(ROUND(AVERAGE(M521:M532)/10^6,0),Assumption!$B$2:$E$3,2,TRUE)*MAX((AVERAGE(M521:M532)-250*10^6),0)</f>
        <v>22566090.87</v>
      </c>
      <c r="O533" s="46">
        <f t="shared" si="4"/>
        <v>4110926360</v>
      </c>
      <c r="P533" s="46">
        <f>IF(A533=1,SA,MAX(0,SA-M532))</f>
        <v>0</v>
      </c>
      <c r="S533" s="5">
        <v>0.0</v>
      </c>
      <c r="T533" s="5">
        <v>0.0</v>
      </c>
      <c r="U533" s="5">
        <v>0.0</v>
      </c>
      <c r="V533" s="48">
        <v>1.0</v>
      </c>
    </row>
    <row r="534" ht="15.75" customHeight="1">
      <c r="A534" s="5">
        <v>532.0</v>
      </c>
      <c r="B534" s="5">
        <v>45.0</v>
      </c>
      <c r="C534" s="5">
        <f t="shared" si="1"/>
        <v>4</v>
      </c>
      <c r="D534" s="5">
        <f>'Thông tin khách hàng'!$B$4+B534-1</f>
        <v>45</v>
      </c>
      <c r="E534" s="46">
        <f t="shared" si="5"/>
        <v>4088360269</v>
      </c>
      <c r="F534" s="5">
        <f>TP*VLOOKUP('Thông tin khách hàng'!$E$10,$X$2:$Z$5,3,FALSE)*OFFSET($S534,0,VLOOKUP('Thông tin khách hàng'!$E$10,$X$2:$Z$5,2,FALSE))</f>
        <v>0</v>
      </c>
      <c r="G534" s="5">
        <f>EP*VLOOKUP('Thông tin khách hàng'!$E$10,$X$2:$Z$5,3,FALSE)*OFFSET($S534,0,VLOOKUP('Thông tin khách hàng'!$E$10,$X$2:$Z$5,2,FALSE))</f>
        <v>0</v>
      </c>
      <c r="H534" s="5">
        <f>F534*HLOOKUP(B534,Assumption!$A$10:$G$12,2,TRUE)+G534*HLOOKUP(B534,Assumption!$A$10:$G$12,3,TRUE)</f>
        <v>0</v>
      </c>
      <c r="I534" s="5">
        <f t="shared" si="2"/>
        <v>0</v>
      </c>
      <c r="J534" s="47">
        <f>VLOOKUP(D534,Assumption!$O$3:$Q$103,IF('Thông tin khách hàng'!$B$3="Nam",2,3),FALSE)/12*P534</f>
        <v>0</v>
      </c>
      <c r="K534" s="5">
        <v>20000.0</v>
      </c>
      <c r="L534" s="46">
        <f>ROUND(((HLOOKUP(B534,Assumption!$A$6:$L$7,2,TRUE)+1)^(1/12)-1)*(E534+I534-J534-K534),0)</f>
        <v>6752226</v>
      </c>
      <c r="M534" s="46">
        <f t="shared" si="3"/>
        <v>4095092495</v>
      </c>
      <c r="N534" s="47">
        <f>HLOOKUP(ROUND(AVERAGE(M522:M533)/10^6,0),Assumption!$B$2:$E$3,2,TRUE)*MAX((AVERAGE(M522:M533)-250*10^6),0)</f>
        <v>22635016.09</v>
      </c>
      <c r="O534" s="46">
        <f t="shared" si="4"/>
        <v>4117727511</v>
      </c>
      <c r="P534" s="46">
        <f>IF(A534=1,SA,MAX(0,SA-M533))</f>
        <v>0</v>
      </c>
      <c r="S534" s="5">
        <v>0.0</v>
      </c>
      <c r="T534" s="5">
        <v>0.0</v>
      </c>
      <c r="U534" s="5">
        <v>1.0</v>
      </c>
      <c r="V534" s="48">
        <v>1.0</v>
      </c>
    </row>
    <row r="535" ht="15.75" customHeight="1">
      <c r="A535" s="5">
        <v>533.0</v>
      </c>
      <c r="B535" s="5">
        <v>45.0</v>
      </c>
      <c r="C535" s="5">
        <f t="shared" si="1"/>
        <v>5</v>
      </c>
      <c r="D535" s="5">
        <f>'Thông tin khách hàng'!$B$4+B535-1</f>
        <v>45</v>
      </c>
      <c r="E535" s="46">
        <f t="shared" si="5"/>
        <v>4095092495</v>
      </c>
      <c r="F535" s="5">
        <f>TP*VLOOKUP('Thông tin khách hàng'!$E$10,$X$2:$Z$5,3,FALSE)*OFFSET($S535,0,VLOOKUP('Thông tin khách hàng'!$E$10,$X$2:$Z$5,2,FALSE))</f>
        <v>0</v>
      </c>
      <c r="G535" s="5">
        <f>EP*VLOOKUP('Thông tin khách hàng'!$E$10,$X$2:$Z$5,3,FALSE)*OFFSET($S535,0,VLOOKUP('Thông tin khách hàng'!$E$10,$X$2:$Z$5,2,FALSE))</f>
        <v>0</v>
      </c>
      <c r="H535" s="5">
        <f>F535*HLOOKUP(B535,Assumption!$A$10:$G$12,2,TRUE)+G535*HLOOKUP(B535,Assumption!$A$10:$G$12,3,TRUE)</f>
        <v>0</v>
      </c>
      <c r="I535" s="5">
        <f t="shared" si="2"/>
        <v>0</v>
      </c>
      <c r="J535" s="47">
        <f>VLOOKUP(D535,Assumption!$O$3:$Q$103,IF('Thông tin khách hàng'!$B$3="Nam",2,3),FALSE)/12*P535</f>
        <v>0</v>
      </c>
      <c r="K535" s="5">
        <v>20000.0</v>
      </c>
      <c r="L535" s="46">
        <f>ROUND(((HLOOKUP(B535,Assumption!$A$6:$L$7,2,TRUE)+1)^(1/12)-1)*(E535+I535-J535-K535),0)</f>
        <v>6763345</v>
      </c>
      <c r="M535" s="46">
        <f t="shared" si="3"/>
        <v>4101835840</v>
      </c>
      <c r="N535" s="47">
        <f>HLOOKUP(ROUND(AVERAGE(M523:M534)/10^6,0),Assumption!$B$2:$E$3,2,TRUE)*MAX((AVERAGE(M523:M534)-250*10^6),0)</f>
        <v>22704055.14</v>
      </c>
      <c r="O535" s="46">
        <f t="shared" si="4"/>
        <v>4124539895</v>
      </c>
      <c r="P535" s="46">
        <f>IF(A535=1,SA,MAX(0,SA-M534))</f>
        <v>0</v>
      </c>
      <c r="S535" s="5">
        <v>0.0</v>
      </c>
      <c r="T535" s="5">
        <v>0.0</v>
      </c>
      <c r="U535" s="5">
        <v>0.0</v>
      </c>
      <c r="V535" s="48">
        <v>1.0</v>
      </c>
    </row>
    <row r="536" ht="15.75" customHeight="1">
      <c r="A536" s="5">
        <v>534.0</v>
      </c>
      <c r="B536" s="5">
        <v>45.0</v>
      </c>
      <c r="C536" s="5">
        <f t="shared" si="1"/>
        <v>6</v>
      </c>
      <c r="D536" s="5">
        <f>'Thông tin khách hàng'!$B$4+B536-1</f>
        <v>45</v>
      </c>
      <c r="E536" s="46">
        <f t="shared" si="5"/>
        <v>4101835840</v>
      </c>
      <c r="F536" s="5">
        <f>TP*VLOOKUP('Thông tin khách hàng'!$E$10,$X$2:$Z$5,3,FALSE)*OFFSET($S536,0,VLOOKUP('Thông tin khách hàng'!$E$10,$X$2:$Z$5,2,FALSE))</f>
        <v>0</v>
      </c>
      <c r="G536" s="5">
        <f>EP*VLOOKUP('Thông tin khách hàng'!$E$10,$X$2:$Z$5,3,FALSE)*OFFSET($S536,0,VLOOKUP('Thông tin khách hàng'!$E$10,$X$2:$Z$5,2,FALSE))</f>
        <v>0</v>
      </c>
      <c r="H536" s="5">
        <f>F536*HLOOKUP(B536,Assumption!$A$10:$G$12,2,TRUE)+G536*HLOOKUP(B536,Assumption!$A$10:$G$12,3,TRUE)</f>
        <v>0</v>
      </c>
      <c r="I536" s="5">
        <f t="shared" si="2"/>
        <v>0</v>
      </c>
      <c r="J536" s="47">
        <f>VLOOKUP(D536,Assumption!$O$3:$Q$103,IF('Thông tin khách hàng'!$B$3="Nam",2,3),FALSE)/12*P536</f>
        <v>0</v>
      </c>
      <c r="K536" s="5">
        <v>20000.0</v>
      </c>
      <c r="L536" s="46">
        <f>ROUND(((HLOOKUP(B536,Assumption!$A$6:$L$7,2,TRUE)+1)^(1/12)-1)*(E536+I536-J536-K536),0)</f>
        <v>6774482</v>
      </c>
      <c r="M536" s="46">
        <f t="shared" si="3"/>
        <v>4108590322</v>
      </c>
      <c r="N536" s="47">
        <f>HLOOKUP(ROUND(AVERAGE(M524:M535)/10^6,0),Assumption!$B$2:$E$3,2,TRUE)*MAX((AVERAGE(M524:M535)-250*10^6),0)</f>
        <v>22773208.21</v>
      </c>
      <c r="O536" s="46">
        <f t="shared" si="4"/>
        <v>4131363530</v>
      </c>
      <c r="P536" s="46">
        <f>IF(A536=1,SA,MAX(0,SA-M535))</f>
        <v>0</v>
      </c>
      <c r="S536" s="5">
        <v>0.0</v>
      </c>
      <c r="T536" s="5">
        <v>0.0</v>
      </c>
      <c r="U536" s="5">
        <v>0.0</v>
      </c>
      <c r="V536" s="48">
        <v>1.0</v>
      </c>
    </row>
    <row r="537" ht="15.75" customHeight="1">
      <c r="A537" s="5">
        <v>535.0</v>
      </c>
      <c r="B537" s="5">
        <v>45.0</v>
      </c>
      <c r="C537" s="5">
        <f t="shared" si="1"/>
        <v>7</v>
      </c>
      <c r="D537" s="5">
        <f>'Thông tin khách hàng'!$B$4+B537-1</f>
        <v>45</v>
      </c>
      <c r="E537" s="46">
        <f t="shared" si="5"/>
        <v>4108590322</v>
      </c>
      <c r="F537" s="5">
        <f>TP*VLOOKUP('Thông tin khách hàng'!$E$10,$X$2:$Z$5,3,FALSE)*OFFSET($S537,0,VLOOKUP('Thông tin khách hàng'!$E$10,$X$2:$Z$5,2,FALSE))</f>
        <v>15000000</v>
      </c>
      <c r="G537" s="5">
        <f>EP*VLOOKUP('Thông tin khách hàng'!$E$10,$X$2:$Z$5,3,FALSE)*OFFSET($S537,0,VLOOKUP('Thông tin khách hàng'!$E$10,$X$2:$Z$5,2,FALSE))</f>
        <v>15000000</v>
      </c>
      <c r="H537" s="5">
        <f>F537*HLOOKUP(B537,Assumption!$A$10:$G$12,2,TRUE)+G537*HLOOKUP(B537,Assumption!$A$10:$G$12,3,TRUE)</f>
        <v>750000</v>
      </c>
      <c r="I537" s="5">
        <f t="shared" si="2"/>
        <v>29250000</v>
      </c>
      <c r="J537" s="47">
        <f>VLOOKUP(D537,Assumption!$O$3:$Q$103,IF('Thông tin khách hàng'!$B$3="Nam",2,3),FALSE)/12*P537</f>
        <v>0</v>
      </c>
      <c r="K537" s="5">
        <v>20000.0</v>
      </c>
      <c r="L537" s="46">
        <f>ROUND(((HLOOKUP(B537,Assumption!$A$6:$L$7,2,TRUE)+1)^(1/12)-1)*(E537+I537-J537-K537),0)</f>
        <v>6833947</v>
      </c>
      <c r="M537" s="46">
        <f t="shared" si="3"/>
        <v>4144654269</v>
      </c>
      <c r="N537" s="47">
        <f>HLOOKUP(ROUND(AVERAGE(M525:M536)/10^6,0),Assumption!$B$2:$E$3,2,TRUE)*MAX((AVERAGE(M525:M536)-250*10^6),0)</f>
        <v>22842475.5</v>
      </c>
      <c r="O537" s="46">
        <f t="shared" si="4"/>
        <v>4167496745</v>
      </c>
      <c r="P537" s="46">
        <f>IF(A537=1,SA,MAX(0,SA-M536))</f>
        <v>0</v>
      </c>
      <c r="S537" s="5">
        <v>0.0</v>
      </c>
      <c r="T537" s="5">
        <v>1.0</v>
      </c>
      <c r="U537" s="5">
        <v>1.0</v>
      </c>
      <c r="V537" s="48">
        <v>1.0</v>
      </c>
    </row>
    <row r="538" ht="15.75" customHeight="1">
      <c r="A538" s="5">
        <v>536.0</v>
      </c>
      <c r="B538" s="5">
        <v>45.0</v>
      </c>
      <c r="C538" s="5">
        <f t="shared" si="1"/>
        <v>8</v>
      </c>
      <c r="D538" s="5">
        <f>'Thông tin khách hàng'!$B$4+B538-1</f>
        <v>45</v>
      </c>
      <c r="E538" s="46">
        <f t="shared" si="5"/>
        <v>4144654269</v>
      </c>
      <c r="F538" s="5">
        <f>TP*VLOOKUP('Thông tin khách hàng'!$E$10,$X$2:$Z$5,3,FALSE)*OFFSET($S538,0,VLOOKUP('Thông tin khách hàng'!$E$10,$X$2:$Z$5,2,FALSE))</f>
        <v>0</v>
      </c>
      <c r="G538" s="5">
        <f>EP*VLOOKUP('Thông tin khách hàng'!$E$10,$X$2:$Z$5,3,FALSE)*OFFSET($S538,0,VLOOKUP('Thông tin khách hàng'!$E$10,$X$2:$Z$5,2,FALSE))</f>
        <v>0</v>
      </c>
      <c r="H538" s="5">
        <f>F538*HLOOKUP(B538,Assumption!$A$10:$G$12,2,TRUE)+G538*HLOOKUP(B538,Assumption!$A$10:$G$12,3,TRUE)</f>
        <v>0</v>
      </c>
      <c r="I538" s="5">
        <f t="shared" si="2"/>
        <v>0</v>
      </c>
      <c r="J538" s="47">
        <f>VLOOKUP(D538,Assumption!$O$3:$Q$103,IF('Thông tin khách hàng'!$B$3="Nam",2,3),FALSE)/12*P538</f>
        <v>0</v>
      </c>
      <c r="K538" s="5">
        <v>20000.0</v>
      </c>
      <c r="L538" s="46">
        <f>ROUND(((HLOOKUP(B538,Assumption!$A$6:$L$7,2,TRUE)+1)^(1/12)-1)*(E538+I538-J538-K538),0)</f>
        <v>6845200</v>
      </c>
      <c r="M538" s="46">
        <f t="shared" si="3"/>
        <v>4151479469</v>
      </c>
      <c r="N538" s="47">
        <f>HLOOKUP(ROUND(AVERAGE(M526:M537)/10^6,0),Assumption!$B$2:$E$3,2,TRUE)*MAX((AVERAGE(M526:M537)-250*10^6),0)</f>
        <v>22911857.19</v>
      </c>
      <c r="O538" s="46">
        <f t="shared" si="4"/>
        <v>4174391326</v>
      </c>
      <c r="P538" s="46">
        <f>IF(A538=1,SA,MAX(0,SA-M537))</f>
        <v>0</v>
      </c>
      <c r="S538" s="5">
        <v>0.0</v>
      </c>
      <c r="T538" s="5">
        <v>0.0</v>
      </c>
      <c r="U538" s="5">
        <v>0.0</v>
      </c>
      <c r="V538" s="48">
        <v>1.0</v>
      </c>
    </row>
    <row r="539" ht="15.75" customHeight="1">
      <c r="A539" s="5">
        <v>537.0</v>
      </c>
      <c r="B539" s="5">
        <v>45.0</v>
      </c>
      <c r="C539" s="5">
        <f t="shared" si="1"/>
        <v>9</v>
      </c>
      <c r="D539" s="5">
        <f>'Thông tin khách hàng'!$B$4+B539-1</f>
        <v>45</v>
      </c>
      <c r="E539" s="46">
        <f t="shared" si="5"/>
        <v>4151479469</v>
      </c>
      <c r="F539" s="5">
        <f>TP*VLOOKUP('Thông tin khách hàng'!$E$10,$X$2:$Z$5,3,FALSE)*OFFSET($S539,0,VLOOKUP('Thông tin khách hàng'!$E$10,$X$2:$Z$5,2,FALSE))</f>
        <v>0</v>
      </c>
      <c r="G539" s="5">
        <f>EP*VLOOKUP('Thông tin khách hàng'!$E$10,$X$2:$Z$5,3,FALSE)*OFFSET($S539,0,VLOOKUP('Thông tin khách hàng'!$E$10,$X$2:$Z$5,2,FALSE))</f>
        <v>0</v>
      </c>
      <c r="H539" s="5">
        <f>F539*HLOOKUP(B539,Assumption!$A$10:$G$12,2,TRUE)+G539*HLOOKUP(B539,Assumption!$A$10:$G$12,3,TRUE)</f>
        <v>0</v>
      </c>
      <c r="I539" s="5">
        <f t="shared" si="2"/>
        <v>0</v>
      </c>
      <c r="J539" s="47">
        <f>VLOOKUP(D539,Assumption!$O$3:$Q$103,IF('Thông tin khách hàng'!$B$3="Nam",2,3),FALSE)/12*P539</f>
        <v>0</v>
      </c>
      <c r="K539" s="5">
        <v>20000.0</v>
      </c>
      <c r="L539" s="46">
        <f>ROUND(((HLOOKUP(B539,Assumption!$A$6:$L$7,2,TRUE)+1)^(1/12)-1)*(E539+I539-J539-K539),0)</f>
        <v>6856473</v>
      </c>
      <c r="M539" s="46">
        <f t="shared" si="3"/>
        <v>4158315942</v>
      </c>
      <c r="N539" s="47">
        <f>HLOOKUP(ROUND(AVERAGE(M527:M538)/10^6,0),Assumption!$B$2:$E$3,2,TRUE)*MAX((AVERAGE(M527:M538)-250*10^6),0)</f>
        <v>22981353.46</v>
      </c>
      <c r="O539" s="46">
        <f t="shared" si="4"/>
        <v>4181297296</v>
      </c>
      <c r="P539" s="46">
        <f>IF(A539=1,SA,MAX(0,SA-M538))</f>
        <v>0</v>
      </c>
      <c r="S539" s="5">
        <v>0.0</v>
      </c>
      <c r="T539" s="5">
        <v>0.0</v>
      </c>
      <c r="U539" s="5">
        <v>0.0</v>
      </c>
      <c r="V539" s="48">
        <v>1.0</v>
      </c>
    </row>
    <row r="540" ht="15.75" customHeight="1">
      <c r="A540" s="5">
        <v>538.0</v>
      </c>
      <c r="B540" s="5">
        <v>45.0</v>
      </c>
      <c r="C540" s="5">
        <f t="shared" si="1"/>
        <v>10</v>
      </c>
      <c r="D540" s="5">
        <f>'Thông tin khách hàng'!$B$4+B540-1</f>
        <v>45</v>
      </c>
      <c r="E540" s="46">
        <f t="shared" si="5"/>
        <v>4158315942</v>
      </c>
      <c r="F540" s="5">
        <f>TP*VLOOKUP('Thông tin khách hàng'!$E$10,$X$2:$Z$5,3,FALSE)*OFFSET($S540,0,VLOOKUP('Thông tin khách hàng'!$E$10,$X$2:$Z$5,2,FALSE))</f>
        <v>0</v>
      </c>
      <c r="G540" s="5">
        <f>EP*VLOOKUP('Thông tin khách hàng'!$E$10,$X$2:$Z$5,3,FALSE)*OFFSET($S540,0,VLOOKUP('Thông tin khách hàng'!$E$10,$X$2:$Z$5,2,FALSE))</f>
        <v>0</v>
      </c>
      <c r="H540" s="5">
        <f>F540*HLOOKUP(B540,Assumption!$A$10:$G$12,2,TRUE)+G540*HLOOKUP(B540,Assumption!$A$10:$G$12,3,TRUE)</f>
        <v>0</v>
      </c>
      <c r="I540" s="5">
        <f t="shared" si="2"/>
        <v>0</v>
      </c>
      <c r="J540" s="47">
        <f>VLOOKUP(D540,Assumption!$O$3:$Q$103,IF('Thông tin khách hàng'!$B$3="Nam",2,3),FALSE)/12*P540</f>
        <v>0</v>
      </c>
      <c r="K540" s="5">
        <v>20000.0</v>
      </c>
      <c r="L540" s="46">
        <f>ROUND(((HLOOKUP(B540,Assumption!$A$6:$L$7,2,TRUE)+1)^(1/12)-1)*(E540+I540-J540-K540),0)</f>
        <v>6867764</v>
      </c>
      <c r="M540" s="46">
        <f t="shared" si="3"/>
        <v>4165163706</v>
      </c>
      <c r="N540" s="47">
        <f>HLOOKUP(ROUND(AVERAGE(M528:M539)/10^6,0),Assumption!$B$2:$E$3,2,TRUE)*MAX((AVERAGE(M528:M539)-250*10^6),0)</f>
        <v>23050964.52</v>
      </c>
      <c r="O540" s="46">
        <f t="shared" si="4"/>
        <v>4188214671</v>
      </c>
      <c r="P540" s="46">
        <f>IF(A540=1,SA,MAX(0,SA-M539))</f>
        <v>0</v>
      </c>
      <c r="S540" s="5">
        <v>0.0</v>
      </c>
      <c r="T540" s="5">
        <v>0.0</v>
      </c>
      <c r="U540" s="5">
        <v>1.0</v>
      </c>
      <c r="V540" s="48">
        <v>1.0</v>
      </c>
    </row>
    <row r="541" ht="15.75" customHeight="1">
      <c r="A541" s="5">
        <v>539.0</v>
      </c>
      <c r="B541" s="5">
        <v>45.0</v>
      </c>
      <c r="C541" s="5">
        <f t="shared" si="1"/>
        <v>11</v>
      </c>
      <c r="D541" s="5">
        <f>'Thông tin khách hàng'!$B$4+B541-1</f>
        <v>45</v>
      </c>
      <c r="E541" s="46">
        <f t="shared" si="5"/>
        <v>4165163706</v>
      </c>
      <c r="F541" s="5">
        <f>TP*VLOOKUP('Thông tin khách hàng'!$E$10,$X$2:$Z$5,3,FALSE)*OFFSET($S541,0,VLOOKUP('Thông tin khách hàng'!$E$10,$X$2:$Z$5,2,FALSE))</f>
        <v>0</v>
      </c>
      <c r="G541" s="5">
        <f>EP*VLOOKUP('Thông tin khách hàng'!$E$10,$X$2:$Z$5,3,FALSE)*OFFSET($S541,0,VLOOKUP('Thông tin khách hàng'!$E$10,$X$2:$Z$5,2,FALSE))</f>
        <v>0</v>
      </c>
      <c r="H541" s="5">
        <f>F541*HLOOKUP(B541,Assumption!$A$10:$G$12,2,TRUE)+G541*HLOOKUP(B541,Assumption!$A$10:$G$12,3,TRUE)</f>
        <v>0</v>
      </c>
      <c r="I541" s="5">
        <f t="shared" si="2"/>
        <v>0</v>
      </c>
      <c r="J541" s="47">
        <f>VLOOKUP(D541,Assumption!$O$3:$Q$103,IF('Thông tin khách hàng'!$B$3="Nam",2,3),FALSE)/12*P541</f>
        <v>0</v>
      </c>
      <c r="K541" s="5">
        <v>20000.0</v>
      </c>
      <c r="L541" s="46">
        <f>ROUND(((HLOOKUP(B541,Assumption!$A$6:$L$7,2,TRUE)+1)^(1/12)-1)*(E541+I541-J541-K541),0)</f>
        <v>6879073</v>
      </c>
      <c r="M541" s="46">
        <f t="shared" si="3"/>
        <v>4172022779</v>
      </c>
      <c r="N541" s="47">
        <f>HLOOKUP(ROUND(AVERAGE(M529:M540)/10^6,0),Assumption!$B$2:$E$3,2,TRUE)*MAX((AVERAGE(M529:M540)-250*10^6),0)</f>
        <v>23120690.55</v>
      </c>
      <c r="O541" s="46">
        <f t="shared" si="4"/>
        <v>4195143470</v>
      </c>
      <c r="P541" s="46">
        <f>IF(A541=1,SA,MAX(0,SA-M540))</f>
        <v>0</v>
      </c>
      <c r="S541" s="5">
        <v>0.0</v>
      </c>
      <c r="T541" s="5">
        <v>0.0</v>
      </c>
      <c r="U541" s="5">
        <v>0.0</v>
      </c>
      <c r="V541" s="48">
        <v>1.0</v>
      </c>
    </row>
    <row r="542" ht="15.75" customHeight="1">
      <c r="A542" s="5">
        <v>540.0</v>
      </c>
      <c r="B542" s="5">
        <v>45.0</v>
      </c>
      <c r="C542" s="5">
        <f t="shared" si="1"/>
        <v>12</v>
      </c>
      <c r="D542" s="5">
        <f>'Thông tin khách hàng'!$B$4+B542-1</f>
        <v>45</v>
      </c>
      <c r="E542" s="46">
        <f t="shared" si="5"/>
        <v>4172022779</v>
      </c>
      <c r="F542" s="5">
        <f>TP*VLOOKUP('Thông tin khách hàng'!$E$10,$X$2:$Z$5,3,FALSE)*OFFSET($S542,0,VLOOKUP('Thông tin khách hàng'!$E$10,$X$2:$Z$5,2,FALSE))</f>
        <v>0</v>
      </c>
      <c r="G542" s="5">
        <f>EP*VLOOKUP('Thông tin khách hàng'!$E$10,$X$2:$Z$5,3,FALSE)*OFFSET($S542,0,VLOOKUP('Thông tin khách hàng'!$E$10,$X$2:$Z$5,2,FALSE))</f>
        <v>0</v>
      </c>
      <c r="H542" s="5">
        <f>F542*HLOOKUP(B542,Assumption!$A$10:$G$12,2,TRUE)+G542*HLOOKUP(B542,Assumption!$A$10:$G$12,3,TRUE)</f>
        <v>0</v>
      </c>
      <c r="I542" s="5">
        <f t="shared" si="2"/>
        <v>0</v>
      </c>
      <c r="J542" s="47">
        <f>VLOOKUP(D542,Assumption!$O$3:$Q$103,IF('Thông tin khách hàng'!$B$3="Nam",2,3),FALSE)/12*P542</f>
        <v>0</v>
      </c>
      <c r="K542" s="5">
        <v>20000.0</v>
      </c>
      <c r="L542" s="46">
        <f>ROUND(((HLOOKUP(B542,Assumption!$A$6:$L$7,2,TRUE)+1)^(1/12)-1)*(E542+I542-J542-K542),0)</f>
        <v>6890402</v>
      </c>
      <c r="M542" s="46">
        <f t="shared" si="3"/>
        <v>4178893181</v>
      </c>
      <c r="N542" s="47">
        <f>HLOOKUP(ROUND(AVERAGE(M530:M541)/10^6,0),Assumption!$B$2:$E$3,2,TRUE)*MAX((AVERAGE(M530:M541)-250*10^6),0)</f>
        <v>23190531.73</v>
      </c>
      <c r="O542" s="46">
        <f t="shared" si="4"/>
        <v>4202083713</v>
      </c>
      <c r="P542" s="46">
        <f>IF(A542=1,SA,MAX(0,SA-M541))</f>
        <v>0</v>
      </c>
      <c r="S542" s="5">
        <v>0.0</v>
      </c>
      <c r="T542" s="5">
        <v>0.0</v>
      </c>
      <c r="U542" s="5">
        <v>0.0</v>
      </c>
      <c r="V542" s="48">
        <v>1.0</v>
      </c>
    </row>
    <row r="543" ht="15.75" customHeight="1">
      <c r="A543" s="5">
        <v>541.0</v>
      </c>
      <c r="B543" s="5">
        <v>46.0</v>
      </c>
      <c r="C543" s="5">
        <f t="shared" si="1"/>
        <v>1</v>
      </c>
      <c r="D543" s="5">
        <f>'Thông tin khách hàng'!$B$4+B543-1</f>
        <v>46</v>
      </c>
      <c r="E543" s="46">
        <f t="shared" si="5"/>
        <v>4178893181</v>
      </c>
      <c r="F543" s="5">
        <f>TP*VLOOKUP('Thông tin khách hàng'!$E$10,$X$2:$Z$5,3,FALSE)*OFFSET($S543,0,VLOOKUP('Thông tin khách hàng'!$E$10,$X$2:$Z$5,2,FALSE))</f>
        <v>15000000</v>
      </c>
      <c r="G543" s="5">
        <f>EP*VLOOKUP('Thông tin khách hàng'!$E$10,$X$2:$Z$5,3,FALSE)*OFFSET($S543,0,VLOOKUP('Thông tin khách hàng'!$E$10,$X$2:$Z$5,2,FALSE))</f>
        <v>15000000</v>
      </c>
      <c r="H543" s="5">
        <f>F543*HLOOKUP(B543,Assumption!$A$10:$G$12,2,TRUE)+G543*HLOOKUP(B543,Assumption!$A$10:$G$12,3,TRUE)</f>
        <v>750000</v>
      </c>
      <c r="I543" s="5">
        <f t="shared" si="2"/>
        <v>29250000</v>
      </c>
      <c r="J543" s="47">
        <f>VLOOKUP(D543,Assumption!$O$3:$Q$103,IF('Thông tin khách hàng'!$B$3="Nam",2,3),FALSE)/12*P543</f>
        <v>0</v>
      </c>
      <c r="K543" s="5">
        <v>20000.0</v>
      </c>
      <c r="L543" s="46">
        <f>ROUND(((HLOOKUP(B543,Assumption!$A$6:$L$7,2,TRUE)+1)^(1/12)-1)*(E543+I543-J543-K543),0)</f>
        <v>6950058</v>
      </c>
      <c r="M543" s="46">
        <f t="shared" si="3"/>
        <v>4215073239</v>
      </c>
      <c r="N543" s="47">
        <f>HLOOKUP(ROUND(AVERAGE(M531:M542)/10^6,0),Assumption!$B$2:$E$3,2,TRUE)*MAX((AVERAGE(M531:M542)-250*10^6),0)</f>
        <v>23260488.26</v>
      </c>
      <c r="O543" s="46">
        <f t="shared" si="4"/>
        <v>4238333728</v>
      </c>
      <c r="P543" s="46">
        <f>IF(A543=1,SA,MAX(0,SA-M542))</f>
        <v>0</v>
      </c>
      <c r="S543" s="5">
        <v>1.0</v>
      </c>
      <c r="T543" s="5">
        <v>1.0</v>
      </c>
      <c r="U543" s="5">
        <v>1.0</v>
      </c>
      <c r="V543" s="48">
        <v>1.0</v>
      </c>
    </row>
    <row r="544" ht="15.75" customHeight="1">
      <c r="A544" s="5">
        <v>542.0</v>
      </c>
      <c r="B544" s="5">
        <v>46.0</v>
      </c>
      <c r="C544" s="5">
        <f t="shared" si="1"/>
        <v>2</v>
      </c>
      <c r="D544" s="5">
        <f>'Thông tin khách hàng'!$B$4+B544-1</f>
        <v>46</v>
      </c>
      <c r="E544" s="46">
        <f t="shared" si="5"/>
        <v>4215073239</v>
      </c>
      <c r="F544" s="5">
        <f>TP*VLOOKUP('Thông tin khách hàng'!$E$10,$X$2:$Z$5,3,FALSE)*OFFSET($S544,0,VLOOKUP('Thông tin khách hàng'!$E$10,$X$2:$Z$5,2,FALSE))</f>
        <v>0</v>
      </c>
      <c r="G544" s="5">
        <f>EP*VLOOKUP('Thông tin khách hàng'!$E$10,$X$2:$Z$5,3,FALSE)*OFFSET($S544,0,VLOOKUP('Thông tin khách hàng'!$E$10,$X$2:$Z$5,2,FALSE))</f>
        <v>0</v>
      </c>
      <c r="H544" s="5">
        <f>F544*HLOOKUP(B544,Assumption!$A$10:$G$12,2,TRUE)+G544*HLOOKUP(B544,Assumption!$A$10:$G$12,3,TRUE)</f>
        <v>0</v>
      </c>
      <c r="I544" s="5">
        <f t="shared" si="2"/>
        <v>0</v>
      </c>
      <c r="J544" s="47">
        <f>VLOOKUP(D544,Assumption!$O$3:$Q$103,IF('Thông tin khách hàng'!$B$3="Nam",2,3),FALSE)/12*P544</f>
        <v>0</v>
      </c>
      <c r="K544" s="5">
        <v>20000.0</v>
      </c>
      <c r="L544" s="46">
        <f>ROUND(((HLOOKUP(B544,Assumption!$A$6:$L$7,2,TRUE)+1)^(1/12)-1)*(E544+I544-J544-K544),0)</f>
        <v>6961503</v>
      </c>
      <c r="M544" s="46">
        <f t="shared" si="3"/>
        <v>4222014742</v>
      </c>
      <c r="N544" s="47">
        <f>HLOOKUP(ROUND(AVERAGE(M532:M543)/10^6,0),Assumption!$B$2:$E$3,2,TRUE)*MAX((AVERAGE(M532:M543)-250*10^6),0)</f>
        <v>23330560.33</v>
      </c>
      <c r="O544" s="46">
        <f t="shared" si="4"/>
        <v>4245345303</v>
      </c>
      <c r="P544" s="46">
        <f>IF(A544=1,SA,MAX(0,SA-M543))</f>
        <v>0</v>
      </c>
      <c r="S544" s="5">
        <v>0.0</v>
      </c>
      <c r="T544" s="5">
        <v>0.0</v>
      </c>
      <c r="U544" s="5">
        <v>0.0</v>
      </c>
      <c r="V544" s="48">
        <v>1.0</v>
      </c>
    </row>
    <row r="545" ht="15.75" customHeight="1">
      <c r="A545" s="5">
        <v>543.0</v>
      </c>
      <c r="B545" s="5">
        <v>46.0</v>
      </c>
      <c r="C545" s="5">
        <f t="shared" si="1"/>
        <v>3</v>
      </c>
      <c r="D545" s="5">
        <f>'Thông tin khách hàng'!$B$4+B545-1</f>
        <v>46</v>
      </c>
      <c r="E545" s="46">
        <f t="shared" si="5"/>
        <v>4222014742</v>
      </c>
      <c r="F545" s="5">
        <f>TP*VLOOKUP('Thông tin khách hàng'!$E$10,$X$2:$Z$5,3,FALSE)*OFFSET($S545,0,VLOOKUP('Thông tin khách hàng'!$E$10,$X$2:$Z$5,2,FALSE))</f>
        <v>0</v>
      </c>
      <c r="G545" s="5">
        <f>EP*VLOOKUP('Thông tin khách hàng'!$E$10,$X$2:$Z$5,3,FALSE)*OFFSET($S545,0,VLOOKUP('Thông tin khách hàng'!$E$10,$X$2:$Z$5,2,FALSE))</f>
        <v>0</v>
      </c>
      <c r="H545" s="5">
        <f>F545*HLOOKUP(B545,Assumption!$A$10:$G$12,2,TRUE)+G545*HLOOKUP(B545,Assumption!$A$10:$G$12,3,TRUE)</f>
        <v>0</v>
      </c>
      <c r="I545" s="5">
        <f t="shared" si="2"/>
        <v>0</v>
      </c>
      <c r="J545" s="47">
        <f>VLOOKUP(D545,Assumption!$O$3:$Q$103,IF('Thông tin khách hàng'!$B$3="Nam",2,3),FALSE)/12*P545</f>
        <v>0</v>
      </c>
      <c r="K545" s="5">
        <v>20000.0</v>
      </c>
      <c r="L545" s="46">
        <f>ROUND(((HLOOKUP(B545,Assumption!$A$6:$L$7,2,TRUE)+1)^(1/12)-1)*(E545+I545-J545-K545),0)</f>
        <v>6972968</v>
      </c>
      <c r="M545" s="46">
        <f t="shared" si="3"/>
        <v>4228967710</v>
      </c>
      <c r="N545" s="47">
        <f>HLOOKUP(ROUND(AVERAGE(M533:M544)/10^6,0),Assumption!$B$2:$E$3,2,TRUE)*MAX((AVERAGE(M533:M544)-250*10^6),0)</f>
        <v>23400748.13</v>
      </c>
      <c r="O545" s="46">
        <f t="shared" si="4"/>
        <v>4252368458</v>
      </c>
      <c r="P545" s="46">
        <f>IF(A545=1,SA,MAX(0,SA-M544))</f>
        <v>0</v>
      </c>
      <c r="S545" s="5">
        <v>0.0</v>
      </c>
      <c r="T545" s="5">
        <v>0.0</v>
      </c>
      <c r="U545" s="5">
        <v>0.0</v>
      </c>
      <c r="V545" s="48">
        <v>1.0</v>
      </c>
    </row>
    <row r="546" ht="15.75" customHeight="1">
      <c r="A546" s="5">
        <v>544.0</v>
      </c>
      <c r="B546" s="5">
        <v>46.0</v>
      </c>
      <c r="C546" s="5">
        <f t="shared" si="1"/>
        <v>4</v>
      </c>
      <c r="D546" s="5">
        <f>'Thông tin khách hàng'!$B$4+B546-1</f>
        <v>46</v>
      </c>
      <c r="E546" s="46">
        <f t="shared" si="5"/>
        <v>4228967710</v>
      </c>
      <c r="F546" s="5">
        <f>TP*VLOOKUP('Thông tin khách hàng'!$E$10,$X$2:$Z$5,3,FALSE)*OFFSET($S546,0,VLOOKUP('Thông tin khách hàng'!$E$10,$X$2:$Z$5,2,FALSE))</f>
        <v>0</v>
      </c>
      <c r="G546" s="5">
        <f>EP*VLOOKUP('Thông tin khách hàng'!$E$10,$X$2:$Z$5,3,FALSE)*OFFSET($S546,0,VLOOKUP('Thông tin khách hàng'!$E$10,$X$2:$Z$5,2,FALSE))</f>
        <v>0</v>
      </c>
      <c r="H546" s="5">
        <f>F546*HLOOKUP(B546,Assumption!$A$10:$G$12,2,TRUE)+G546*HLOOKUP(B546,Assumption!$A$10:$G$12,3,TRUE)</f>
        <v>0</v>
      </c>
      <c r="I546" s="5">
        <f t="shared" si="2"/>
        <v>0</v>
      </c>
      <c r="J546" s="47">
        <f>VLOOKUP(D546,Assumption!$O$3:$Q$103,IF('Thông tin khách hàng'!$B$3="Nam",2,3),FALSE)/12*P546</f>
        <v>0</v>
      </c>
      <c r="K546" s="5">
        <v>20000.0</v>
      </c>
      <c r="L546" s="46">
        <f>ROUND(((HLOOKUP(B546,Assumption!$A$6:$L$7,2,TRUE)+1)^(1/12)-1)*(E546+I546-J546-K546),0)</f>
        <v>6984451</v>
      </c>
      <c r="M546" s="46">
        <f t="shared" si="3"/>
        <v>4235932161</v>
      </c>
      <c r="N546" s="47">
        <f>HLOOKUP(ROUND(AVERAGE(M534:M545)/10^6,0),Assumption!$B$2:$E$3,2,TRUE)*MAX((AVERAGE(M534:M545)-250*10^6),0)</f>
        <v>23471051.85</v>
      </c>
      <c r="O546" s="46">
        <f t="shared" si="4"/>
        <v>4259403213</v>
      </c>
      <c r="P546" s="46">
        <f>IF(A546=1,SA,MAX(0,SA-M545))</f>
        <v>0</v>
      </c>
      <c r="S546" s="5">
        <v>0.0</v>
      </c>
      <c r="T546" s="5">
        <v>0.0</v>
      </c>
      <c r="U546" s="5">
        <v>1.0</v>
      </c>
      <c r="V546" s="48">
        <v>1.0</v>
      </c>
    </row>
    <row r="547" ht="15.75" customHeight="1">
      <c r="A547" s="5">
        <v>545.0</v>
      </c>
      <c r="B547" s="5">
        <v>46.0</v>
      </c>
      <c r="C547" s="5">
        <f t="shared" si="1"/>
        <v>5</v>
      </c>
      <c r="D547" s="5">
        <f>'Thông tin khách hàng'!$B$4+B547-1</f>
        <v>46</v>
      </c>
      <c r="E547" s="46">
        <f t="shared" si="5"/>
        <v>4235932161</v>
      </c>
      <c r="F547" s="5">
        <f>TP*VLOOKUP('Thông tin khách hàng'!$E$10,$X$2:$Z$5,3,FALSE)*OFFSET($S547,0,VLOOKUP('Thông tin khách hàng'!$E$10,$X$2:$Z$5,2,FALSE))</f>
        <v>0</v>
      </c>
      <c r="G547" s="5">
        <f>EP*VLOOKUP('Thông tin khách hàng'!$E$10,$X$2:$Z$5,3,FALSE)*OFFSET($S547,0,VLOOKUP('Thông tin khách hàng'!$E$10,$X$2:$Z$5,2,FALSE))</f>
        <v>0</v>
      </c>
      <c r="H547" s="5">
        <f>F547*HLOOKUP(B547,Assumption!$A$10:$G$12,2,TRUE)+G547*HLOOKUP(B547,Assumption!$A$10:$G$12,3,TRUE)</f>
        <v>0</v>
      </c>
      <c r="I547" s="5">
        <f t="shared" si="2"/>
        <v>0</v>
      </c>
      <c r="J547" s="47">
        <f>VLOOKUP(D547,Assumption!$O$3:$Q$103,IF('Thông tin khách hàng'!$B$3="Nam",2,3),FALSE)/12*P547</f>
        <v>0</v>
      </c>
      <c r="K547" s="5">
        <v>20000.0</v>
      </c>
      <c r="L547" s="46">
        <f>ROUND(((HLOOKUP(B547,Assumption!$A$6:$L$7,2,TRUE)+1)^(1/12)-1)*(E547+I547-J547-K547),0)</f>
        <v>6995953</v>
      </c>
      <c r="M547" s="46">
        <f t="shared" si="3"/>
        <v>4242908114</v>
      </c>
      <c r="N547" s="47">
        <f>HLOOKUP(ROUND(AVERAGE(M535:M546)/10^6,0),Assumption!$B$2:$E$3,2,TRUE)*MAX((AVERAGE(M535:M546)-250*10^6),0)</f>
        <v>23541471.68</v>
      </c>
      <c r="O547" s="46">
        <f t="shared" si="4"/>
        <v>4266449586</v>
      </c>
      <c r="P547" s="46">
        <f>IF(A547=1,SA,MAX(0,SA-M546))</f>
        <v>0</v>
      </c>
      <c r="S547" s="5">
        <v>0.0</v>
      </c>
      <c r="T547" s="5">
        <v>0.0</v>
      </c>
      <c r="U547" s="5">
        <v>0.0</v>
      </c>
      <c r="V547" s="48">
        <v>1.0</v>
      </c>
    </row>
    <row r="548" ht="15.75" customHeight="1">
      <c r="A548" s="5">
        <v>546.0</v>
      </c>
      <c r="B548" s="5">
        <v>46.0</v>
      </c>
      <c r="C548" s="5">
        <f t="shared" si="1"/>
        <v>6</v>
      </c>
      <c r="D548" s="5">
        <f>'Thông tin khách hàng'!$B$4+B548-1</f>
        <v>46</v>
      </c>
      <c r="E548" s="46">
        <f t="shared" si="5"/>
        <v>4242908114</v>
      </c>
      <c r="F548" s="5">
        <f>TP*VLOOKUP('Thông tin khách hàng'!$E$10,$X$2:$Z$5,3,FALSE)*OFFSET($S548,0,VLOOKUP('Thông tin khách hàng'!$E$10,$X$2:$Z$5,2,FALSE))</f>
        <v>0</v>
      </c>
      <c r="G548" s="5">
        <f>EP*VLOOKUP('Thông tin khách hàng'!$E$10,$X$2:$Z$5,3,FALSE)*OFFSET($S548,0,VLOOKUP('Thông tin khách hàng'!$E$10,$X$2:$Z$5,2,FALSE))</f>
        <v>0</v>
      </c>
      <c r="H548" s="5">
        <f>F548*HLOOKUP(B548,Assumption!$A$10:$G$12,2,TRUE)+G548*HLOOKUP(B548,Assumption!$A$10:$G$12,3,TRUE)</f>
        <v>0</v>
      </c>
      <c r="I548" s="5">
        <f t="shared" si="2"/>
        <v>0</v>
      </c>
      <c r="J548" s="47">
        <f>VLOOKUP(D548,Assumption!$O$3:$Q$103,IF('Thông tin khách hàng'!$B$3="Nam",2,3),FALSE)/12*P548</f>
        <v>0</v>
      </c>
      <c r="K548" s="5">
        <v>20000.0</v>
      </c>
      <c r="L548" s="46">
        <f>ROUND(((HLOOKUP(B548,Assumption!$A$6:$L$7,2,TRUE)+1)^(1/12)-1)*(E548+I548-J548-K548),0)</f>
        <v>7007475</v>
      </c>
      <c r="M548" s="46">
        <f t="shared" si="3"/>
        <v>4249895589</v>
      </c>
      <c r="N548" s="47">
        <f>HLOOKUP(ROUND(AVERAGE(M536:M547)/10^6,0),Assumption!$B$2:$E$3,2,TRUE)*MAX((AVERAGE(M536:M547)-250*10^6),0)</f>
        <v>23612007.82</v>
      </c>
      <c r="O548" s="46">
        <f t="shared" si="4"/>
        <v>4273507597</v>
      </c>
      <c r="P548" s="46">
        <f>IF(A548=1,SA,MAX(0,SA-M547))</f>
        <v>0</v>
      </c>
      <c r="S548" s="5">
        <v>0.0</v>
      </c>
      <c r="T548" s="5">
        <v>0.0</v>
      </c>
      <c r="U548" s="5">
        <v>0.0</v>
      </c>
      <c r="V548" s="48">
        <v>1.0</v>
      </c>
    </row>
    <row r="549" ht="15.75" customHeight="1">
      <c r="A549" s="5">
        <v>547.0</v>
      </c>
      <c r="B549" s="5">
        <v>46.0</v>
      </c>
      <c r="C549" s="5">
        <f t="shared" si="1"/>
        <v>7</v>
      </c>
      <c r="D549" s="5">
        <f>'Thông tin khách hàng'!$B$4+B549-1</f>
        <v>46</v>
      </c>
      <c r="E549" s="46">
        <f t="shared" si="5"/>
        <v>4249895589</v>
      </c>
      <c r="F549" s="5">
        <f>TP*VLOOKUP('Thông tin khách hàng'!$E$10,$X$2:$Z$5,3,FALSE)*OFFSET($S549,0,VLOOKUP('Thông tin khách hàng'!$E$10,$X$2:$Z$5,2,FALSE))</f>
        <v>15000000</v>
      </c>
      <c r="G549" s="5">
        <f>EP*VLOOKUP('Thông tin khách hàng'!$E$10,$X$2:$Z$5,3,FALSE)*OFFSET($S549,0,VLOOKUP('Thông tin khách hàng'!$E$10,$X$2:$Z$5,2,FALSE))</f>
        <v>15000000</v>
      </c>
      <c r="H549" s="5">
        <f>F549*HLOOKUP(B549,Assumption!$A$10:$G$12,2,TRUE)+G549*HLOOKUP(B549,Assumption!$A$10:$G$12,3,TRUE)</f>
        <v>750000</v>
      </c>
      <c r="I549" s="5">
        <f t="shared" si="2"/>
        <v>29250000</v>
      </c>
      <c r="J549" s="47">
        <f>VLOOKUP(D549,Assumption!$O$3:$Q$103,IF('Thông tin khách hàng'!$B$3="Nam",2,3),FALSE)/12*P549</f>
        <v>0</v>
      </c>
      <c r="K549" s="5">
        <v>20000.0</v>
      </c>
      <c r="L549" s="46">
        <f>ROUND(((HLOOKUP(B549,Assumption!$A$6:$L$7,2,TRUE)+1)^(1/12)-1)*(E549+I549-J549-K549),0)</f>
        <v>7067324</v>
      </c>
      <c r="M549" s="46">
        <f t="shared" si="3"/>
        <v>4286192913</v>
      </c>
      <c r="N549" s="47">
        <f>HLOOKUP(ROUND(AVERAGE(M537:M548)/10^6,0),Assumption!$B$2:$E$3,2,TRUE)*MAX((AVERAGE(M537:M548)-250*10^6),0)</f>
        <v>23682660.45</v>
      </c>
      <c r="O549" s="46">
        <f t="shared" si="4"/>
        <v>4309875574</v>
      </c>
      <c r="P549" s="46">
        <f>IF(A549=1,SA,MAX(0,SA-M548))</f>
        <v>0</v>
      </c>
      <c r="S549" s="5">
        <v>0.0</v>
      </c>
      <c r="T549" s="5">
        <v>1.0</v>
      </c>
      <c r="U549" s="5">
        <v>1.0</v>
      </c>
      <c r="V549" s="48">
        <v>1.0</v>
      </c>
    </row>
    <row r="550" ht="15.75" customHeight="1">
      <c r="A550" s="5">
        <v>548.0</v>
      </c>
      <c r="B550" s="5">
        <v>46.0</v>
      </c>
      <c r="C550" s="5">
        <f t="shared" si="1"/>
        <v>8</v>
      </c>
      <c r="D550" s="5">
        <f>'Thông tin khách hàng'!$B$4+B550-1</f>
        <v>46</v>
      </c>
      <c r="E550" s="46">
        <f t="shared" si="5"/>
        <v>4286192913</v>
      </c>
      <c r="F550" s="5">
        <f>TP*VLOOKUP('Thông tin khách hàng'!$E$10,$X$2:$Z$5,3,FALSE)*OFFSET($S550,0,VLOOKUP('Thông tin khách hàng'!$E$10,$X$2:$Z$5,2,FALSE))</f>
        <v>0</v>
      </c>
      <c r="G550" s="5">
        <f>EP*VLOOKUP('Thông tin khách hàng'!$E$10,$X$2:$Z$5,3,FALSE)*OFFSET($S550,0,VLOOKUP('Thông tin khách hàng'!$E$10,$X$2:$Z$5,2,FALSE))</f>
        <v>0</v>
      </c>
      <c r="H550" s="5">
        <f>F550*HLOOKUP(B550,Assumption!$A$10:$G$12,2,TRUE)+G550*HLOOKUP(B550,Assumption!$A$10:$G$12,3,TRUE)</f>
        <v>0</v>
      </c>
      <c r="I550" s="5">
        <f t="shared" si="2"/>
        <v>0</v>
      </c>
      <c r="J550" s="47">
        <f>VLOOKUP(D550,Assumption!$O$3:$Q$103,IF('Thông tin khách hàng'!$B$3="Nam",2,3),FALSE)/12*P550</f>
        <v>0</v>
      </c>
      <c r="K550" s="5">
        <v>20000.0</v>
      </c>
      <c r="L550" s="46">
        <f>ROUND(((HLOOKUP(B550,Assumption!$A$6:$L$7,2,TRUE)+1)^(1/12)-1)*(E550+I550-J550-K550),0)</f>
        <v>7078963</v>
      </c>
      <c r="M550" s="46">
        <f t="shared" si="3"/>
        <v>4293251876</v>
      </c>
      <c r="N550" s="47">
        <f>HLOOKUP(ROUND(AVERAGE(M538:M549)/10^6,0),Assumption!$B$2:$E$3,2,TRUE)*MAX((AVERAGE(M538:M549)-250*10^6),0)</f>
        <v>23753429.77</v>
      </c>
      <c r="O550" s="46">
        <f t="shared" si="4"/>
        <v>4317005306</v>
      </c>
      <c r="P550" s="46">
        <f>IF(A550=1,SA,MAX(0,SA-M549))</f>
        <v>0</v>
      </c>
      <c r="S550" s="5">
        <v>0.0</v>
      </c>
      <c r="T550" s="5">
        <v>0.0</v>
      </c>
      <c r="U550" s="5">
        <v>0.0</v>
      </c>
      <c r="V550" s="48">
        <v>1.0</v>
      </c>
    </row>
    <row r="551" ht="15.75" customHeight="1">
      <c r="A551" s="5">
        <v>549.0</v>
      </c>
      <c r="B551" s="5">
        <v>46.0</v>
      </c>
      <c r="C551" s="5">
        <f t="shared" si="1"/>
        <v>9</v>
      </c>
      <c r="D551" s="5">
        <f>'Thông tin khách hàng'!$B$4+B551-1</f>
        <v>46</v>
      </c>
      <c r="E551" s="46">
        <f t="shared" si="5"/>
        <v>4293251876</v>
      </c>
      <c r="F551" s="5">
        <f>TP*VLOOKUP('Thông tin khách hàng'!$E$10,$X$2:$Z$5,3,FALSE)*OFFSET($S551,0,VLOOKUP('Thông tin khách hàng'!$E$10,$X$2:$Z$5,2,FALSE))</f>
        <v>0</v>
      </c>
      <c r="G551" s="5">
        <f>EP*VLOOKUP('Thông tin khách hàng'!$E$10,$X$2:$Z$5,3,FALSE)*OFFSET($S551,0,VLOOKUP('Thông tin khách hàng'!$E$10,$X$2:$Z$5,2,FALSE))</f>
        <v>0</v>
      </c>
      <c r="H551" s="5">
        <f>F551*HLOOKUP(B551,Assumption!$A$10:$G$12,2,TRUE)+G551*HLOOKUP(B551,Assumption!$A$10:$G$12,3,TRUE)</f>
        <v>0</v>
      </c>
      <c r="I551" s="5">
        <f t="shared" si="2"/>
        <v>0</v>
      </c>
      <c r="J551" s="47">
        <f>VLOOKUP(D551,Assumption!$O$3:$Q$103,IF('Thông tin khách hàng'!$B$3="Nam",2,3),FALSE)/12*P551</f>
        <v>0</v>
      </c>
      <c r="K551" s="5">
        <v>20000.0</v>
      </c>
      <c r="L551" s="46">
        <f>ROUND(((HLOOKUP(B551,Assumption!$A$6:$L$7,2,TRUE)+1)^(1/12)-1)*(E551+I551-J551-K551),0)</f>
        <v>7090621</v>
      </c>
      <c r="M551" s="46">
        <f t="shared" si="3"/>
        <v>4300322497</v>
      </c>
      <c r="N551" s="47">
        <f>HLOOKUP(ROUND(AVERAGE(M539:M550)/10^6,0),Assumption!$B$2:$E$3,2,TRUE)*MAX((AVERAGE(M539:M550)-250*10^6),0)</f>
        <v>23824315.98</v>
      </c>
      <c r="O551" s="46">
        <f t="shared" si="4"/>
        <v>4324146813</v>
      </c>
      <c r="P551" s="46">
        <f>IF(A551=1,SA,MAX(0,SA-M550))</f>
        <v>0</v>
      </c>
      <c r="S551" s="5">
        <v>0.0</v>
      </c>
      <c r="T551" s="5">
        <v>0.0</v>
      </c>
      <c r="U551" s="5">
        <v>0.0</v>
      </c>
      <c r="V551" s="48">
        <v>1.0</v>
      </c>
    </row>
    <row r="552" ht="15.75" customHeight="1">
      <c r="A552" s="5">
        <v>550.0</v>
      </c>
      <c r="B552" s="5">
        <v>46.0</v>
      </c>
      <c r="C552" s="5">
        <f t="shared" si="1"/>
        <v>10</v>
      </c>
      <c r="D552" s="5">
        <f>'Thông tin khách hàng'!$B$4+B552-1</f>
        <v>46</v>
      </c>
      <c r="E552" s="46">
        <f t="shared" si="5"/>
        <v>4300322497</v>
      </c>
      <c r="F552" s="5">
        <f>TP*VLOOKUP('Thông tin khách hàng'!$E$10,$X$2:$Z$5,3,FALSE)*OFFSET($S552,0,VLOOKUP('Thông tin khách hàng'!$E$10,$X$2:$Z$5,2,FALSE))</f>
        <v>0</v>
      </c>
      <c r="G552" s="5">
        <f>EP*VLOOKUP('Thông tin khách hàng'!$E$10,$X$2:$Z$5,3,FALSE)*OFFSET($S552,0,VLOOKUP('Thông tin khách hàng'!$E$10,$X$2:$Z$5,2,FALSE))</f>
        <v>0</v>
      </c>
      <c r="H552" s="5">
        <f>F552*HLOOKUP(B552,Assumption!$A$10:$G$12,2,TRUE)+G552*HLOOKUP(B552,Assumption!$A$10:$G$12,3,TRUE)</f>
        <v>0</v>
      </c>
      <c r="I552" s="5">
        <f t="shared" si="2"/>
        <v>0</v>
      </c>
      <c r="J552" s="47">
        <f>VLOOKUP(D552,Assumption!$O$3:$Q$103,IF('Thông tin khách hàng'!$B$3="Nam",2,3),FALSE)/12*P552</f>
        <v>0</v>
      </c>
      <c r="K552" s="5">
        <v>20000.0</v>
      </c>
      <c r="L552" s="46">
        <f>ROUND(((HLOOKUP(B552,Assumption!$A$6:$L$7,2,TRUE)+1)^(1/12)-1)*(E552+I552-J552-K552),0)</f>
        <v>7102299</v>
      </c>
      <c r="M552" s="46">
        <f t="shared" si="3"/>
        <v>4307404796</v>
      </c>
      <c r="N552" s="47">
        <f>HLOOKUP(ROUND(AVERAGE(M540:M551)/10^6,0),Assumption!$B$2:$E$3,2,TRUE)*MAX((AVERAGE(M540:M551)-250*10^6),0)</f>
        <v>23895319.26</v>
      </c>
      <c r="O552" s="46">
        <f t="shared" si="4"/>
        <v>4331300116</v>
      </c>
      <c r="P552" s="46">
        <f>IF(A552=1,SA,MAX(0,SA-M551))</f>
        <v>0</v>
      </c>
      <c r="S552" s="5">
        <v>0.0</v>
      </c>
      <c r="T552" s="5">
        <v>0.0</v>
      </c>
      <c r="U552" s="5">
        <v>1.0</v>
      </c>
      <c r="V552" s="48">
        <v>1.0</v>
      </c>
    </row>
    <row r="553" ht="15.75" customHeight="1">
      <c r="A553" s="5">
        <v>551.0</v>
      </c>
      <c r="B553" s="5">
        <v>46.0</v>
      </c>
      <c r="C553" s="5">
        <f t="shared" si="1"/>
        <v>11</v>
      </c>
      <c r="D553" s="5">
        <f>'Thông tin khách hàng'!$B$4+B553-1</f>
        <v>46</v>
      </c>
      <c r="E553" s="46">
        <f t="shared" si="5"/>
        <v>4307404796</v>
      </c>
      <c r="F553" s="5">
        <f>TP*VLOOKUP('Thông tin khách hàng'!$E$10,$X$2:$Z$5,3,FALSE)*OFFSET($S553,0,VLOOKUP('Thông tin khách hàng'!$E$10,$X$2:$Z$5,2,FALSE))</f>
        <v>0</v>
      </c>
      <c r="G553" s="5">
        <f>EP*VLOOKUP('Thông tin khách hàng'!$E$10,$X$2:$Z$5,3,FALSE)*OFFSET($S553,0,VLOOKUP('Thông tin khách hàng'!$E$10,$X$2:$Z$5,2,FALSE))</f>
        <v>0</v>
      </c>
      <c r="H553" s="5">
        <f>F553*HLOOKUP(B553,Assumption!$A$10:$G$12,2,TRUE)+G553*HLOOKUP(B553,Assumption!$A$10:$G$12,3,TRUE)</f>
        <v>0</v>
      </c>
      <c r="I553" s="5">
        <f t="shared" si="2"/>
        <v>0</v>
      </c>
      <c r="J553" s="47">
        <f>VLOOKUP(D553,Assumption!$O$3:$Q$103,IF('Thông tin khách hàng'!$B$3="Nam",2,3),FALSE)/12*P553</f>
        <v>0</v>
      </c>
      <c r="K553" s="5">
        <v>20000.0</v>
      </c>
      <c r="L553" s="46">
        <f>ROUND(((HLOOKUP(B553,Assumption!$A$6:$L$7,2,TRUE)+1)^(1/12)-1)*(E553+I553-J553-K553),0)</f>
        <v>7113996</v>
      </c>
      <c r="M553" s="46">
        <f t="shared" si="3"/>
        <v>4314498792</v>
      </c>
      <c r="N553" s="47">
        <f>HLOOKUP(ROUND(AVERAGE(M541:M552)/10^6,0),Assumption!$B$2:$E$3,2,TRUE)*MAX((AVERAGE(M541:M552)-250*10^6),0)</f>
        <v>23966439.8</v>
      </c>
      <c r="O553" s="46">
        <f t="shared" si="4"/>
        <v>4338465232</v>
      </c>
      <c r="P553" s="46">
        <f>IF(A553=1,SA,MAX(0,SA-M552))</f>
        <v>0</v>
      </c>
      <c r="S553" s="5">
        <v>0.0</v>
      </c>
      <c r="T553" s="5">
        <v>0.0</v>
      </c>
      <c r="U553" s="5">
        <v>0.0</v>
      </c>
      <c r="V553" s="48">
        <v>1.0</v>
      </c>
    </row>
    <row r="554" ht="15.75" customHeight="1">
      <c r="A554" s="5">
        <v>552.0</v>
      </c>
      <c r="B554" s="5">
        <v>46.0</v>
      </c>
      <c r="C554" s="5">
        <f t="shared" si="1"/>
        <v>12</v>
      </c>
      <c r="D554" s="5">
        <f>'Thông tin khách hàng'!$B$4+B554-1</f>
        <v>46</v>
      </c>
      <c r="E554" s="46">
        <f t="shared" si="5"/>
        <v>4314498792</v>
      </c>
      <c r="F554" s="5">
        <f>TP*VLOOKUP('Thông tin khách hàng'!$E$10,$X$2:$Z$5,3,FALSE)*OFFSET($S554,0,VLOOKUP('Thông tin khách hàng'!$E$10,$X$2:$Z$5,2,FALSE))</f>
        <v>0</v>
      </c>
      <c r="G554" s="5">
        <f>EP*VLOOKUP('Thông tin khách hàng'!$E$10,$X$2:$Z$5,3,FALSE)*OFFSET($S554,0,VLOOKUP('Thông tin khách hàng'!$E$10,$X$2:$Z$5,2,FALSE))</f>
        <v>0</v>
      </c>
      <c r="H554" s="5">
        <f>F554*HLOOKUP(B554,Assumption!$A$10:$G$12,2,TRUE)+G554*HLOOKUP(B554,Assumption!$A$10:$G$12,3,TRUE)</f>
        <v>0</v>
      </c>
      <c r="I554" s="5">
        <f t="shared" si="2"/>
        <v>0</v>
      </c>
      <c r="J554" s="47">
        <f>VLOOKUP(D554,Assumption!$O$3:$Q$103,IF('Thông tin khách hàng'!$B$3="Nam",2,3),FALSE)/12*P554</f>
        <v>0</v>
      </c>
      <c r="K554" s="5">
        <v>20000.0</v>
      </c>
      <c r="L554" s="46">
        <f>ROUND(((HLOOKUP(B554,Assumption!$A$6:$L$7,2,TRUE)+1)^(1/12)-1)*(E554+I554-J554-K554),0)</f>
        <v>7125713</v>
      </c>
      <c r="M554" s="46">
        <f t="shared" si="3"/>
        <v>4321604505</v>
      </c>
      <c r="N554" s="47">
        <f>HLOOKUP(ROUND(AVERAGE(M542:M553)/10^6,0),Assumption!$B$2:$E$3,2,TRUE)*MAX((AVERAGE(M542:M553)-250*10^6),0)</f>
        <v>24037677.81</v>
      </c>
      <c r="O554" s="46">
        <f t="shared" si="4"/>
        <v>4345642183</v>
      </c>
      <c r="P554" s="46">
        <f>IF(A554=1,SA,MAX(0,SA-M553))</f>
        <v>0</v>
      </c>
      <c r="S554" s="5">
        <v>0.0</v>
      </c>
      <c r="T554" s="5">
        <v>0.0</v>
      </c>
      <c r="U554" s="5">
        <v>0.0</v>
      </c>
      <c r="V554" s="48">
        <v>1.0</v>
      </c>
    </row>
    <row r="555" ht="15.75" customHeight="1">
      <c r="A555" s="5">
        <v>553.0</v>
      </c>
      <c r="B555" s="5">
        <v>47.0</v>
      </c>
      <c r="C555" s="5">
        <f t="shared" si="1"/>
        <v>1</v>
      </c>
      <c r="D555" s="5">
        <f>'Thông tin khách hàng'!$B$4+B555-1</f>
        <v>47</v>
      </c>
      <c r="E555" s="46">
        <f t="shared" si="5"/>
        <v>4321604505</v>
      </c>
      <c r="F555" s="5">
        <f>TP*VLOOKUP('Thông tin khách hàng'!$E$10,$X$2:$Z$5,3,FALSE)*OFFSET($S555,0,VLOOKUP('Thông tin khách hàng'!$E$10,$X$2:$Z$5,2,FALSE))</f>
        <v>15000000</v>
      </c>
      <c r="G555" s="5">
        <f>EP*VLOOKUP('Thông tin khách hàng'!$E$10,$X$2:$Z$5,3,FALSE)*OFFSET($S555,0,VLOOKUP('Thông tin khách hàng'!$E$10,$X$2:$Z$5,2,FALSE))</f>
        <v>15000000</v>
      </c>
      <c r="H555" s="5">
        <f>F555*HLOOKUP(B555,Assumption!$A$10:$G$12,2,TRUE)+G555*HLOOKUP(B555,Assumption!$A$10:$G$12,3,TRUE)</f>
        <v>750000</v>
      </c>
      <c r="I555" s="5">
        <f t="shared" si="2"/>
        <v>29250000</v>
      </c>
      <c r="J555" s="47">
        <f>VLOOKUP(D555,Assumption!$O$3:$Q$103,IF('Thông tin khách hàng'!$B$3="Nam",2,3),FALSE)/12*P555</f>
        <v>0</v>
      </c>
      <c r="K555" s="5">
        <v>20000.0</v>
      </c>
      <c r="L555" s="46">
        <f>ROUND(((HLOOKUP(B555,Assumption!$A$6:$L$7,2,TRUE)+1)^(1/12)-1)*(E555+I555-J555-K555),0)</f>
        <v>7185757</v>
      </c>
      <c r="M555" s="46">
        <f t="shared" si="3"/>
        <v>4358020262</v>
      </c>
      <c r="N555" s="47">
        <f>HLOOKUP(ROUND(AVERAGE(M543:M554)/10^6,0),Assumption!$B$2:$E$3,2,TRUE)*MAX((AVERAGE(M543:M554)-250*10^6),0)</f>
        <v>24109033.47</v>
      </c>
      <c r="O555" s="46">
        <f t="shared" si="4"/>
        <v>4382129296</v>
      </c>
      <c r="P555" s="46">
        <f>IF(A555=1,SA,MAX(0,SA-M554))</f>
        <v>0</v>
      </c>
      <c r="S555" s="5">
        <v>1.0</v>
      </c>
      <c r="T555" s="5">
        <v>1.0</v>
      </c>
      <c r="U555" s="5">
        <v>1.0</v>
      </c>
      <c r="V555" s="48">
        <v>1.0</v>
      </c>
    </row>
    <row r="556" ht="15.75" customHeight="1">
      <c r="A556" s="5">
        <v>554.0</v>
      </c>
      <c r="B556" s="5">
        <v>47.0</v>
      </c>
      <c r="C556" s="5">
        <f t="shared" si="1"/>
        <v>2</v>
      </c>
      <c r="D556" s="5">
        <f>'Thông tin khách hàng'!$B$4+B556-1</f>
        <v>47</v>
      </c>
      <c r="E556" s="46">
        <f t="shared" si="5"/>
        <v>4358020262</v>
      </c>
      <c r="F556" s="5">
        <f>TP*VLOOKUP('Thông tin khách hàng'!$E$10,$X$2:$Z$5,3,FALSE)*OFFSET($S556,0,VLOOKUP('Thông tin khách hàng'!$E$10,$X$2:$Z$5,2,FALSE))</f>
        <v>0</v>
      </c>
      <c r="G556" s="5">
        <f>EP*VLOOKUP('Thông tin khách hàng'!$E$10,$X$2:$Z$5,3,FALSE)*OFFSET($S556,0,VLOOKUP('Thông tin khách hàng'!$E$10,$X$2:$Z$5,2,FALSE))</f>
        <v>0</v>
      </c>
      <c r="H556" s="5">
        <f>F556*HLOOKUP(B556,Assumption!$A$10:$G$12,2,TRUE)+G556*HLOOKUP(B556,Assumption!$A$10:$G$12,3,TRUE)</f>
        <v>0</v>
      </c>
      <c r="I556" s="5">
        <f t="shared" si="2"/>
        <v>0</v>
      </c>
      <c r="J556" s="47">
        <f>VLOOKUP(D556,Assumption!$O$3:$Q$103,IF('Thông tin khách hàng'!$B$3="Nam",2,3),FALSE)/12*P556</f>
        <v>0</v>
      </c>
      <c r="K556" s="5">
        <v>20000.0</v>
      </c>
      <c r="L556" s="46">
        <f>ROUND(((HLOOKUP(B556,Assumption!$A$6:$L$7,2,TRUE)+1)^(1/12)-1)*(E556+I556-J556-K556),0)</f>
        <v>7197592</v>
      </c>
      <c r="M556" s="46">
        <f t="shared" si="3"/>
        <v>4365197854</v>
      </c>
      <c r="N556" s="47">
        <f>HLOOKUP(ROUND(AVERAGE(M544:M555)/10^6,0),Assumption!$B$2:$E$3,2,TRUE)*MAX((AVERAGE(M544:M555)-250*10^6),0)</f>
        <v>24180506.98</v>
      </c>
      <c r="O556" s="46">
        <f t="shared" si="4"/>
        <v>4389378361</v>
      </c>
      <c r="P556" s="46">
        <f>IF(A556=1,SA,MAX(0,SA-M555))</f>
        <v>0</v>
      </c>
      <c r="S556" s="5">
        <v>0.0</v>
      </c>
      <c r="T556" s="5">
        <v>0.0</v>
      </c>
      <c r="U556" s="5">
        <v>0.0</v>
      </c>
      <c r="V556" s="48">
        <v>1.0</v>
      </c>
    </row>
    <row r="557" ht="15.75" customHeight="1">
      <c r="A557" s="5">
        <v>555.0</v>
      </c>
      <c r="B557" s="5">
        <v>47.0</v>
      </c>
      <c r="C557" s="5">
        <f t="shared" si="1"/>
        <v>3</v>
      </c>
      <c r="D557" s="5">
        <f>'Thông tin khách hàng'!$B$4+B557-1</f>
        <v>47</v>
      </c>
      <c r="E557" s="46">
        <f t="shared" si="5"/>
        <v>4365197854</v>
      </c>
      <c r="F557" s="5">
        <f>TP*VLOOKUP('Thông tin khách hàng'!$E$10,$X$2:$Z$5,3,FALSE)*OFFSET($S557,0,VLOOKUP('Thông tin khách hàng'!$E$10,$X$2:$Z$5,2,FALSE))</f>
        <v>0</v>
      </c>
      <c r="G557" s="5">
        <f>EP*VLOOKUP('Thông tin khách hàng'!$E$10,$X$2:$Z$5,3,FALSE)*OFFSET($S557,0,VLOOKUP('Thông tin khách hàng'!$E$10,$X$2:$Z$5,2,FALSE))</f>
        <v>0</v>
      </c>
      <c r="H557" s="5">
        <f>F557*HLOOKUP(B557,Assumption!$A$10:$G$12,2,TRUE)+G557*HLOOKUP(B557,Assumption!$A$10:$G$12,3,TRUE)</f>
        <v>0</v>
      </c>
      <c r="I557" s="5">
        <f t="shared" si="2"/>
        <v>0</v>
      </c>
      <c r="J557" s="47">
        <f>VLOOKUP(D557,Assumption!$O$3:$Q$103,IF('Thông tin khách hàng'!$B$3="Nam",2,3),FALSE)/12*P557</f>
        <v>0</v>
      </c>
      <c r="K557" s="5">
        <v>20000.0</v>
      </c>
      <c r="L557" s="46">
        <f>ROUND(((HLOOKUP(B557,Assumption!$A$6:$L$7,2,TRUE)+1)^(1/12)-1)*(E557+I557-J557-K557),0)</f>
        <v>7209446</v>
      </c>
      <c r="M557" s="46">
        <f t="shared" si="3"/>
        <v>4372387300</v>
      </c>
      <c r="N557" s="47">
        <f>HLOOKUP(ROUND(AVERAGE(M545:M556)/10^6,0),Assumption!$B$2:$E$3,2,TRUE)*MAX((AVERAGE(M545:M556)-250*10^6),0)</f>
        <v>24252098.54</v>
      </c>
      <c r="O557" s="46">
        <f t="shared" si="4"/>
        <v>4396639399</v>
      </c>
      <c r="P557" s="46">
        <f>IF(A557=1,SA,MAX(0,SA-M556))</f>
        <v>0</v>
      </c>
      <c r="S557" s="5">
        <v>0.0</v>
      </c>
      <c r="T557" s="5">
        <v>0.0</v>
      </c>
      <c r="U557" s="5">
        <v>0.0</v>
      </c>
      <c r="V557" s="48">
        <v>1.0</v>
      </c>
    </row>
    <row r="558" ht="15.75" customHeight="1">
      <c r="A558" s="5">
        <v>556.0</v>
      </c>
      <c r="B558" s="5">
        <v>47.0</v>
      </c>
      <c r="C558" s="5">
        <f t="shared" si="1"/>
        <v>4</v>
      </c>
      <c r="D558" s="5">
        <f>'Thông tin khách hàng'!$B$4+B558-1</f>
        <v>47</v>
      </c>
      <c r="E558" s="46">
        <f t="shared" si="5"/>
        <v>4372387300</v>
      </c>
      <c r="F558" s="5">
        <f>TP*VLOOKUP('Thông tin khách hàng'!$E$10,$X$2:$Z$5,3,FALSE)*OFFSET($S558,0,VLOOKUP('Thông tin khách hàng'!$E$10,$X$2:$Z$5,2,FALSE))</f>
        <v>0</v>
      </c>
      <c r="G558" s="5">
        <f>EP*VLOOKUP('Thông tin khách hàng'!$E$10,$X$2:$Z$5,3,FALSE)*OFFSET($S558,0,VLOOKUP('Thông tin khách hàng'!$E$10,$X$2:$Z$5,2,FALSE))</f>
        <v>0</v>
      </c>
      <c r="H558" s="5">
        <f>F558*HLOOKUP(B558,Assumption!$A$10:$G$12,2,TRUE)+G558*HLOOKUP(B558,Assumption!$A$10:$G$12,3,TRUE)</f>
        <v>0</v>
      </c>
      <c r="I558" s="5">
        <f t="shared" si="2"/>
        <v>0</v>
      </c>
      <c r="J558" s="47">
        <f>VLOOKUP(D558,Assumption!$O$3:$Q$103,IF('Thông tin khách hàng'!$B$3="Nam",2,3),FALSE)/12*P558</f>
        <v>0</v>
      </c>
      <c r="K558" s="5">
        <v>20000.0</v>
      </c>
      <c r="L558" s="46">
        <f>ROUND(((HLOOKUP(B558,Assumption!$A$6:$L$7,2,TRUE)+1)^(1/12)-1)*(E558+I558-J558-K558),0)</f>
        <v>7221320</v>
      </c>
      <c r="M558" s="46">
        <f t="shared" si="3"/>
        <v>4379588620</v>
      </c>
      <c r="N558" s="47">
        <f>HLOOKUP(ROUND(AVERAGE(M546:M557)/10^6,0),Assumption!$B$2:$E$3,2,TRUE)*MAX((AVERAGE(M546:M557)-250*10^6),0)</f>
        <v>24323808.33</v>
      </c>
      <c r="O558" s="46">
        <f t="shared" si="4"/>
        <v>4403912429</v>
      </c>
      <c r="P558" s="46">
        <f>IF(A558=1,SA,MAX(0,SA-M557))</f>
        <v>0</v>
      </c>
      <c r="S558" s="5">
        <v>0.0</v>
      </c>
      <c r="T558" s="5">
        <v>0.0</v>
      </c>
      <c r="U558" s="5">
        <v>1.0</v>
      </c>
      <c r="V558" s="48">
        <v>1.0</v>
      </c>
    </row>
    <row r="559" ht="15.75" customHeight="1">
      <c r="A559" s="5">
        <v>557.0</v>
      </c>
      <c r="B559" s="5">
        <v>47.0</v>
      </c>
      <c r="C559" s="5">
        <f t="shared" si="1"/>
        <v>5</v>
      </c>
      <c r="D559" s="5">
        <f>'Thông tin khách hàng'!$B$4+B559-1</f>
        <v>47</v>
      </c>
      <c r="E559" s="46">
        <f t="shared" si="5"/>
        <v>4379588620</v>
      </c>
      <c r="F559" s="5">
        <f>TP*VLOOKUP('Thông tin khách hàng'!$E$10,$X$2:$Z$5,3,FALSE)*OFFSET($S559,0,VLOOKUP('Thông tin khách hàng'!$E$10,$X$2:$Z$5,2,FALSE))</f>
        <v>0</v>
      </c>
      <c r="G559" s="5">
        <f>EP*VLOOKUP('Thông tin khách hàng'!$E$10,$X$2:$Z$5,3,FALSE)*OFFSET($S559,0,VLOOKUP('Thông tin khách hàng'!$E$10,$X$2:$Z$5,2,FALSE))</f>
        <v>0</v>
      </c>
      <c r="H559" s="5">
        <f>F559*HLOOKUP(B559,Assumption!$A$10:$G$12,2,TRUE)+G559*HLOOKUP(B559,Assumption!$A$10:$G$12,3,TRUE)</f>
        <v>0</v>
      </c>
      <c r="I559" s="5">
        <f t="shared" si="2"/>
        <v>0</v>
      </c>
      <c r="J559" s="47">
        <f>VLOOKUP(D559,Assumption!$O$3:$Q$103,IF('Thông tin khách hàng'!$B$3="Nam",2,3),FALSE)/12*P559</f>
        <v>0</v>
      </c>
      <c r="K559" s="5">
        <v>20000.0</v>
      </c>
      <c r="L559" s="46">
        <f>ROUND(((HLOOKUP(B559,Assumption!$A$6:$L$7,2,TRUE)+1)^(1/12)-1)*(E559+I559-J559-K559),0)</f>
        <v>7233214</v>
      </c>
      <c r="M559" s="46">
        <f t="shared" si="3"/>
        <v>4386801834</v>
      </c>
      <c r="N559" s="47">
        <f>HLOOKUP(ROUND(AVERAGE(M547:M558)/10^6,0),Assumption!$B$2:$E$3,2,TRUE)*MAX((AVERAGE(M547:M558)-250*10^6),0)</f>
        <v>24395636.56</v>
      </c>
      <c r="O559" s="46">
        <f t="shared" si="4"/>
        <v>4411197471</v>
      </c>
      <c r="P559" s="46">
        <f>IF(A559=1,SA,MAX(0,SA-M558))</f>
        <v>0</v>
      </c>
      <c r="S559" s="5">
        <v>0.0</v>
      </c>
      <c r="T559" s="5">
        <v>0.0</v>
      </c>
      <c r="U559" s="5">
        <v>0.0</v>
      </c>
      <c r="V559" s="48">
        <v>1.0</v>
      </c>
    </row>
    <row r="560" ht="15.75" customHeight="1">
      <c r="A560" s="5">
        <v>558.0</v>
      </c>
      <c r="B560" s="5">
        <v>47.0</v>
      </c>
      <c r="C560" s="5">
        <f t="shared" si="1"/>
        <v>6</v>
      </c>
      <c r="D560" s="5">
        <f>'Thông tin khách hàng'!$B$4+B560-1</f>
        <v>47</v>
      </c>
      <c r="E560" s="46">
        <f t="shared" si="5"/>
        <v>4386801834</v>
      </c>
      <c r="F560" s="5">
        <f>TP*VLOOKUP('Thông tin khách hàng'!$E$10,$X$2:$Z$5,3,FALSE)*OFFSET($S560,0,VLOOKUP('Thông tin khách hàng'!$E$10,$X$2:$Z$5,2,FALSE))</f>
        <v>0</v>
      </c>
      <c r="G560" s="5">
        <f>EP*VLOOKUP('Thông tin khách hàng'!$E$10,$X$2:$Z$5,3,FALSE)*OFFSET($S560,0,VLOOKUP('Thông tin khách hàng'!$E$10,$X$2:$Z$5,2,FALSE))</f>
        <v>0</v>
      </c>
      <c r="H560" s="5">
        <f>F560*HLOOKUP(B560,Assumption!$A$10:$G$12,2,TRUE)+G560*HLOOKUP(B560,Assumption!$A$10:$G$12,3,TRUE)</f>
        <v>0</v>
      </c>
      <c r="I560" s="5">
        <f t="shared" si="2"/>
        <v>0</v>
      </c>
      <c r="J560" s="47">
        <f>VLOOKUP(D560,Assumption!$O$3:$Q$103,IF('Thông tin khách hàng'!$B$3="Nam",2,3),FALSE)/12*P560</f>
        <v>0</v>
      </c>
      <c r="K560" s="5">
        <v>20000.0</v>
      </c>
      <c r="L560" s="46">
        <f>ROUND(((HLOOKUP(B560,Assumption!$A$6:$L$7,2,TRUE)+1)^(1/12)-1)*(E560+I560-J560-K560),0)</f>
        <v>7245127</v>
      </c>
      <c r="M560" s="46">
        <f t="shared" si="3"/>
        <v>4394026961</v>
      </c>
      <c r="N560" s="47">
        <f>HLOOKUP(ROUND(AVERAGE(M548:M559)/10^6,0),Assumption!$B$2:$E$3,2,TRUE)*MAX((AVERAGE(M548:M559)-250*10^6),0)</f>
        <v>24467583.42</v>
      </c>
      <c r="O560" s="46">
        <f t="shared" si="4"/>
        <v>4418494545</v>
      </c>
      <c r="P560" s="46">
        <f>IF(A560=1,SA,MAX(0,SA-M559))</f>
        <v>0</v>
      </c>
      <c r="S560" s="5">
        <v>0.0</v>
      </c>
      <c r="T560" s="5">
        <v>0.0</v>
      </c>
      <c r="U560" s="5">
        <v>0.0</v>
      </c>
      <c r="V560" s="48">
        <v>1.0</v>
      </c>
    </row>
    <row r="561" ht="15.75" customHeight="1">
      <c r="A561" s="5">
        <v>559.0</v>
      </c>
      <c r="B561" s="5">
        <v>47.0</v>
      </c>
      <c r="C561" s="5">
        <f t="shared" si="1"/>
        <v>7</v>
      </c>
      <c r="D561" s="5">
        <f>'Thông tin khách hàng'!$B$4+B561-1</f>
        <v>47</v>
      </c>
      <c r="E561" s="46">
        <f t="shared" si="5"/>
        <v>4394026961</v>
      </c>
      <c r="F561" s="5">
        <f>TP*VLOOKUP('Thông tin khách hàng'!$E$10,$X$2:$Z$5,3,FALSE)*OFFSET($S561,0,VLOOKUP('Thông tin khách hàng'!$E$10,$X$2:$Z$5,2,FALSE))</f>
        <v>15000000</v>
      </c>
      <c r="G561" s="5">
        <f>EP*VLOOKUP('Thông tin khách hàng'!$E$10,$X$2:$Z$5,3,FALSE)*OFFSET($S561,0,VLOOKUP('Thông tin khách hàng'!$E$10,$X$2:$Z$5,2,FALSE))</f>
        <v>15000000</v>
      </c>
      <c r="H561" s="5">
        <f>F561*HLOOKUP(B561,Assumption!$A$10:$G$12,2,TRUE)+G561*HLOOKUP(B561,Assumption!$A$10:$G$12,3,TRUE)</f>
        <v>750000</v>
      </c>
      <c r="I561" s="5">
        <f t="shared" si="2"/>
        <v>29250000</v>
      </c>
      <c r="J561" s="47">
        <f>VLOOKUP(D561,Assumption!$O$3:$Q$103,IF('Thông tin khách hàng'!$B$3="Nam",2,3),FALSE)/12*P561</f>
        <v>0</v>
      </c>
      <c r="K561" s="5">
        <v>20000.0</v>
      </c>
      <c r="L561" s="46">
        <f>ROUND(((HLOOKUP(B561,Assumption!$A$6:$L$7,2,TRUE)+1)^(1/12)-1)*(E561+I561-J561-K561),0)</f>
        <v>7305368</v>
      </c>
      <c r="M561" s="46">
        <f t="shared" si="3"/>
        <v>4430562329</v>
      </c>
      <c r="N561" s="47">
        <f>HLOOKUP(ROUND(AVERAGE(M549:M560)/10^6,0),Assumption!$B$2:$E$3,2,TRUE)*MAX((AVERAGE(M549:M560)-250*10^6),0)</f>
        <v>24539649.11</v>
      </c>
      <c r="O561" s="46">
        <f t="shared" si="4"/>
        <v>4455101978</v>
      </c>
      <c r="P561" s="46">
        <f>IF(A561=1,SA,MAX(0,SA-M560))</f>
        <v>0</v>
      </c>
      <c r="S561" s="5">
        <v>0.0</v>
      </c>
      <c r="T561" s="5">
        <v>1.0</v>
      </c>
      <c r="U561" s="5">
        <v>1.0</v>
      </c>
      <c r="V561" s="48">
        <v>1.0</v>
      </c>
    </row>
    <row r="562" ht="15.75" customHeight="1">
      <c r="A562" s="5">
        <v>560.0</v>
      </c>
      <c r="B562" s="5">
        <v>47.0</v>
      </c>
      <c r="C562" s="5">
        <f t="shared" si="1"/>
        <v>8</v>
      </c>
      <c r="D562" s="5">
        <f>'Thông tin khách hàng'!$B$4+B562-1</f>
        <v>47</v>
      </c>
      <c r="E562" s="46">
        <f t="shared" si="5"/>
        <v>4430562329</v>
      </c>
      <c r="F562" s="5">
        <f>TP*VLOOKUP('Thông tin khách hàng'!$E$10,$X$2:$Z$5,3,FALSE)*OFFSET($S562,0,VLOOKUP('Thông tin khách hàng'!$E$10,$X$2:$Z$5,2,FALSE))</f>
        <v>0</v>
      </c>
      <c r="G562" s="5">
        <f>EP*VLOOKUP('Thông tin khách hàng'!$E$10,$X$2:$Z$5,3,FALSE)*OFFSET($S562,0,VLOOKUP('Thông tin khách hàng'!$E$10,$X$2:$Z$5,2,FALSE))</f>
        <v>0</v>
      </c>
      <c r="H562" s="5">
        <f>F562*HLOOKUP(B562,Assumption!$A$10:$G$12,2,TRUE)+G562*HLOOKUP(B562,Assumption!$A$10:$G$12,3,TRUE)</f>
        <v>0</v>
      </c>
      <c r="I562" s="5">
        <f t="shared" si="2"/>
        <v>0</v>
      </c>
      <c r="J562" s="47">
        <f>VLOOKUP(D562,Assumption!$O$3:$Q$103,IF('Thông tin khách hàng'!$B$3="Nam",2,3),FALSE)/12*P562</f>
        <v>0</v>
      </c>
      <c r="K562" s="5">
        <v>20000.0</v>
      </c>
      <c r="L562" s="46">
        <f>ROUND(((HLOOKUP(B562,Assumption!$A$6:$L$7,2,TRUE)+1)^(1/12)-1)*(E562+I562-J562-K562),0)</f>
        <v>7317401</v>
      </c>
      <c r="M562" s="46">
        <f t="shared" si="3"/>
        <v>4437859730</v>
      </c>
      <c r="N562" s="47">
        <f>HLOOKUP(ROUND(AVERAGE(M550:M561)/10^6,0),Assumption!$B$2:$E$3,2,TRUE)*MAX((AVERAGE(M550:M561)-250*10^6),0)</f>
        <v>24611833.81</v>
      </c>
      <c r="O562" s="46">
        <f t="shared" si="4"/>
        <v>4462471564</v>
      </c>
      <c r="P562" s="46">
        <f>IF(A562=1,SA,MAX(0,SA-M561))</f>
        <v>0</v>
      </c>
      <c r="S562" s="5">
        <v>0.0</v>
      </c>
      <c r="T562" s="5">
        <v>0.0</v>
      </c>
      <c r="U562" s="5">
        <v>0.0</v>
      </c>
      <c r="V562" s="48">
        <v>1.0</v>
      </c>
    </row>
    <row r="563" ht="15.75" customHeight="1">
      <c r="A563" s="5">
        <v>561.0</v>
      </c>
      <c r="B563" s="5">
        <v>47.0</v>
      </c>
      <c r="C563" s="5">
        <f t="shared" si="1"/>
        <v>9</v>
      </c>
      <c r="D563" s="5">
        <f>'Thông tin khách hàng'!$B$4+B563-1</f>
        <v>47</v>
      </c>
      <c r="E563" s="46">
        <f t="shared" si="5"/>
        <v>4437859730</v>
      </c>
      <c r="F563" s="5">
        <f>TP*VLOOKUP('Thông tin khách hàng'!$E$10,$X$2:$Z$5,3,FALSE)*OFFSET($S563,0,VLOOKUP('Thông tin khách hàng'!$E$10,$X$2:$Z$5,2,FALSE))</f>
        <v>0</v>
      </c>
      <c r="G563" s="5">
        <f>EP*VLOOKUP('Thông tin khách hàng'!$E$10,$X$2:$Z$5,3,FALSE)*OFFSET($S563,0,VLOOKUP('Thông tin khách hàng'!$E$10,$X$2:$Z$5,2,FALSE))</f>
        <v>0</v>
      </c>
      <c r="H563" s="5">
        <f>F563*HLOOKUP(B563,Assumption!$A$10:$G$12,2,TRUE)+G563*HLOOKUP(B563,Assumption!$A$10:$G$12,3,TRUE)</f>
        <v>0</v>
      </c>
      <c r="I563" s="5">
        <f t="shared" si="2"/>
        <v>0</v>
      </c>
      <c r="J563" s="47">
        <f>VLOOKUP(D563,Assumption!$O$3:$Q$103,IF('Thông tin khách hàng'!$B$3="Nam",2,3),FALSE)/12*P563</f>
        <v>0</v>
      </c>
      <c r="K563" s="5">
        <v>20000.0</v>
      </c>
      <c r="L563" s="46">
        <f>ROUND(((HLOOKUP(B563,Assumption!$A$6:$L$7,2,TRUE)+1)^(1/12)-1)*(E563+I563-J563-K563),0)</f>
        <v>7329453</v>
      </c>
      <c r="M563" s="46">
        <f t="shared" si="3"/>
        <v>4445169183</v>
      </c>
      <c r="N563" s="47">
        <f>HLOOKUP(ROUND(AVERAGE(M551:M562)/10^6,0),Assumption!$B$2:$E$3,2,TRUE)*MAX((AVERAGE(M551:M562)-250*10^6),0)</f>
        <v>24684137.74</v>
      </c>
      <c r="O563" s="46">
        <f t="shared" si="4"/>
        <v>4469853321</v>
      </c>
      <c r="P563" s="46">
        <f>IF(A563=1,SA,MAX(0,SA-M562))</f>
        <v>0</v>
      </c>
      <c r="S563" s="5">
        <v>0.0</v>
      </c>
      <c r="T563" s="5">
        <v>0.0</v>
      </c>
      <c r="U563" s="5">
        <v>0.0</v>
      </c>
      <c r="V563" s="48">
        <v>1.0</v>
      </c>
    </row>
    <row r="564" ht="15.75" customHeight="1">
      <c r="A564" s="5">
        <v>562.0</v>
      </c>
      <c r="B564" s="5">
        <v>47.0</v>
      </c>
      <c r="C564" s="5">
        <f t="shared" si="1"/>
        <v>10</v>
      </c>
      <c r="D564" s="5">
        <f>'Thông tin khách hàng'!$B$4+B564-1</f>
        <v>47</v>
      </c>
      <c r="E564" s="46">
        <f t="shared" si="5"/>
        <v>4445169183</v>
      </c>
      <c r="F564" s="5">
        <f>TP*VLOOKUP('Thông tin khách hàng'!$E$10,$X$2:$Z$5,3,FALSE)*OFFSET($S564,0,VLOOKUP('Thông tin khách hàng'!$E$10,$X$2:$Z$5,2,FALSE))</f>
        <v>0</v>
      </c>
      <c r="G564" s="5">
        <f>EP*VLOOKUP('Thông tin khách hàng'!$E$10,$X$2:$Z$5,3,FALSE)*OFFSET($S564,0,VLOOKUP('Thông tin khách hàng'!$E$10,$X$2:$Z$5,2,FALSE))</f>
        <v>0</v>
      </c>
      <c r="H564" s="5">
        <f>F564*HLOOKUP(B564,Assumption!$A$10:$G$12,2,TRUE)+G564*HLOOKUP(B564,Assumption!$A$10:$G$12,3,TRUE)</f>
        <v>0</v>
      </c>
      <c r="I564" s="5">
        <f t="shared" si="2"/>
        <v>0</v>
      </c>
      <c r="J564" s="47">
        <f>VLOOKUP(D564,Assumption!$O$3:$Q$103,IF('Thông tin khách hàng'!$B$3="Nam",2,3),FALSE)/12*P564</f>
        <v>0</v>
      </c>
      <c r="K564" s="5">
        <v>20000.0</v>
      </c>
      <c r="L564" s="46">
        <f>ROUND(((HLOOKUP(B564,Assumption!$A$6:$L$7,2,TRUE)+1)^(1/12)-1)*(E564+I564-J564-K564),0)</f>
        <v>7341525</v>
      </c>
      <c r="M564" s="46">
        <f t="shared" si="3"/>
        <v>4452490708</v>
      </c>
      <c r="N564" s="47">
        <f>HLOOKUP(ROUND(AVERAGE(M552:M563)/10^6,0),Assumption!$B$2:$E$3,2,TRUE)*MAX((AVERAGE(M552:M563)-250*10^6),0)</f>
        <v>24756561.08</v>
      </c>
      <c r="O564" s="46">
        <f t="shared" si="4"/>
        <v>4477247269</v>
      </c>
      <c r="P564" s="46">
        <f>IF(A564=1,SA,MAX(0,SA-M563))</f>
        <v>0</v>
      </c>
      <c r="S564" s="5">
        <v>0.0</v>
      </c>
      <c r="T564" s="5">
        <v>0.0</v>
      </c>
      <c r="U564" s="5">
        <v>1.0</v>
      </c>
      <c r="V564" s="48">
        <v>1.0</v>
      </c>
    </row>
    <row r="565" ht="15.75" customHeight="1">
      <c r="A565" s="5">
        <v>563.0</v>
      </c>
      <c r="B565" s="5">
        <v>47.0</v>
      </c>
      <c r="C565" s="5">
        <f t="shared" si="1"/>
        <v>11</v>
      </c>
      <c r="D565" s="5">
        <f>'Thông tin khách hàng'!$B$4+B565-1</f>
        <v>47</v>
      </c>
      <c r="E565" s="46">
        <f t="shared" si="5"/>
        <v>4452490708</v>
      </c>
      <c r="F565" s="5">
        <f>TP*VLOOKUP('Thông tin khách hàng'!$E$10,$X$2:$Z$5,3,FALSE)*OFFSET($S565,0,VLOOKUP('Thông tin khách hàng'!$E$10,$X$2:$Z$5,2,FALSE))</f>
        <v>0</v>
      </c>
      <c r="G565" s="5">
        <f>EP*VLOOKUP('Thông tin khách hàng'!$E$10,$X$2:$Z$5,3,FALSE)*OFFSET($S565,0,VLOOKUP('Thông tin khách hàng'!$E$10,$X$2:$Z$5,2,FALSE))</f>
        <v>0</v>
      </c>
      <c r="H565" s="5">
        <f>F565*HLOOKUP(B565,Assumption!$A$10:$G$12,2,TRUE)+G565*HLOOKUP(B565,Assumption!$A$10:$G$12,3,TRUE)</f>
        <v>0</v>
      </c>
      <c r="I565" s="5">
        <f t="shared" si="2"/>
        <v>0</v>
      </c>
      <c r="J565" s="47">
        <f>VLOOKUP(D565,Assumption!$O$3:$Q$103,IF('Thông tin khách hàng'!$B$3="Nam",2,3),FALSE)/12*P565</f>
        <v>0</v>
      </c>
      <c r="K565" s="5">
        <v>20000.0</v>
      </c>
      <c r="L565" s="46">
        <f>ROUND(((HLOOKUP(B565,Assumption!$A$6:$L$7,2,TRUE)+1)^(1/12)-1)*(E565+I565-J565-K565),0)</f>
        <v>7353617</v>
      </c>
      <c r="M565" s="46">
        <f t="shared" si="3"/>
        <v>4459824325</v>
      </c>
      <c r="N565" s="47">
        <f>HLOOKUP(ROUND(AVERAGE(M553:M564)/10^6,0),Assumption!$B$2:$E$3,2,TRUE)*MAX((AVERAGE(M553:M564)-250*10^6),0)</f>
        <v>24829104.04</v>
      </c>
      <c r="O565" s="46">
        <f t="shared" si="4"/>
        <v>4484653429</v>
      </c>
      <c r="P565" s="46">
        <f>IF(A565=1,SA,MAX(0,SA-M564))</f>
        <v>0</v>
      </c>
      <c r="S565" s="5">
        <v>0.0</v>
      </c>
      <c r="T565" s="5">
        <v>0.0</v>
      </c>
      <c r="U565" s="5">
        <v>0.0</v>
      </c>
      <c r="V565" s="48">
        <v>1.0</v>
      </c>
    </row>
    <row r="566" ht="15.75" customHeight="1">
      <c r="A566" s="5">
        <v>564.0</v>
      </c>
      <c r="B566" s="5">
        <v>47.0</v>
      </c>
      <c r="C566" s="5">
        <f t="shared" si="1"/>
        <v>12</v>
      </c>
      <c r="D566" s="5">
        <f>'Thông tin khách hàng'!$B$4+B566-1</f>
        <v>47</v>
      </c>
      <c r="E566" s="46">
        <f t="shared" si="5"/>
        <v>4459824325</v>
      </c>
      <c r="F566" s="5">
        <f>TP*VLOOKUP('Thông tin khách hàng'!$E$10,$X$2:$Z$5,3,FALSE)*OFFSET($S566,0,VLOOKUP('Thông tin khách hàng'!$E$10,$X$2:$Z$5,2,FALSE))</f>
        <v>0</v>
      </c>
      <c r="G566" s="5">
        <f>EP*VLOOKUP('Thông tin khách hàng'!$E$10,$X$2:$Z$5,3,FALSE)*OFFSET($S566,0,VLOOKUP('Thông tin khách hàng'!$E$10,$X$2:$Z$5,2,FALSE))</f>
        <v>0</v>
      </c>
      <c r="H566" s="5">
        <f>F566*HLOOKUP(B566,Assumption!$A$10:$G$12,2,TRUE)+G566*HLOOKUP(B566,Assumption!$A$10:$G$12,3,TRUE)</f>
        <v>0</v>
      </c>
      <c r="I566" s="5">
        <f t="shared" si="2"/>
        <v>0</v>
      </c>
      <c r="J566" s="47">
        <f>VLOOKUP(D566,Assumption!$O$3:$Q$103,IF('Thông tin khách hàng'!$B$3="Nam",2,3),FALSE)/12*P566</f>
        <v>0</v>
      </c>
      <c r="K566" s="5">
        <v>20000.0</v>
      </c>
      <c r="L566" s="46">
        <f>ROUND(((HLOOKUP(B566,Assumption!$A$6:$L$7,2,TRUE)+1)^(1/12)-1)*(E566+I566-J566-K566),0)</f>
        <v>7365729</v>
      </c>
      <c r="M566" s="46">
        <f t="shared" si="3"/>
        <v>4467170054</v>
      </c>
      <c r="N566" s="47">
        <f>HLOOKUP(ROUND(AVERAGE(M554:M565)/10^6,0),Assumption!$B$2:$E$3,2,TRUE)*MAX((AVERAGE(M554:M565)-250*10^6),0)</f>
        <v>24901766.81</v>
      </c>
      <c r="O566" s="46">
        <f t="shared" si="4"/>
        <v>4492071821</v>
      </c>
      <c r="P566" s="46">
        <f>IF(A566=1,SA,MAX(0,SA-M565))</f>
        <v>0</v>
      </c>
      <c r="S566" s="5">
        <v>0.0</v>
      </c>
      <c r="T566" s="5">
        <v>0.0</v>
      </c>
      <c r="U566" s="5">
        <v>0.0</v>
      </c>
      <c r="V566" s="48">
        <v>1.0</v>
      </c>
    </row>
    <row r="567" ht="15.75" customHeight="1">
      <c r="A567" s="5">
        <v>565.0</v>
      </c>
      <c r="B567" s="5">
        <v>48.0</v>
      </c>
      <c r="C567" s="5">
        <f t="shared" si="1"/>
        <v>1</v>
      </c>
      <c r="D567" s="5">
        <f>'Thông tin khách hàng'!$B$4+B567-1</f>
        <v>48</v>
      </c>
      <c r="E567" s="46">
        <f t="shared" si="5"/>
        <v>4467170054</v>
      </c>
      <c r="F567" s="5">
        <f>TP*VLOOKUP('Thông tin khách hàng'!$E$10,$X$2:$Z$5,3,FALSE)*OFFSET($S567,0,VLOOKUP('Thông tin khách hàng'!$E$10,$X$2:$Z$5,2,FALSE))</f>
        <v>15000000</v>
      </c>
      <c r="G567" s="5">
        <f>EP*VLOOKUP('Thông tin khách hàng'!$E$10,$X$2:$Z$5,3,FALSE)*OFFSET($S567,0,VLOOKUP('Thông tin khách hàng'!$E$10,$X$2:$Z$5,2,FALSE))</f>
        <v>15000000</v>
      </c>
      <c r="H567" s="5">
        <f>F567*HLOOKUP(B567,Assumption!$A$10:$G$12,2,TRUE)+G567*HLOOKUP(B567,Assumption!$A$10:$G$12,3,TRUE)</f>
        <v>750000</v>
      </c>
      <c r="I567" s="5">
        <f t="shared" si="2"/>
        <v>29250000</v>
      </c>
      <c r="J567" s="47">
        <f>VLOOKUP(D567,Assumption!$O$3:$Q$103,IF('Thông tin khách hàng'!$B$3="Nam",2,3),FALSE)/12*P567</f>
        <v>0</v>
      </c>
      <c r="K567" s="5">
        <v>20000.0</v>
      </c>
      <c r="L567" s="46">
        <f>ROUND(((HLOOKUP(B567,Assumption!$A$6:$L$7,2,TRUE)+1)^(1/12)-1)*(E567+I567-J567-K567),0)</f>
        <v>7426170</v>
      </c>
      <c r="M567" s="46">
        <f t="shared" si="3"/>
        <v>4503826224</v>
      </c>
      <c r="N567" s="47">
        <f>HLOOKUP(ROUND(AVERAGE(M555:M566)/10^6,0),Assumption!$B$2:$E$3,2,TRUE)*MAX((AVERAGE(M555:M566)-250*10^6),0)</f>
        <v>24974549.58</v>
      </c>
      <c r="O567" s="46">
        <f t="shared" si="4"/>
        <v>4528800774</v>
      </c>
      <c r="P567" s="46">
        <f>IF(A567=1,SA,MAX(0,SA-M566))</f>
        <v>0</v>
      </c>
      <c r="S567" s="5">
        <v>1.0</v>
      </c>
      <c r="T567" s="5">
        <v>1.0</v>
      </c>
      <c r="U567" s="5">
        <v>1.0</v>
      </c>
      <c r="V567" s="48">
        <v>1.0</v>
      </c>
    </row>
    <row r="568" ht="15.75" customHeight="1">
      <c r="A568" s="5">
        <v>566.0</v>
      </c>
      <c r="B568" s="5">
        <v>48.0</v>
      </c>
      <c r="C568" s="5">
        <f t="shared" si="1"/>
        <v>2</v>
      </c>
      <c r="D568" s="5">
        <f>'Thông tin khách hàng'!$B$4+B568-1</f>
        <v>48</v>
      </c>
      <c r="E568" s="46">
        <f t="shared" si="5"/>
        <v>4503826224</v>
      </c>
      <c r="F568" s="5">
        <f>TP*VLOOKUP('Thông tin khách hàng'!$E$10,$X$2:$Z$5,3,FALSE)*OFFSET($S568,0,VLOOKUP('Thông tin khách hàng'!$E$10,$X$2:$Z$5,2,FALSE))</f>
        <v>0</v>
      </c>
      <c r="G568" s="5">
        <f>EP*VLOOKUP('Thông tin khách hàng'!$E$10,$X$2:$Z$5,3,FALSE)*OFFSET($S568,0,VLOOKUP('Thông tin khách hàng'!$E$10,$X$2:$Z$5,2,FALSE))</f>
        <v>0</v>
      </c>
      <c r="H568" s="5">
        <f>F568*HLOOKUP(B568,Assumption!$A$10:$G$12,2,TRUE)+G568*HLOOKUP(B568,Assumption!$A$10:$G$12,3,TRUE)</f>
        <v>0</v>
      </c>
      <c r="I568" s="5">
        <f t="shared" si="2"/>
        <v>0</v>
      </c>
      <c r="J568" s="47">
        <f>VLOOKUP(D568,Assumption!$O$3:$Q$103,IF('Thông tin khách hàng'!$B$3="Nam",2,3),FALSE)/12*P568</f>
        <v>0</v>
      </c>
      <c r="K568" s="5">
        <v>20000.0</v>
      </c>
      <c r="L568" s="46">
        <f>ROUND(((HLOOKUP(B568,Assumption!$A$6:$L$7,2,TRUE)+1)^(1/12)-1)*(E568+I568-J568-K568),0)</f>
        <v>7438402</v>
      </c>
      <c r="M568" s="46">
        <f t="shared" si="3"/>
        <v>4511244626</v>
      </c>
      <c r="N568" s="47">
        <f>HLOOKUP(ROUND(AVERAGE(M556:M567)/10^6,0),Assumption!$B$2:$E$3,2,TRUE)*MAX((AVERAGE(M556:M567)-250*10^6),0)</f>
        <v>25047452.56</v>
      </c>
      <c r="O568" s="46">
        <f t="shared" si="4"/>
        <v>4536292079</v>
      </c>
      <c r="P568" s="46">
        <f>IF(A568=1,SA,MAX(0,SA-M567))</f>
        <v>0</v>
      </c>
      <c r="S568" s="5">
        <v>0.0</v>
      </c>
      <c r="T568" s="5">
        <v>0.0</v>
      </c>
      <c r="U568" s="5">
        <v>0.0</v>
      </c>
      <c r="V568" s="48">
        <v>1.0</v>
      </c>
    </row>
    <row r="569" ht="15.75" customHeight="1">
      <c r="A569" s="5">
        <v>567.0</v>
      </c>
      <c r="B569" s="5">
        <v>48.0</v>
      </c>
      <c r="C569" s="5">
        <f t="shared" si="1"/>
        <v>3</v>
      </c>
      <c r="D569" s="5">
        <f>'Thông tin khách hàng'!$B$4+B569-1</f>
        <v>48</v>
      </c>
      <c r="E569" s="46">
        <f t="shared" si="5"/>
        <v>4511244626</v>
      </c>
      <c r="F569" s="5">
        <f>TP*VLOOKUP('Thông tin khách hàng'!$E$10,$X$2:$Z$5,3,FALSE)*OFFSET($S569,0,VLOOKUP('Thông tin khách hàng'!$E$10,$X$2:$Z$5,2,FALSE))</f>
        <v>0</v>
      </c>
      <c r="G569" s="5">
        <f>EP*VLOOKUP('Thông tin khách hàng'!$E$10,$X$2:$Z$5,3,FALSE)*OFFSET($S569,0,VLOOKUP('Thông tin khách hàng'!$E$10,$X$2:$Z$5,2,FALSE))</f>
        <v>0</v>
      </c>
      <c r="H569" s="5">
        <f>F569*HLOOKUP(B569,Assumption!$A$10:$G$12,2,TRUE)+G569*HLOOKUP(B569,Assumption!$A$10:$G$12,3,TRUE)</f>
        <v>0</v>
      </c>
      <c r="I569" s="5">
        <f t="shared" si="2"/>
        <v>0</v>
      </c>
      <c r="J569" s="47">
        <f>VLOOKUP(D569,Assumption!$O$3:$Q$103,IF('Thông tin khách hàng'!$B$3="Nam",2,3),FALSE)/12*P569</f>
        <v>0</v>
      </c>
      <c r="K569" s="5">
        <v>20000.0</v>
      </c>
      <c r="L569" s="46">
        <f>ROUND(((HLOOKUP(B569,Assumption!$A$6:$L$7,2,TRUE)+1)^(1/12)-1)*(E569+I569-J569-K569),0)</f>
        <v>7450654</v>
      </c>
      <c r="M569" s="46">
        <f t="shared" si="3"/>
        <v>4518675280</v>
      </c>
      <c r="N569" s="47">
        <f>HLOOKUP(ROUND(AVERAGE(M557:M568)/10^6,0),Assumption!$B$2:$E$3,2,TRUE)*MAX((AVERAGE(M557:M568)-250*10^6),0)</f>
        <v>25120475.95</v>
      </c>
      <c r="O569" s="46">
        <f t="shared" si="4"/>
        <v>4543795756</v>
      </c>
      <c r="P569" s="46">
        <f>IF(A569=1,SA,MAX(0,SA-M568))</f>
        <v>0</v>
      </c>
      <c r="S569" s="5">
        <v>0.0</v>
      </c>
      <c r="T569" s="5">
        <v>0.0</v>
      </c>
      <c r="U569" s="5">
        <v>0.0</v>
      </c>
      <c r="V569" s="48">
        <v>1.0</v>
      </c>
    </row>
    <row r="570" ht="15.75" customHeight="1">
      <c r="A570" s="5">
        <v>568.0</v>
      </c>
      <c r="B570" s="5">
        <v>48.0</v>
      </c>
      <c r="C570" s="5">
        <f t="shared" si="1"/>
        <v>4</v>
      </c>
      <c r="D570" s="5">
        <f>'Thông tin khách hàng'!$B$4+B570-1</f>
        <v>48</v>
      </c>
      <c r="E570" s="46">
        <f t="shared" si="5"/>
        <v>4518675280</v>
      </c>
      <c r="F570" s="5">
        <f>TP*VLOOKUP('Thông tin khách hàng'!$E$10,$X$2:$Z$5,3,FALSE)*OFFSET($S570,0,VLOOKUP('Thông tin khách hàng'!$E$10,$X$2:$Z$5,2,FALSE))</f>
        <v>0</v>
      </c>
      <c r="G570" s="5">
        <f>EP*VLOOKUP('Thông tin khách hàng'!$E$10,$X$2:$Z$5,3,FALSE)*OFFSET($S570,0,VLOOKUP('Thông tin khách hàng'!$E$10,$X$2:$Z$5,2,FALSE))</f>
        <v>0</v>
      </c>
      <c r="H570" s="5">
        <f>F570*HLOOKUP(B570,Assumption!$A$10:$G$12,2,TRUE)+G570*HLOOKUP(B570,Assumption!$A$10:$G$12,3,TRUE)</f>
        <v>0</v>
      </c>
      <c r="I570" s="5">
        <f t="shared" si="2"/>
        <v>0</v>
      </c>
      <c r="J570" s="47">
        <f>VLOOKUP(D570,Assumption!$O$3:$Q$103,IF('Thông tin khách hàng'!$B$3="Nam",2,3),FALSE)/12*P570</f>
        <v>0</v>
      </c>
      <c r="K570" s="5">
        <v>20000.0</v>
      </c>
      <c r="L570" s="46">
        <f>ROUND(((HLOOKUP(B570,Assumption!$A$6:$L$7,2,TRUE)+1)^(1/12)-1)*(E570+I570-J570-K570),0)</f>
        <v>7462927</v>
      </c>
      <c r="M570" s="46">
        <f t="shared" si="3"/>
        <v>4526118207</v>
      </c>
      <c r="N570" s="47">
        <f>HLOOKUP(ROUND(AVERAGE(M558:M569)/10^6,0),Assumption!$B$2:$E$3,2,TRUE)*MAX((AVERAGE(M558:M569)-250*10^6),0)</f>
        <v>25193619.94</v>
      </c>
      <c r="O570" s="46">
        <f t="shared" si="4"/>
        <v>4551311827</v>
      </c>
      <c r="P570" s="46">
        <f>IF(A570=1,SA,MAX(0,SA-M569))</f>
        <v>0</v>
      </c>
      <c r="S570" s="5">
        <v>0.0</v>
      </c>
      <c r="T570" s="5">
        <v>0.0</v>
      </c>
      <c r="U570" s="5">
        <v>1.0</v>
      </c>
      <c r="V570" s="48">
        <v>1.0</v>
      </c>
    </row>
    <row r="571" ht="15.75" customHeight="1">
      <c r="A571" s="5">
        <v>569.0</v>
      </c>
      <c r="B571" s="5">
        <v>48.0</v>
      </c>
      <c r="C571" s="5">
        <f t="shared" si="1"/>
        <v>5</v>
      </c>
      <c r="D571" s="5">
        <f>'Thông tin khách hàng'!$B$4+B571-1</f>
        <v>48</v>
      </c>
      <c r="E571" s="46">
        <f t="shared" si="5"/>
        <v>4526118207</v>
      </c>
      <c r="F571" s="5">
        <f>TP*VLOOKUP('Thông tin khách hàng'!$E$10,$X$2:$Z$5,3,FALSE)*OFFSET($S571,0,VLOOKUP('Thông tin khách hàng'!$E$10,$X$2:$Z$5,2,FALSE))</f>
        <v>0</v>
      </c>
      <c r="G571" s="5">
        <f>EP*VLOOKUP('Thông tin khách hàng'!$E$10,$X$2:$Z$5,3,FALSE)*OFFSET($S571,0,VLOOKUP('Thông tin khách hàng'!$E$10,$X$2:$Z$5,2,FALSE))</f>
        <v>0</v>
      </c>
      <c r="H571" s="5">
        <f>F571*HLOOKUP(B571,Assumption!$A$10:$G$12,2,TRUE)+G571*HLOOKUP(B571,Assumption!$A$10:$G$12,3,TRUE)</f>
        <v>0</v>
      </c>
      <c r="I571" s="5">
        <f t="shared" si="2"/>
        <v>0</v>
      </c>
      <c r="J571" s="47">
        <f>VLOOKUP(D571,Assumption!$O$3:$Q$103,IF('Thông tin khách hàng'!$B$3="Nam",2,3),FALSE)/12*P571</f>
        <v>0</v>
      </c>
      <c r="K571" s="5">
        <v>20000.0</v>
      </c>
      <c r="L571" s="46">
        <f>ROUND(((HLOOKUP(B571,Assumption!$A$6:$L$7,2,TRUE)+1)^(1/12)-1)*(E571+I571-J571-K571),0)</f>
        <v>7475219</v>
      </c>
      <c r="M571" s="46">
        <f t="shared" si="3"/>
        <v>4533573426</v>
      </c>
      <c r="N571" s="47">
        <f>HLOOKUP(ROUND(AVERAGE(M559:M570)/10^6,0),Assumption!$B$2:$E$3,2,TRUE)*MAX((AVERAGE(M559:M570)-250*10^6),0)</f>
        <v>25266884.73</v>
      </c>
      <c r="O571" s="46">
        <f t="shared" si="4"/>
        <v>4558840311</v>
      </c>
      <c r="P571" s="46">
        <f>IF(A571=1,SA,MAX(0,SA-M570))</f>
        <v>0</v>
      </c>
      <c r="S571" s="5">
        <v>0.0</v>
      </c>
      <c r="T571" s="5">
        <v>0.0</v>
      </c>
      <c r="U571" s="5">
        <v>0.0</v>
      </c>
      <c r="V571" s="48">
        <v>1.0</v>
      </c>
    </row>
    <row r="572" ht="15.75" customHeight="1">
      <c r="A572" s="5">
        <v>570.0</v>
      </c>
      <c r="B572" s="5">
        <v>48.0</v>
      </c>
      <c r="C572" s="5">
        <f t="shared" si="1"/>
        <v>6</v>
      </c>
      <c r="D572" s="5">
        <f>'Thông tin khách hàng'!$B$4+B572-1</f>
        <v>48</v>
      </c>
      <c r="E572" s="46">
        <f t="shared" si="5"/>
        <v>4533573426</v>
      </c>
      <c r="F572" s="5">
        <f>TP*VLOOKUP('Thông tin khách hàng'!$E$10,$X$2:$Z$5,3,FALSE)*OFFSET($S572,0,VLOOKUP('Thông tin khách hàng'!$E$10,$X$2:$Z$5,2,FALSE))</f>
        <v>0</v>
      </c>
      <c r="G572" s="5">
        <f>EP*VLOOKUP('Thông tin khách hàng'!$E$10,$X$2:$Z$5,3,FALSE)*OFFSET($S572,0,VLOOKUP('Thông tin khách hàng'!$E$10,$X$2:$Z$5,2,FALSE))</f>
        <v>0</v>
      </c>
      <c r="H572" s="5">
        <f>F572*HLOOKUP(B572,Assumption!$A$10:$G$12,2,TRUE)+G572*HLOOKUP(B572,Assumption!$A$10:$G$12,3,TRUE)</f>
        <v>0</v>
      </c>
      <c r="I572" s="5">
        <f t="shared" si="2"/>
        <v>0</v>
      </c>
      <c r="J572" s="47">
        <f>VLOOKUP(D572,Assumption!$O$3:$Q$103,IF('Thông tin khách hàng'!$B$3="Nam",2,3),FALSE)/12*P572</f>
        <v>0</v>
      </c>
      <c r="K572" s="5">
        <v>20000.0</v>
      </c>
      <c r="L572" s="46">
        <f>ROUND(((HLOOKUP(B572,Assumption!$A$6:$L$7,2,TRUE)+1)^(1/12)-1)*(E572+I572-J572-K572),0)</f>
        <v>7487532</v>
      </c>
      <c r="M572" s="46">
        <f t="shared" si="3"/>
        <v>4541040958</v>
      </c>
      <c r="N572" s="47">
        <f>HLOOKUP(ROUND(AVERAGE(M560:M571)/10^6,0),Assumption!$B$2:$E$3,2,TRUE)*MAX((AVERAGE(M560:M571)-250*10^6),0)</f>
        <v>25340270.53</v>
      </c>
      <c r="O572" s="46">
        <f t="shared" si="4"/>
        <v>4566381229</v>
      </c>
      <c r="P572" s="46">
        <f>IF(A572=1,SA,MAX(0,SA-M571))</f>
        <v>0</v>
      </c>
      <c r="S572" s="5">
        <v>0.0</v>
      </c>
      <c r="T572" s="5">
        <v>0.0</v>
      </c>
      <c r="U572" s="5">
        <v>0.0</v>
      </c>
      <c r="V572" s="48">
        <v>1.0</v>
      </c>
    </row>
    <row r="573" ht="15.75" customHeight="1">
      <c r="A573" s="5">
        <v>571.0</v>
      </c>
      <c r="B573" s="5">
        <v>48.0</v>
      </c>
      <c r="C573" s="5">
        <f t="shared" si="1"/>
        <v>7</v>
      </c>
      <c r="D573" s="5">
        <f>'Thông tin khách hàng'!$B$4+B573-1</f>
        <v>48</v>
      </c>
      <c r="E573" s="46">
        <f t="shared" si="5"/>
        <v>4541040958</v>
      </c>
      <c r="F573" s="5">
        <f>TP*VLOOKUP('Thông tin khách hàng'!$E$10,$X$2:$Z$5,3,FALSE)*OFFSET($S573,0,VLOOKUP('Thông tin khách hàng'!$E$10,$X$2:$Z$5,2,FALSE))</f>
        <v>15000000</v>
      </c>
      <c r="G573" s="5">
        <f>EP*VLOOKUP('Thông tin khách hàng'!$E$10,$X$2:$Z$5,3,FALSE)*OFFSET($S573,0,VLOOKUP('Thông tin khách hàng'!$E$10,$X$2:$Z$5,2,FALSE))</f>
        <v>15000000</v>
      </c>
      <c r="H573" s="5">
        <f>F573*HLOOKUP(B573,Assumption!$A$10:$G$12,2,TRUE)+G573*HLOOKUP(B573,Assumption!$A$10:$G$12,3,TRUE)</f>
        <v>750000</v>
      </c>
      <c r="I573" s="5">
        <f t="shared" si="2"/>
        <v>29250000</v>
      </c>
      <c r="J573" s="47">
        <f>VLOOKUP(D573,Assumption!$O$3:$Q$103,IF('Thông tin khách hàng'!$B$3="Nam",2,3),FALSE)/12*P573</f>
        <v>0</v>
      </c>
      <c r="K573" s="5">
        <v>20000.0</v>
      </c>
      <c r="L573" s="46">
        <f>ROUND(((HLOOKUP(B573,Assumption!$A$6:$L$7,2,TRUE)+1)^(1/12)-1)*(E573+I573-J573-K573),0)</f>
        <v>7548174</v>
      </c>
      <c r="M573" s="46">
        <f t="shared" si="3"/>
        <v>4577819132</v>
      </c>
      <c r="N573" s="47">
        <f>HLOOKUP(ROUND(AVERAGE(M561:M572)/10^6,0),Assumption!$B$2:$E$3,2,TRUE)*MAX((AVERAGE(M561:M572)-250*10^6),0)</f>
        <v>25413777.53</v>
      </c>
      <c r="O573" s="46">
        <f t="shared" si="4"/>
        <v>4603232910</v>
      </c>
      <c r="P573" s="46">
        <f>IF(A573=1,SA,MAX(0,SA-M572))</f>
        <v>0</v>
      </c>
      <c r="S573" s="5">
        <v>0.0</v>
      </c>
      <c r="T573" s="5">
        <v>1.0</v>
      </c>
      <c r="U573" s="5">
        <v>1.0</v>
      </c>
      <c r="V573" s="48">
        <v>1.0</v>
      </c>
    </row>
    <row r="574" ht="15.75" customHeight="1">
      <c r="A574" s="5">
        <v>572.0</v>
      </c>
      <c r="B574" s="5">
        <v>48.0</v>
      </c>
      <c r="C574" s="5">
        <f t="shared" si="1"/>
        <v>8</v>
      </c>
      <c r="D574" s="5">
        <f>'Thông tin khách hàng'!$B$4+B574-1</f>
        <v>48</v>
      </c>
      <c r="E574" s="46">
        <f t="shared" si="5"/>
        <v>4577819132</v>
      </c>
      <c r="F574" s="5">
        <f>TP*VLOOKUP('Thông tin khách hàng'!$E$10,$X$2:$Z$5,3,FALSE)*OFFSET($S574,0,VLOOKUP('Thông tin khách hàng'!$E$10,$X$2:$Z$5,2,FALSE))</f>
        <v>0</v>
      </c>
      <c r="G574" s="5">
        <f>EP*VLOOKUP('Thông tin khách hàng'!$E$10,$X$2:$Z$5,3,FALSE)*OFFSET($S574,0,VLOOKUP('Thông tin khách hàng'!$E$10,$X$2:$Z$5,2,FALSE))</f>
        <v>0</v>
      </c>
      <c r="H574" s="5">
        <f>F574*HLOOKUP(B574,Assumption!$A$10:$G$12,2,TRUE)+G574*HLOOKUP(B574,Assumption!$A$10:$G$12,3,TRUE)</f>
        <v>0</v>
      </c>
      <c r="I574" s="5">
        <f t="shared" si="2"/>
        <v>0</v>
      </c>
      <c r="J574" s="47">
        <f>VLOOKUP(D574,Assumption!$O$3:$Q$103,IF('Thông tin khách hàng'!$B$3="Nam",2,3),FALSE)/12*P574</f>
        <v>0</v>
      </c>
      <c r="K574" s="5">
        <v>20000.0</v>
      </c>
      <c r="L574" s="46">
        <f>ROUND(((HLOOKUP(B574,Assumption!$A$6:$L$7,2,TRUE)+1)^(1/12)-1)*(E574+I574-J574-K574),0)</f>
        <v>7560607</v>
      </c>
      <c r="M574" s="46">
        <f t="shared" si="3"/>
        <v>4585359739</v>
      </c>
      <c r="N574" s="47">
        <f>HLOOKUP(ROUND(AVERAGE(M562:M573)/10^6,0),Assumption!$B$2:$E$3,2,TRUE)*MAX((AVERAGE(M562:M573)-250*10^6),0)</f>
        <v>25487405.93</v>
      </c>
      <c r="O574" s="46">
        <f t="shared" si="4"/>
        <v>4610847145</v>
      </c>
      <c r="P574" s="46">
        <f>IF(A574=1,SA,MAX(0,SA-M573))</f>
        <v>0</v>
      </c>
      <c r="S574" s="5">
        <v>0.0</v>
      </c>
      <c r="T574" s="5">
        <v>0.0</v>
      </c>
      <c r="U574" s="5">
        <v>0.0</v>
      </c>
      <c r="V574" s="48">
        <v>1.0</v>
      </c>
    </row>
    <row r="575" ht="15.75" customHeight="1">
      <c r="A575" s="5">
        <v>573.0</v>
      </c>
      <c r="B575" s="5">
        <v>48.0</v>
      </c>
      <c r="C575" s="5">
        <f t="shared" si="1"/>
        <v>9</v>
      </c>
      <c r="D575" s="5">
        <f>'Thông tin khách hàng'!$B$4+B575-1</f>
        <v>48</v>
      </c>
      <c r="E575" s="46">
        <f t="shared" si="5"/>
        <v>4585359739</v>
      </c>
      <c r="F575" s="5">
        <f>TP*VLOOKUP('Thông tin khách hàng'!$E$10,$X$2:$Z$5,3,FALSE)*OFFSET($S575,0,VLOOKUP('Thông tin khách hàng'!$E$10,$X$2:$Z$5,2,FALSE))</f>
        <v>0</v>
      </c>
      <c r="G575" s="5">
        <f>EP*VLOOKUP('Thông tin khách hàng'!$E$10,$X$2:$Z$5,3,FALSE)*OFFSET($S575,0,VLOOKUP('Thông tin khách hàng'!$E$10,$X$2:$Z$5,2,FALSE))</f>
        <v>0</v>
      </c>
      <c r="H575" s="5">
        <f>F575*HLOOKUP(B575,Assumption!$A$10:$G$12,2,TRUE)+G575*HLOOKUP(B575,Assumption!$A$10:$G$12,3,TRUE)</f>
        <v>0</v>
      </c>
      <c r="I575" s="5">
        <f t="shared" si="2"/>
        <v>0</v>
      </c>
      <c r="J575" s="47">
        <f>VLOOKUP(D575,Assumption!$O$3:$Q$103,IF('Thông tin khách hàng'!$B$3="Nam",2,3),FALSE)/12*P575</f>
        <v>0</v>
      </c>
      <c r="K575" s="5">
        <v>20000.0</v>
      </c>
      <c r="L575" s="46">
        <f>ROUND(((HLOOKUP(B575,Assumption!$A$6:$L$7,2,TRUE)+1)^(1/12)-1)*(E575+I575-J575-K575),0)</f>
        <v>7573061</v>
      </c>
      <c r="M575" s="46">
        <f t="shared" si="3"/>
        <v>4592912800</v>
      </c>
      <c r="N575" s="47">
        <f>HLOOKUP(ROUND(AVERAGE(M563:M574)/10^6,0),Assumption!$B$2:$E$3,2,TRUE)*MAX((AVERAGE(M563:M574)-250*10^6),0)</f>
        <v>25561155.93</v>
      </c>
      <c r="O575" s="46">
        <f t="shared" si="4"/>
        <v>4618473956</v>
      </c>
      <c r="P575" s="46">
        <f>IF(A575=1,SA,MAX(0,SA-M574))</f>
        <v>0</v>
      </c>
      <c r="S575" s="5">
        <v>0.0</v>
      </c>
      <c r="T575" s="5">
        <v>0.0</v>
      </c>
      <c r="U575" s="5">
        <v>0.0</v>
      </c>
      <c r="V575" s="48">
        <v>1.0</v>
      </c>
    </row>
    <row r="576" ht="15.75" customHeight="1">
      <c r="A576" s="5">
        <v>574.0</v>
      </c>
      <c r="B576" s="5">
        <v>48.0</v>
      </c>
      <c r="C576" s="5">
        <f t="shared" si="1"/>
        <v>10</v>
      </c>
      <c r="D576" s="5">
        <f>'Thông tin khách hàng'!$B$4+B576-1</f>
        <v>48</v>
      </c>
      <c r="E576" s="46">
        <f t="shared" si="5"/>
        <v>4592912800</v>
      </c>
      <c r="F576" s="5">
        <f>TP*VLOOKUP('Thông tin khách hàng'!$E$10,$X$2:$Z$5,3,FALSE)*OFFSET($S576,0,VLOOKUP('Thông tin khách hàng'!$E$10,$X$2:$Z$5,2,FALSE))</f>
        <v>0</v>
      </c>
      <c r="G576" s="5">
        <f>EP*VLOOKUP('Thông tin khách hàng'!$E$10,$X$2:$Z$5,3,FALSE)*OFFSET($S576,0,VLOOKUP('Thông tin khách hàng'!$E$10,$X$2:$Z$5,2,FALSE))</f>
        <v>0</v>
      </c>
      <c r="H576" s="5">
        <f>F576*HLOOKUP(B576,Assumption!$A$10:$G$12,2,TRUE)+G576*HLOOKUP(B576,Assumption!$A$10:$G$12,3,TRUE)</f>
        <v>0</v>
      </c>
      <c r="I576" s="5">
        <f t="shared" si="2"/>
        <v>0</v>
      </c>
      <c r="J576" s="47">
        <f>VLOOKUP(D576,Assumption!$O$3:$Q$103,IF('Thông tin khách hàng'!$B$3="Nam",2,3),FALSE)/12*P576</f>
        <v>0</v>
      </c>
      <c r="K576" s="5">
        <v>20000.0</v>
      </c>
      <c r="L576" s="46">
        <f>ROUND(((HLOOKUP(B576,Assumption!$A$6:$L$7,2,TRUE)+1)^(1/12)-1)*(E576+I576-J576-K576),0)</f>
        <v>7585536</v>
      </c>
      <c r="M576" s="46">
        <f t="shared" si="3"/>
        <v>4600478336</v>
      </c>
      <c r="N576" s="47">
        <f>HLOOKUP(ROUND(AVERAGE(M564:M575)/10^6,0),Assumption!$B$2:$E$3,2,TRUE)*MAX((AVERAGE(M564:M575)-250*10^6),0)</f>
        <v>25635027.74</v>
      </c>
      <c r="O576" s="46">
        <f t="shared" si="4"/>
        <v>4626113364</v>
      </c>
      <c r="P576" s="46">
        <f>IF(A576=1,SA,MAX(0,SA-M575))</f>
        <v>0</v>
      </c>
      <c r="S576" s="5">
        <v>0.0</v>
      </c>
      <c r="T576" s="5">
        <v>0.0</v>
      </c>
      <c r="U576" s="5">
        <v>1.0</v>
      </c>
      <c r="V576" s="48">
        <v>1.0</v>
      </c>
    </row>
    <row r="577" ht="15.75" customHeight="1">
      <c r="A577" s="5">
        <v>575.0</v>
      </c>
      <c r="B577" s="5">
        <v>48.0</v>
      </c>
      <c r="C577" s="5">
        <f t="shared" si="1"/>
        <v>11</v>
      </c>
      <c r="D577" s="5">
        <f>'Thông tin khách hàng'!$B$4+B577-1</f>
        <v>48</v>
      </c>
      <c r="E577" s="46">
        <f t="shared" si="5"/>
        <v>4600478336</v>
      </c>
      <c r="F577" s="5">
        <f>TP*VLOOKUP('Thông tin khách hàng'!$E$10,$X$2:$Z$5,3,FALSE)*OFFSET($S577,0,VLOOKUP('Thông tin khách hàng'!$E$10,$X$2:$Z$5,2,FALSE))</f>
        <v>0</v>
      </c>
      <c r="G577" s="5">
        <f>EP*VLOOKUP('Thông tin khách hàng'!$E$10,$X$2:$Z$5,3,FALSE)*OFFSET($S577,0,VLOOKUP('Thông tin khách hàng'!$E$10,$X$2:$Z$5,2,FALSE))</f>
        <v>0</v>
      </c>
      <c r="H577" s="5">
        <f>F577*HLOOKUP(B577,Assumption!$A$10:$G$12,2,TRUE)+G577*HLOOKUP(B577,Assumption!$A$10:$G$12,3,TRUE)</f>
        <v>0</v>
      </c>
      <c r="I577" s="5">
        <f t="shared" si="2"/>
        <v>0</v>
      </c>
      <c r="J577" s="47">
        <f>VLOOKUP(D577,Assumption!$O$3:$Q$103,IF('Thông tin khách hàng'!$B$3="Nam",2,3),FALSE)/12*P577</f>
        <v>0</v>
      </c>
      <c r="K577" s="5">
        <v>20000.0</v>
      </c>
      <c r="L577" s="46">
        <f>ROUND(((HLOOKUP(B577,Assumption!$A$6:$L$7,2,TRUE)+1)^(1/12)-1)*(E577+I577-J577-K577),0)</f>
        <v>7598031</v>
      </c>
      <c r="M577" s="46">
        <f t="shared" si="3"/>
        <v>4608056367</v>
      </c>
      <c r="N577" s="47">
        <f>HLOOKUP(ROUND(AVERAGE(M565:M576)/10^6,0),Assumption!$B$2:$E$3,2,TRUE)*MAX((AVERAGE(M565:M576)-250*10^6),0)</f>
        <v>25709021.56</v>
      </c>
      <c r="O577" s="46">
        <f t="shared" si="4"/>
        <v>4633765389</v>
      </c>
      <c r="P577" s="46">
        <f>IF(A577=1,SA,MAX(0,SA-M576))</f>
        <v>0</v>
      </c>
      <c r="S577" s="5">
        <v>0.0</v>
      </c>
      <c r="T577" s="5">
        <v>0.0</v>
      </c>
      <c r="U577" s="5">
        <v>0.0</v>
      </c>
      <c r="V577" s="48">
        <v>1.0</v>
      </c>
    </row>
    <row r="578" ht="15.75" customHeight="1">
      <c r="A578" s="5">
        <v>576.0</v>
      </c>
      <c r="B578" s="5">
        <v>48.0</v>
      </c>
      <c r="C578" s="5">
        <f t="shared" si="1"/>
        <v>12</v>
      </c>
      <c r="D578" s="5">
        <f>'Thông tin khách hàng'!$B$4+B578-1</f>
        <v>48</v>
      </c>
      <c r="E578" s="46">
        <f t="shared" si="5"/>
        <v>4608056367</v>
      </c>
      <c r="F578" s="5">
        <f>TP*VLOOKUP('Thông tin khách hàng'!$E$10,$X$2:$Z$5,3,FALSE)*OFFSET($S578,0,VLOOKUP('Thông tin khách hàng'!$E$10,$X$2:$Z$5,2,FALSE))</f>
        <v>0</v>
      </c>
      <c r="G578" s="5">
        <f>EP*VLOOKUP('Thông tin khách hàng'!$E$10,$X$2:$Z$5,3,FALSE)*OFFSET($S578,0,VLOOKUP('Thông tin khách hàng'!$E$10,$X$2:$Z$5,2,FALSE))</f>
        <v>0</v>
      </c>
      <c r="H578" s="5">
        <f>F578*HLOOKUP(B578,Assumption!$A$10:$G$12,2,TRUE)+G578*HLOOKUP(B578,Assumption!$A$10:$G$12,3,TRUE)</f>
        <v>0</v>
      </c>
      <c r="I578" s="5">
        <f t="shared" si="2"/>
        <v>0</v>
      </c>
      <c r="J578" s="47">
        <f>VLOOKUP(D578,Assumption!$O$3:$Q$103,IF('Thông tin khách hàng'!$B$3="Nam",2,3),FALSE)/12*P578</f>
        <v>0</v>
      </c>
      <c r="K578" s="5">
        <v>20000.0</v>
      </c>
      <c r="L578" s="46">
        <f>ROUND(((HLOOKUP(B578,Assumption!$A$6:$L$7,2,TRUE)+1)^(1/12)-1)*(E578+I578-J578-K578),0)</f>
        <v>7610547</v>
      </c>
      <c r="M578" s="46">
        <f t="shared" si="3"/>
        <v>4615646914</v>
      </c>
      <c r="N578" s="47">
        <f>HLOOKUP(ROUND(AVERAGE(M566:M577)/10^6,0),Assumption!$B$2:$E$3,2,TRUE)*MAX((AVERAGE(M566:M577)-250*10^6),0)</f>
        <v>25783137.58</v>
      </c>
      <c r="O578" s="46">
        <f t="shared" si="4"/>
        <v>4641430052</v>
      </c>
      <c r="P578" s="46">
        <f>IF(A578=1,SA,MAX(0,SA-M577))</f>
        <v>0</v>
      </c>
      <c r="S578" s="5">
        <v>0.0</v>
      </c>
      <c r="T578" s="5">
        <v>0.0</v>
      </c>
      <c r="U578" s="5">
        <v>0.0</v>
      </c>
      <c r="V578" s="48">
        <v>1.0</v>
      </c>
    </row>
    <row r="579" ht="15.75" customHeight="1">
      <c r="A579" s="5">
        <v>577.0</v>
      </c>
      <c r="B579" s="5">
        <v>49.0</v>
      </c>
      <c r="C579" s="5">
        <f t="shared" si="1"/>
        <v>1</v>
      </c>
      <c r="D579" s="5">
        <f>'Thông tin khách hàng'!$B$4+B579-1</f>
        <v>49</v>
      </c>
      <c r="E579" s="46">
        <f t="shared" si="5"/>
        <v>4615646914</v>
      </c>
      <c r="F579" s="5">
        <f>TP*VLOOKUP('Thông tin khách hàng'!$E$10,$X$2:$Z$5,3,FALSE)*OFFSET($S579,0,VLOOKUP('Thông tin khách hàng'!$E$10,$X$2:$Z$5,2,FALSE))</f>
        <v>15000000</v>
      </c>
      <c r="G579" s="5">
        <f>EP*VLOOKUP('Thông tin khách hàng'!$E$10,$X$2:$Z$5,3,FALSE)*OFFSET($S579,0,VLOOKUP('Thông tin khách hàng'!$E$10,$X$2:$Z$5,2,FALSE))</f>
        <v>15000000</v>
      </c>
      <c r="H579" s="5">
        <f>F579*HLOOKUP(B579,Assumption!$A$10:$G$12,2,TRUE)+G579*HLOOKUP(B579,Assumption!$A$10:$G$12,3,TRUE)</f>
        <v>750000</v>
      </c>
      <c r="I579" s="5">
        <f t="shared" si="2"/>
        <v>29250000</v>
      </c>
      <c r="J579" s="47">
        <f>VLOOKUP(D579,Assumption!$O$3:$Q$103,IF('Thông tin khách hàng'!$B$3="Nam",2,3),FALSE)/12*P579</f>
        <v>0</v>
      </c>
      <c r="K579" s="5">
        <v>20000.0</v>
      </c>
      <c r="L579" s="46">
        <f>ROUND(((HLOOKUP(B579,Assumption!$A$6:$L$7,2,TRUE)+1)^(1/12)-1)*(E579+I579-J579-K579),0)</f>
        <v>7671392</v>
      </c>
      <c r="M579" s="46">
        <f t="shared" si="3"/>
        <v>4652548306</v>
      </c>
      <c r="N579" s="47">
        <f>HLOOKUP(ROUND(AVERAGE(M567:M578)/10^6,0),Assumption!$B$2:$E$3,2,TRUE)*MAX((AVERAGE(M567:M578)-250*10^6),0)</f>
        <v>25857376.01</v>
      </c>
      <c r="O579" s="46">
        <f t="shared" si="4"/>
        <v>4678405682</v>
      </c>
      <c r="P579" s="46">
        <f>IF(A579=1,SA,MAX(0,SA-M578))</f>
        <v>0</v>
      </c>
      <c r="S579" s="5">
        <v>1.0</v>
      </c>
      <c r="T579" s="5">
        <v>1.0</v>
      </c>
      <c r="U579" s="5">
        <v>1.0</v>
      </c>
      <c r="V579" s="48">
        <v>1.0</v>
      </c>
    </row>
    <row r="580" ht="15.75" customHeight="1">
      <c r="A580" s="5">
        <v>578.0</v>
      </c>
      <c r="B580" s="5">
        <v>49.0</v>
      </c>
      <c r="C580" s="5">
        <f t="shared" si="1"/>
        <v>2</v>
      </c>
      <c r="D580" s="5">
        <f>'Thông tin khách hàng'!$B$4+B580-1</f>
        <v>49</v>
      </c>
      <c r="E580" s="46">
        <f t="shared" si="5"/>
        <v>4652548306</v>
      </c>
      <c r="F580" s="5">
        <f>TP*VLOOKUP('Thông tin khách hàng'!$E$10,$X$2:$Z$5,3,FALSE)*OFFSET($S580,0,VLOOKUP('Thông tin khách hàng'!$E$10,$X$2:$Z$5,2,FALSE))</f>
        <v>0</v>
      </c>
      <c r="G580" s="5">
        <f>EP*VLOOKUP('Thông tin khách hàng'!$E$10,$X$2:$Z$5,3,FALSE)*OFFSET($S580,0,VLOOKUP('Thông tin khách hàng'!$E$10,$X$2:$Z$5,2,FALSE))</f>
        <v>0</v>
      </c>
      <c r="H580" s="5">
        <f>F580*HLOOKUP(B580,Assumption!$A$10:$G$12,2,TRUE)+G580*HLOOKUP(B580,Assumption!$A$10:$G$12,3,TRUE)</f>
        <v>0</v>
      </c>
      <c r="I580" s="5">
        <f t="shared" si="2"/>
        <v>0</v>
      </c>
      <c r="J580" s="47">
        <f>VLOOKUP(D580,Assumption!$O$3:$Q$103,IF('Thông tin khách hàng'!$B$3="Nam",2,3),FALSE)/12*P580</f>
        <v>0</v>
      </c>
      <c r="K580" s="5">
        <v>20000.0</v>
      </c>
      <c r="L580" s="46">
        <f>ROUND(((HLOOKUP(B580,Assumption!$A$6:$L$7,2,TRUE)+1)^(1/12)-1)*(E580+I580-J580-K580),0)</f>
        <v>7684029</v>
      </c>
      <c r="M580" s="46">
        <f t="shared" si="3"/>
        <v>4660212335</v>
      </c>
      <c r="N580" s="47">
        <f>HLOOKUP(ROUND(AVERAGE(M568:M579)/10^6,0),Assumption!$B$2:$E$3,2,TRUE)*MAX((AVERAGE(M568:M579)-250*10^6),0)</f>
        <v>25931737.05</v>
      </c>
      <c r="O580" s="46">
        <f t="shared" si="4"/>
        <v>4686144072</v>
      </c>
      <c r="P580" s="46">
        <f>IF(A580=1,SA,MAX(0,SA-M579))</f>
        <v>0</v>
      </c>
      <c r="S580" s="5">
        <v>0.0</v>
      </c>
      <c r="T580" s="5">
        <v>0.0</v>
      </c>
      <c r="U580" s="5">
        <v>0.0</v>
      </c>
      <c r="V580" s="48">
        <v>1.0</v>
      </c>
    </row>
    <row r="581" ht="15.75" customHeight="1">
      <c r="A581" s="5">
        <v>579.0</v>
      </c>
      <c r="B581" s="5">
        <v>49.0</v>
      </c>
      <c r="C581" s="5">
        <f t="shared" si="1"/>
        <v>3</v>
      </c>
      <c r="D581" s="5">
        <f>'Thông tin khách hàng'!$B$4+B581-1</f>
        <v>49</v>
      </c>
      <c r="E581" s="46">
        <f t="shared" si="5"/>
        <v>4660212335</v>
      </c>
      <c r="F581" s="5">
        <f>TP*VLOOKUP('Thông tin khách hàng'!$E$10,$X$2:$Z$5,3,FALSE)*OFFSET($S581,0,VLOOKUP('Thông tin khách hàng'!$E$10,$X$2:$Z$5,2,FALSE))</f>
        <v>0</v>
      </c>
      <c r="G581" s="5">
        <f>EP*VLOOKUP('Thông tin khách hàng'!$E$10,$X$2:$Z$5,3,FALSE)*OFFSET($S581,0,VLOOKUP('Thông tin khách hàng'!$E$10,$X$2:$Z$5,2,FALSE))</f>
        <v>0</v>
      </c>
      <c r="H581" s="5">
        <f>F581*HLOOKUP(B581,Assumption!$A$10:$G$12,2,TRUE)+G581*HLOOKUP(B581,Assumption!$A$10:$G$12,3,TRUE)</f>
        <v>0</v>
      </c>
      <c r="I581" s="5">
        <f t="shared" si="2"/>
        <v>0</v>
      </c>
      <c r="J581" s="47">
        <f>VLOOKUP(D581,Assumption!$O$3:$Q$103,IF('Thông tin khách hàng'!$B$3="Nam",2,3),FALSE)/12*P581</f>
        <v>0</v>
      </c>
      <c r="K581" s="5">
        <v>20000.0</v>
      </c>
      <c r="L581" s="46">
        <f>ROUND(((HLOOKUP(B581,Assumption!$A$6:$L$7,2,TRUE)+1)^(1/12)-1)*(E581+I581-J581-K581),0)</f>
        <v>7696687</v>
      </c>
      <c r="M581" s="46">
        <f t="shared" si="3"/>
        <v>4667889022</v>
      </c>
      <c r="N581" s="47">
        <f>HLOOKUP(ROUND(AVERAGE(M569:M580)/10^6,0),Assumption!$B$2:$E$3,2,TRUE)*MAX((AVERAGE(M569:M580)-250*10^6),0)</f>
        <v>26006220.9</v>
      </c>
      <c r="O581" s="46">
        <f t="shared" si="4"/>
        <v>4693895243</v>
      </c>
      <c r="P581" s="46">
        <f>IF(A581=1,SA,MAX(0,SA-M580))</f>
        <v>0</v>
      </c>
      <c r="S581" s="5">
        <v>0.0</v>
      </c>
      <c r="T581" s="5">
        <v>0.0</v>
      </c>
      <c r="U581" s="5">
        <v>0.0</v>
      </c>
      <c r="V581" s="48">
        <v>1.0</v>
      </c>
    </row>
    <row r="582" ht="15.75" customHeight="1">
      <c r="A582" s="5">
        <v>580.0</v>
      </c>
      <c r="B582" s="5">
        <v>49.0</v>
      </c>
      <c r="C582" s="5">
        <f t="shared" si="1"/>
        <v>4</v>
      </c>
      <c r="D582" s="5">
        <f>'Thông tin khách hàng'!$B$4+B582-1</f>
        <v>49</v>
      </c>
      <c r="E582" s="46">
        <f t="shared" si="5"/>
        <v>4667889022</v>
      </c>
      <c r="F582" s="5">
        <f>TP*VLOOKUP('Thông tin khách hàng'!$E$10,$X$2:$Z$5,3,FALSE)*OFFSET($S582,0,VLOOKUP('Thông tin khách hàng'!$E$10,$X$2:$Z$5,2,FALSE))</f>
        <v>0</v>
      </c>
      <c r="G582" s="5">
        <f>EP*VLOOKUP('Thông tin khách hàng'!$E$10,$X$2:$Z$5,3,FALSE)*OFFSET($S582,0,VLOOKUP('Thông tin khách hàng'!$E$10,$X$2:$Z$5,2,FALSE))</f>
        <v>0</v>
      </c>
      <c r="H582" s="5">
        <f>F582*HLOOKUP(B582,Assumption!$A$10:$G$12,2,TRUE)+G582*HLOOKUP(B582,Assumption!$A$10:$G$12,3,TRUE)</f>
        <v>0</v>
      </c>
      <c r="I582" s="5">
        <f t="shared" si="2"/>
        <v>0</v>
      </c>
      <c r="J582" s="47">
        <f>VLOOKUP(D582,Assumption!$O$3:$Q$103,IF('Thông tin khách hàng'!$B$3="Nam",2,3),FALSE)/12*P582</f>
        <v>0</v>
      </c>
      <c r="K582" s="5">
        <v>20000.0</v>
      </c>
      <c r="L582" s="46">
        <f>ROUND(((HLOOKUP(B582,Assumption!$A$6:$L$7,2,TRUE)+1)^(1/12)-1)*(E582+I582-J582-K582),0)</f>
        <v>7709365</v>
      </c>
      <c r="M582" s="46">
        <f t="shared" si="3"/>
        <v>4675578387</v>
      </c>
      <c r="N582" s="47">
        <f>HLOOKUP(ROUND(AVERAGE(M570:M581)/10^6,0),Assumption!$B$2:$E$3,2,TRUE)*MAX((AVERAGE(M570:M581)-250*10^6),0)</f>
        <v>26080827.77</v>
      </c>
      <c r="O582" s="46">
        <f t="shared" si="4"/>
        <v>4701659215</v>
      </c>
      <c r="P582" s="46">
        <f>IF(A582=1,SA,MAX(0,SA-M581))</f>
        <v>0</v>
      </c>
      <c r="S582" s="5">
        <v>0.0</v>
      </c>
      <c r="T582" s="5">
        <v>0.0</v>
      </c>
      <c r="U582" s="5">
        <v>1.0</v>
      </c>
      <c r="V582" s="48">
        <v>1.0</v>
      </c>
    </row>
    <row r="583" ht="15.75" customHeight="1">
      <c r="A583" s="5">
        <v>581.0</v>
      </c>
      <c r="B583" s="5">
        <v>49.0</v>
      </c>
      <c r="C583" s="5">
        <f t="shared" si="1"/>
        <v>5</v>
      </c>
      <c r="D583" s="5">
        <f>'Thông tin khách hàng'!$B$4+B583-1</f>
        <v>49</v>
      </c>
      <c r="E583" s="46">
        <f t="shared" si="5"/>
        <v>4675578387</v>
      </c>
      <c r="F583" s="5">
        <f>TP*VLOOKUP('Thông tin khách hàng'!$E$10,$X$2:$Z$5,3,FALSE)*OFFSET($S583,0,VLOOKUP('Thông tin khách hàng'!$E$10,$X$2:$Z$5,2,FALSE))</f>
        <v>0</v>
      </c>
      <c r="G583" s="5">
        <f>EP*VLOOKUP('Thông tin khách hàng'!$E$10,$X$2:$Z$5,3,FALSE)*OFFSET($S583,0,VLOOKUP('Thông tin khách hàng'!$E$10,$X$2:$Z$5,2,FALSE))</f>
        <v>0</v>
      </c>
      <c r="H583" s="5">
        <f>F583*HLOOKUP(B583,Assumption!$A$10:$G$12,2,TRUE)+G583*HLOOKUP(B583,Assumption!$A$10:$G$12,3,TRUE)</f>
        <v>0</v>
      </c>
      <c r="I583" s="5">
        <f t="shared" si="2"/>
        <v>0</v>
      </c>
      <c r="J583" s="47">
        <f>VLOOKUP(D583,Assumption!$O$3:$Q$103,IF('Thông tin khách hàng'!$B$3="Nam",2,3),FALSE)/12*P583</f>
        <v>0</v>
      </c>
      <c r="K583" s="5">
        <v>20000.0</v>
      </c>
      <c r="L583" s="46">
        <f>ROUND(((HLOOKUP(B583,Assumption!$A$6:$L$7,2,TRUE)+1)^(1/12)-1)*(E583+I583-J583-K583),0)</f>
        <v>7722065</v>
      </c>
      <c r="M583" s="46">
        <f t="shared" si="3"/>
        <v>4683280452</v>
      </c>
      <c r="N583" s="47">
        <f>HLOOKUP(ROUND(AVERAGE(M571:M582)/10^6,0),Assumption!$B$2:$E$3,2,TRUE)*MAX((AVERAGE(M571:M582)-250*10^6),0)</f>
        <v>26155557.86</v>
      </c>
      <c r="O583" s="46">
        <f t="shared" si="4"/>
        <v>4709436010</v>
      </c>
      <c r="P583" s="46">
        <f>IF(A583=1,SA,MAX(0,SA-M582))</f>
        <v>0</v>
      </c>
      <c r="S583" s="5">
        <v>0.0</v>
      </c>
      <c r="T583" s="5">
        <v>0.0</v>
      </c>
      <c r="U583" s="5">
        <v>0.0</v>
      </c>
      <c r="V583" s="48">
        <v>1.0</v>
      </c>
    </row>
    <row r="584" ht="15.75" customHeight="1">
      <c r="A584" s="5">
        <v>582.0</v>
      </c>
      <c r="B584" s="5">
        <v>49.0</v>
      </c>
      <c r="C584" s="5">
        <f t="shared" si="1"/>
        <v>6</v>
      </c>
      <c r="D584" s="5">
        <f>'Thông tin khách hàng'!$B$4+B584-1</f>
        <v>49</v>
      </c>
      <c r="E584" s="46">
        <f t="shared" si="5"/>
        <v>4683280452</v>
      </c>
      <c r="F584" s="5">
        <f>TP*VLOOKUP('Thông tin khách hàng'!$E$10,$X$2:$Z$5,3,FALSE)*OFFSET($S584,0,VLOOKUP('Thông tin khách hàng'!$E$10,$X$2:$Z$5,2,FALSE))</f>
        <v>0</v>
      </c>
      <c r="G584" s="5">
        <f>EP*VLOOKUP('Thông tin khách hàng'!$E$10,$X$2:$Z$5,3,FALSE)*OFFSET($S584,0,VLOOKUP('Thông tin khách hàng'!$E$10,$X$2:$Z$5,2,FALSE))</f>
        <v>0</v>
      </c>
      <c r="H584" s="5">
        <f>F584*HLOOKUP(B584,Assumption!$A$10:$G$12,2,TRUE)+G584*HLOOKUP(B584,Assumption!$A$10:$G$12,3,TRUE)</f>
        <v>0</v>
      </c>
      <c r="I584" s="5">
        <f t="shared" si="2"/>
        <v>0</v>
      </c>
      <c r="J584" s="47">
        <f>VLOOKUP(D584,Assumption!$O$3:$Q$103,IF('Thông tin khách hàng'!$B$3="Nam",2,3),FALSE)/12*P584</f>
        <v>0</v>
      </c>
      <c r="K584" s="5">
        <v>20000.0</v>
      </c>
      <c r="L584" s="46">
        <f>ROUND(((HLOOKUP(B584,Assumption!$A$6:$L$7,2,TRUE)+1)^(1/12)-1)*(E584+I584-J584-K584),0)</f>
        <v>7734785</v>
      </c>
      <c r="M584" s="46">
        <f t="shared" si="3"/>
        <v>4690995237</v>
      </c>
      <c r="N584" s="47">
        <f>HLOOKUP(ROUND(AVERAGE(M572:M583)/10^6,0),Assumption!$B$2:$E$3,2,TRUE)*MAX((AVERAGE(M572:M583)-250*10^6),0)</f>
        <v>26230411.38</v>
      </c>
      <c r="O584" s="46">
        <f t="shared" si="4"/>
        <v>4717225649</v>
      </c>
      <c r="P584" s="46">
        <f>IF(A584=1,SA,MAX(0,SA-M583))</f>
        <v>0</v>
      </c>
      <c r="S584" s="5">
        <v>0.0</v>
      </c>
      <c r="T584" s="5">
        <v>0.0</v>
      </c>
      <c r="U584" s="5">
        <v>0.0</v>
      </c>
      <c r="V584" s="48">
        <v>1.0</v>
      </c>
    </row>
    <row r="585" ht="15.75" customHeight="1">
      <c r="A585" s="5">
        <v>583.0</v>
      </c>
      <c r="B585" s="5">
        <v>49.0</v>
      </c>
      <c r="C585" s="5">
        <f t="shared" si="1"/>
        <v>7</v>
      </c>
      <c r="D585" s="5">
        <f>'Thông tin khách hàng'!$B$4+B585-1</f>
        <v>49</v>
      </c>
      <c r="E585" s="46">
        <f t="shared" si="5"/>
        <v>4690995237</v>
      </c>
      <c r="F585" s="5">
        <f>TP*VLOOKUP('Thông tin khách hàng'!$E$10,$X$2:$Z$5,3,FALSE)*OFFSET($S585,0,VLOOKUP('Thông tin khách hàng'!$E$10,$X$2:$Z$5,2,FALSE))</f>
        <v>15000000</v>
      </c>
      <c r="G585" s="5">
        <f>EP*VLOOKUP('Thông tin khách hàng'!$E$10,$X$2:$Z$5,3,FALSE)*OFFSET($S585,0,VLOOKUP('Thông tin khách hàng'!$E$10,$X$2:$Z$5,2,FALSE))</f>
        <v>15000000</v>
      </c>
      <c r="H585" s="5">
        <f>F585*HLOOKUP(B585,Assumption!$A$10:$G$12,2,TRUE)+G585*HLOOKUP(B585,Assumption!$A$10:$G$12,3,TRUE)</f>
        <v>750000</v>
      </c>
      <c r="I585" s="5">
        <f t="shared" si="2"/>
        <v>29250000</v>
      </c>
      <c r="J585" s="47">
        <f>VLOOKUP(D585,Assumption!$O$3:$Q$103,IF('Thông tin khách hàng'!$B$3="Nam",2,3),FALSE)/12*P585</f>
        <v>0</v>
      </c>
      <c r="K585" s="5">
        <v>20000.0</v>
      </c>
      <c r="L585" s="46">
        <f>ROUND(((HLOOKUP(B585,Assumption!$A$6:$L$7,2,TRUE)+1)^(1/12)-1)*(E585+I585-J585-K585),0)</f>
        <v>7795836</v>
      </c>
      <c r="M585" s="46">
        <f t="shared" si="3"/>
        <v>4728021073</v>
      </c>
      <c r="N585" s="47">
        <f>HLOOKUP(ROUND(AVERAGE(M573:M584)/10^6,0),Assumption!$B$2:$E$3,2,TRUE)*MAX((AVERAGE(M573:M584)-250*10^6),0)</f>
        <v>26305388.52</v>
      </c>
      <c r="O585" s="46">
        <f t="shared" si="4"/>
        <v>4754326462</v>
      </c>
      <c r="P585" s="46">
        <f>IF(A585=1,SA,MAX(0,SA-M584))</f>
        <v>0</v>
      </c>
      <c r="S585" s="5">
        <v>0.0</v>
      </c>
      <c r="T585" s="5">
        <v>1.0</v>
      </c>
      <c r="U585" s="5">
        <v>1.0</v>
      </c>
      <c r="V585" s="48">
        <v>1.0</v>
      </c>
    </row>
    <row r="586" ht="15.75" customHeight="1">
      <c r="A586" s="5">
        <v>584.0</v>
      </c>
      <c r="B586" s="5">
        <v>49.0</v>
      </c>
      <c r="C586" s="5">
        <f t="shared" si="1"/>
        <v>8</v>
      </c>
      <c r="D586" s="5">
        <f>'Thông tin khách hàng'!$B$4+B586-1</f>
        <v>49</v>
      </c>
      <c r="E586" s="46">
        <f t="shared" si="5"/>
        <v>4728021073</v>
      </c>
      <c r="F586" s="5">
        <f>TP*VLOOKUP('Thông tin khách hàng'!$E$10,$X$2:$Z$5,3,FALSE)*OFFSET($S586,0,VLOOKUP('Thông tin khách hàng'!$E$10,$X$2:$Z$5,2,FALSE))</f>
        <v>0</v>
      </c>
      <c r="G586" s="5">
        <f>EP*VLOOKUP('Thông tin khách hàng'!$E$10,$X$2:$Z$5,3,FALSE)*OFFSET($S586,0,VLOOKUP('Thông tin khách hàng'!$E$10,$X$2:$Z$5,2,FALSE))</f>
        <v>0</v>
      </c>
      <c r="H586" s="5">
        <f>F586*HLOOKUP(B586,Assumption!$A$10:$G$12,2,TRUE)+G586*HLOOKUP(B586,Assumption!$A$10:$G$12,3,TRUE)</f>
        <v>0</v>
      </c>
      <c r="I586" s="5">
        <f t="shared" si="2"/>
        <v>0</v>
      </c>
      <c r="J586" s="47">
        <f>VLOOKUP(D586,Assumption!$O$3:$Q$103,IF('Thông tin khách hàng'!$B$3="Nam",2,3),FALSE)/12*P586</f>
        <v>0</v>
      </c>
      <c r="K586" s="5">
        <v>20000.0</v>
      </c>
      <c r="L586" s="46">
        <f>ROUND(((HLOOKUP(B586,Assumption!$A$6:$L$7,2,TRUE)+1)^(1/12)-1)*(E586+I586-J586-K586),0)</f>
        <v>7808678</v>
      </c>
      <c r="M586" s="46">
        <f t="shared" si="3"/>
        <v>4735809751</v>
      </c>
      <c r="N586" s="47">
        <f>HLOOKUP(ROUND(AVERAGE(M574:M585)/10^6,0),Assumption!$B$2:$E$3,2,TRUE)*MAX((AVERAGE(M574:M585)-250*10^6),0)</f>
        <v>26380489.49</v>
      </c>
      <c r="O586" s="46">
        <f t="shared" si="4"/>
        <v>4762190241</v>
      </c>
      <c r="P586" s="46">
        <f>IF(A586=1,SA,MAX(0,SA-M585))</f>
        <v>0</v>
      </c>
      <c r="S586" s="5">
        <v>0.0</v>
      </c>
      <c r="T586" s="5">
        <v>0.0</v>
      </c>
      <c r="U586" s="5">
        <v>0.0</v>
      </c>
      <c r="V586" s="48">
        <v>1.0</v>
      </c>
    </row>
    <row r="587" ht="15.75" customHeight="1">
      <c r="A587" s="5">
        <v>585.0</v>
      </c>
      <c r="B587" s="5">
        <v>49.0</v>
      </c>
      <c r="C587" s="5">
        <f t="shared" si="1"/>
        <v>9</v>
      </c>
      <c r="D587" s="5">
        <f>'Thông tin khách hàng'!$B$4+B587-1</f>
        <v>49</v>
      </c>
      <c r="E587" s="46">
        <f t="shared" si="5"/>
        <v>4735809751</v>
      </c>
      <c r="F587" s="5">
        <f>TP*VLOOKUP('Thông tin khách hàng'!$E$10,$X$2:$Z$5,3,FALSE)*OFFSET($S587,0,VLOOKUP('Thông tin khách hàng'!$E$10,$X$2:$Z$5,2,FALSE))</f>
        <v>0</v>
      </c>
      <c r="G587" s="5">
        <f>EP*VLOOKUP('Thông tin khách hàng'!$E$10,$X$2:$Z$5,3,FALSE)*OFFSET($S587,0,VLOOKUP('Thông tin khách hàng'!$E$10,$X$2:$Z$5,2,FALSE))</f>
        <v>0</v>
      </c>
      <c r="H587" s="5">
        <f>F587*HLOOKUP(B587,Assumption!$A$10:$G$12,2,TRUE)+G587*HLOOKUP(B587,Assumption!$A$10:$G$12,3,TRUE)</f>
        <v>0</v>
      </c>
      <c r="I587" s="5">
        <f t="shared" si="2"/>
        <v>0</v>
      </c>
      <c r="J587" s="47">
        <f>VLOOKUP(D587,Assumption!$O$3:$Q$103,IF('Thông tin khách hàng'!$B$3="Nam",2,3),FALSE)/12*P587</f>
        <v>0</v>
      </c>
      <c r="K587" s="5">
        <v>20000.0</v>
      </c>
      <c r="L587" s="46">
        <f>ROUND(((HLOOKUP(B587,Assumption!$A$6:$L$7,2,TRUE)+1)^(1/12)-1)*(E587+I587-J587-K587),0)</f>
        <v>7821542</v>
      </c>
      <c r="M587" s="46">
        <f t="shared" si="3"/>
        <v>4743611293</v>
      </c>
      <c r="N587" s="47">
        <f>HLOOKUP(ROUND(AVERAGE(M575:M586)/10^6,0),Assumption!$B$2:$E$3,2,TRUE)*MAX((AVERAGE(M575:M586)-250*10^6),0)</f>
        <v>26455714.49</v>
      </c>
      <c r="O587" s="46">
        <f t="shared" si="4"/>
        <v>4770067008</v>
      </c>
      <c r="P587" s="46">
        <f>IF(A587=1,SA,MAX(0,SA-M586))</f>
        <v>0</v>
      </c>
      <c r="S587" s="5">
        <v>0.0</v>
      </c>
      <c r="T587" s="5">
        <v>0.0</v>
      </c>
      <c r="U587" s="5">
        <v>0.0</v>
      </c>
      <c r="V587" s="48">
        <v>1.0</v>
      </c>
    </row>
    <row r="588" ht="15.75" customHeight="1">
      <c r="A588" s="5">
        <v>586.0</v>
      </c>
      <c r="B588" s="5">
        <v>49.0</v>
      </c>
      <c r="C588" s="5">
        <f t="shared" si="1"/>
        <v>10</v>
      </c>
      <c r="D588" s="5">
        <f>'Thông tin khách hàng'!$B$4+B588-1</f>
        <v>49</v>
      </c>
      <c r="E588" s="46">
        <f t="shared" si="5"/>
        <v>4743611293</v>
      </c>
      <c r="F588" s="5">
        <f>TP*VLOOKUP('Thông tin khách hàng'!$E$10,$X$2:$Z$5,3,FALSE)*OFFSET($S588,0,VLOOKUP('Thông tin khách hàng'!$E$10,$X$2:$Z$5,2,FALSE))</f>
        <v>0</v>
      </c>
      <c r="G588" s="5">
        <f>EP*VLOOKUP('Thông tin khách hàng'!$E$10,$X$2:$Z$5,3,FALSE)*OFFSET($S588,0,VLOOKUP('Thông tin khách hàng'!$E$10,$X$2:$Z$5,2,FALSE))</f>
        <v>0</v>
      </c>
      <c r="H588" s="5">
        <f>F588*HLOOKUP(B588,Assumption!$A$10:$G$12,2,TRUE)+G588*HLOOKUP(B588,Assumption!$A$10:$G$12,3,TRUE)</f>
        <v>0</v>
      </c>
      <c r="I588" s="5">
        <f t="shared" si="2"/>
        <v>0</v>
      </c>
      <c r="J588" s="47">
        <f>VLOOKUP(D588,Assumption!$O$3:$Q$103,IF('Thông tin khách hàng'!$B$3="Nam",2,3),FALSE)/12*P588</f>
        <v>0</v>
      </c>
      <c r="K588" s="5">
        <v>20000.0</v>
      </c>
      <c r="L588" s="46">
        <f>ROUND(((HLOOKUP(B588,Assumption!$A$6:$L$7,2,TRUE)+1)^(1/12)-1)*(E588+I588-J588-K588),0)</f>
        <v>7834427</v>
      </c>
      <c r="M588" s="46">
        <f t="shared" si="3"/>
        <v>4751425720</v>
      </c>
      <c r="N588" s="47">
        <f>HLOOKUP(ROUND(AVERAGE(M576:M587)/10^6,0),Assumption!$B$2:$E$3,2,TRUE)*MAX((AVERAGE(M576:M587)-250*10^6),0)</f>
        <v>26531063.74</v>
      </c>
      <c r="O588" s="46">
        <f t="shared" si="4"/>
        <v>4777956784</v>
      </c>
      <c r="P588" s="46">
        <f>IF(A588=1,SA,MAX(0,SA-M587))</f>
        <v>0</v>
      </c>
      <c r="S588" s="5">
        <v>0.0</v>
      </c>
      <c r="T588" s="5">
        <v>0.0</v>
      </c>
      <c r="U588" s="5">
        <v>1.0</v>
      </c>
      <c r="V588" s="48">
        <v>1.0</v>
      </c>
    </row>
    <row r="589" ht="15.75" customHeight="1">
      <c r="A589" s="5">
        <v>587.0</v>
      </c>
      <c r="B589" s="5">
        <v>49.0</v>
      </c>
      <c r="C589" s="5">
        <f t="shared" si="1"/>
        <v>11</v>
      </c>
      <c r="D589" s="5">
        <f>'Thông tin khách hàng'!$B$4+B589-1</f>
        <v>49</v>
      </c>
      <c r="E589" s="46">
        <f t="shared" si="5"/>
        <v>4751425720</v>
      </c>
      <c r="F589" s="5">
        <f>TP*VLOOKUP('Thông tin khách hàng'!$E$10,$X$2:$Z$5,3,FALSE)*OFFSET($S589,0,VLOOKUP('Thông tin khách hàng'!$E$10,$X$2:$Z$5,2,FALSE))</f>
        <v>0</v>
      </c>
      <c r="G589" s="5">
        <f>EP*VLOOKUP('Thông tin khách hàng'!$E$10,$X$2:$Z$5,3,FALSE)*OFFSET($S589,0,VLOOKUP('Thông tin khách hàng'!$E$10,$X$2:$Z$5,2,FALSE))</f>
        <v>0</v>
      </c>
      <c r="H589" s="5">
        <f>F589*HLOOKUP(B589,Assumption!$A$10:$G$12,2,TRUE)+G589*HLOOKUP(B589,Assumption!$A$10:$G$12,3,TRUE)</f>
        <v>0</v>
      </c>
      <c r="I589" s="5">
        <f t="shared" si="2"/>
        <v>0</v>
      </c>
      <c r="J589" s="47">
        <f>VLOOKUP(D589,Assumption!$O$3:$Q$103,IF('Thông tin khách hàng'!$B$3="Nam",2,3),FALSE)/12*P589</f>
        <v>0</v>
      </c>
      <c r="K589" s="5">
        <v>20000.0</v>
      </c>
      <c r="L589" s="46">
        <f>ROUND(((HLOOKUP(B589,Assumption!$A$6:$L$7,2,TRUE)+1)^(1/12)-1)*(E589+I589-J589-K589),0)</f>
        <v>7847333</v>
      </c>
      <c r="M589" s="46">
        <f t="shared" si="3"/>
        <v>4759253053</v>
      </c>
      <c r="N589" s="47">
        <f>HLOOKUP(ROUND(AVERAGE(M577:M588)/10^6,0),Assumption!$B$2:$E$3,2,TRUE)*MAX((AVERAGE(M577:M588)-250*10^6),0)</f>
        <v>26606537.43</v>
      </c>
      <c r="O589" s="46">
        <f t="shared" si="4"/>
        <v>4785859591</v>
      </c>
      <c r="P589" s="46">
        <f>IF(A589=1,SA,MAX(0,SA-M588))</f>
        <v>0</v>
      </c>
      <c r="S589" s="5">
        <v>0.0</v>
      </c>
      <c r="T589" s="5">
        <v>0.0</v>
      </c>
      <c r="U589" s="5">
        <v>0.0</v>
      </c>
      <c r="V589" s="48">
        <v>1.0</v>
      </c>
    </row>
    <row r="590" ht="15.75" customHeight="1">
      <c r="A590" s="5">
        <v>588.0</v>
      </c>
      <c r="B590" s="5">
        <v>49.0</v>
      </c>
      <c r="C590" s="5">
        <f t="shared" si="1"/>
        <v>12</v>
      </c>
      <c r="D590" s="5">
        <f>'Thông tin khách hàng'!$B$4+B590-1</f>
        <v>49</v>
      </c>
      <c r="E590" s="46">
        <f t="shared" si="5"/>
        <v>4759253053</v>
      </c>
      <c r="F590" s="5">
        <f>TP*VLOOKUP('Thông tin khách hàng'!$E$10,$X$2:$Z$5,3,FALSE)*OFFSET($S590,0,VLOOKUP('Thông tin khách hàng'!$E$10,$X$2:$Z$5,2,FALSE))</f>
        <v>0</v>
      </c>
      <c r="G590" s="5">
        <f>EP*VLOOKUP('Thông tin khách hàng'!$E$10,$X$2:$Z$5,3,FALSE)*OFFSET($S590,0,VLOOKUP('Thông tin khách hàng'!$E$10,$X$2:$Z$5,2,FALSE))</f>
        <v>0</v>
      </c>
      <c r="H590" s="5">
        <f>F590*HLOOKUP(B590,Assumption!$A$10:$G$12,2,TRUE)+G590*HLOOKUP(B590,Assumption!$A$10:$G$12,3,TRUE)</f>
        <v>0</v>
      </c>
      <c r="I590" s="5">
        <f t="shared" si="2"/>
        <v>0</v>
      </c>
      <c r="J590" s="47">
        <f>VLOOKUP(D590,Assumption!$O$3:$Q$103,IF('Thông tin khách hàng'!$B$3="Nam",2,3),FALSE)/12*P590</f>
        <v>0</v>
      </c>
      <c r="K590" s="5">
        <v>20000.0</v>
      </c>
      <c r="L590" s="46">
        <f>ROUND(((HLOOKUP(B590,Assumption!$A$6:$L$7,2,TRUE)+1)^(1/12)-1)*(E590+I590-J590-K590),0)</f>
        <v>7860260</v>
      </c>
      <c r="M590" s="46">
        <f t="shared" si="3"/>
        <v>4767093313</v>
      </c>
      <c r="N590" s="47">
        <f>HLOOKUP(ROUND(AVERAGE(M578:M589)/10^6,0),Assumption!$B$2:$E$3,2,TRUE)*MAX((AVERAGE(M578:M589)-250*10^6),0)</f>
        <v>26682135.77</v>
      </c>
      <c r="O590" s="46">
        <f t="shared" si="4"/>
        <v>4793775449</v>
      </c>
      <c r="P590" s="46">
        <f>IF(A590=1,SA,MAX(0,SA-M589))</f>
        <v>0</v>
      </c>
      <c r="S590" s="5">
        <v>0.0</v>
      </c>
      <c r="T590" s="5">
        <v>0.0</v>
      </c>
      <c r="U590" s="5">
        <v>0.0</v>
      </c>
      <c r="V590" s="48">
        <v>1.0</v>
      </c>
    </row>
    <row r="591" ht="15.75" customHeight="1">
      <c r="A591" s="5">
        <v>589.0</v>
      </c>
      <c r="B591" s="5">
        <v>50.0</v>
      </c>
      <c r="C591" s="5">
        <f t="shared" si="1"/>
        <v>1</v>
      </c>
      <c r="D591" s="5">
        <f>'Thông tin khách hàng'!$B$4+B591-1</f>
        <v>50</v>
      </c>
      <c r="E591" s="46">
        <f t="shared" si="5"/>
        <v>4767093313</v>
      </c>
      <c r="F591" s="5">
        <f>TP*VLOOKUP('Thông tin khách hàng'!$E$10,$X$2:$Z$5,3,FALSE)*OFFSET($S591,0,VLOOKUP('Thông tin khách hàng'!$E$10,$X$2:$Z$5,2,FALSE))</f>
        <v>15000000</v>
      </c>
      <c r="G591" s="5">
        <f>EP*VLOOKUP('Thông tin khách hàng'!$E$10,$X$2:$Z$5,3,FALSE)*OFFSET($S591,0,VLOOKUP('Thông tin khách hàng'!$E$10,$X$2:$Z$5,2,FALSE))</f>
        <v>15000000</v>
      </c>
      <c r="H591" s="5">
        <f>F591*HLOOKUP(B591,Assumption!$A$10:$G$12,2,TRUE)+G591*HLOOKUP(B591,Assumption!$A$10:$G$12,3,TRUE)</f>
        <v>750000</v>
      </c>
      <c r="I591" s="5">
        <f t="shared" si="2"/>
        <v>29250000</v>
      </c>
      <c r="J591" s="47">
        <f>VLOOKUP(D591,Assumption!$O$3:$Q$103,IF('Thông tin khách hàng'!$B$3="Nam",2,3),FALSE)/12*P591</f>
        <v>0</v>
      </c>
      <c r="K591" s="5">
        <v>20000.0</v>
      </c>
      <c r="L591" s="46">
        <f>ROUND(((HLOOKUP(B591,Assumption!$A$6:$L$7,2,TRUE)+1)^(1/12)-1)*(E591+I591-J591-K591),0)</f>
        <v>7921518</v>
      </c>
      <c r="M591" s="46">
        <f t="shared" si="3"/>
        <v>4804244831</v>
      </c>
      <c r="N591" s="47">
        <f>HLOOKUP(ROUND(AVERAGE(M579:M590)/10^6,0),Assumption!$B$2:$E$3,2,TRUE)*MAX((AVERAGE(M579:M590)-250*10^6),0)</f>
        <v>26757858.97</v>
      </c>
      <c r="O591" s="46">
        <f t="shared" si="4"/>
        <v>4831002690</v>
      </c>
      <c r="P591" s="46">
        <f>IF(A591=1,SA,MAX(0,SA-M590))</f>
        <v>0</v>
      </c>
      <c r="S591" s="5">
        <v>1.0</v>
      </c>
      <c r="T591" s="5">
        <v>1.0</v>
      </c>
      <c r="U591" s="5">
        <v>1.0</v>
      </c>
      <c r="V591" s="48">
        <v>1.0</v>
      </c>
    </row>
    <row r="592" ht="15.75" customHeight="1">
      <c r="A592" s="5">
        <v>590.0</v>
      </c>
      <c r="B592" s="5">
        <v>50.0</v>
      </c>
      <c r="C592" s="5">
        <f t="shared" si="1"/>
        <v>2</v>
      </c>
      <c r="D592" s="5">
        <f>'Thông tin khách hàng'!$B$4+B592-1</f>
        <v>50</v>
      </c>
      <c r="E592" s="46">
        <f t="shared" si="5"/>
        <v>4804244831</v>
      </c>
      <c r="F592" s="5">
        <f>TP*VLOOKUP('Thông tin khách hàng'!$E$10,$X$2:$Z$5,3,FALSE)*OFFSET($S592,0,VLOOKUP('Thông tin khách hàng'!$E$10,$X$2:$Z$5,2,FALSE))</f>
        <v>0</v>
      </c>
      <c r="G592" s="5">
        <f>EP*VLOOKUP('Thông tin khách hàng'!$E$10,$X$2:$Z$5,3,FALSE)*OFFSET($S592,0,VLOOKUP('Thông tin khách hàng'!$E$10,$X$2:$Z$5,2,FALSE))</f>
        <v>0</v>
      </c>
      <c r="H592" s="5">
        <f>F592*HLOOKUP(B592,Assumption!$A$10:$G$12,2,TRUE)+G592*HLOOKUP(B592,Assumption!$A$10:$G$12,3,TRUE)</f>
        <v>0</v>
      </c>
      <c r="I592" s="5">
        <f t="shared" si="2"/>
        <v>0</v>
      </c>
      <c r="J592" s="47">
        <f>VLOOKUP(D592,Assumption!$O$3:$Q$103,IF('Thông tin khách hàng'!$B$3="Nam",2,3),FALSE)/12*P592</f>
        <v>0</v>
      </c>
      <c r="K592" s="5">
        <v>20000.0</v>
      </c>
      <c r="L592" s="46">
        <f>ROUND(((HLOOKUP(B592,Assumption!$A$6:$L$7,2,TRUE)+1)^(1/12)-1)*(E592+I592-J592-K592),0)</f>
        <v>7934568</v>
      </c>
      <c r="M592" s="46">
        <f t="shared" si="3"/>
        <v>4812159399</v>
      </c>
      <c r="N592" s="47">
        <f>HLOOKUP(ROUND(AVERAGE(M580:M591)/10^6,0),Assumption!$B$2:$E$3,2,TRUE)*MAX((AVERAGE(M580:M591)-250*10^6),0)</f>
        <v>26833707.24</v>
      </c>
      <c r="O592" s="46">
        <f t="shared" si="4"/>
        <v>4838993107</v>
      </c>
      <c r="P592" s="46">
        <f>IF(A592=1,SA,MAX(0,SA-M591))</f>
        <v>0</v>
      </c>
      <c r="S592" s="5">
        <v>0.0</v>
      </c>
      <c r="T592" s="5">
        <v>0.0</v>
      </c>
      <c r="U592" s="5">
        <v>0.0</v>
      </c>
      <c r="V592" s="48">
        <v>1.0</v>
      </c>
    </row>
    <row r="593" ht="15.75" customHeight="1">
      <c r="A593" s="5">
        <v>591.0</v>
      </c>
      <c r="B593" s="5">
        <v>50.0</v>
      </c>
      <c r="C593" s="5">
        <f t="shared" si="1"/>
        <v>3</v>
      </c>
      <c r="D593" s="5">
        <f>'Thông tin khách hàng'!$B$4+B593-1</f>
        <v>50</v>
      </c>
      <c r="E593" s="46">
        <f t="shared" si="5"/>
        <v>4812159399</v>
      </c>
      <c r="F593" s="5">
        <f>TP*VLOOKUP('Thông tin khách hàng'!$E$10,$X$2:$Z$5,3,FALSE)*OFFSET($S593,0,VLOOKUP('Thông tin khách hàng'!$E$10,$X$2:$Z$5,2,FALSE))</f>
        <v>0</v>
      </c>
      <c r="G593" s="5">
        <f>EP*VLOOKUP('Thông tin khách hàng'!$E$10,$X$2:$Z$5,3,FALSE)*OFFSET($S593,0,VLOOKUP('Thông tin khách hàng'!$E$10,$X$2:$Z$5,2,FALSE))</f>
        <v>0</v>
      </c>
      <c r="H593" s="5">
        <f>F593*HLOOKUP(B593,Assumption!$A$10:$G$12,2,TRUE)+G593*HLOOKUP(B593,Assumption!$A$10:$G$12,3,TRUE)</f>
        <v>0</v>
      </c>
      <c r="I593" s="5">
        <f t="shared" si="2"/>
        <v>0</v>
      </c>
      <c r="J593" s="47">
        <f>VLOOKUP(D593,Assumption!$O$3:$Q$103,IF('Thông tin khách hàng'!$B$3="Nam",2,3),FALSE)/12*P593</f>
        <v>0</v>
      </c>
      <c r="K593" s="5">
        <v>20000.0</v>
      </c>
      <c r="L593" s="46">
        <f>ROUND(((HLOOKUP(B593,Assumption!$A$6:$L$7,2,TRUE)+1)^(1/12)-1)*(E593+I593-J593-K593),0)</f>
        <v>7947639</v>
      </c>
      <c r="M593" s="46">
        <f t="shared" si="3"/>
        <v>4820087038</v>
      </c>
      <c r="N593" s="47">
        <f>HLOOKUP(ROUND(AVERAGE(M581:M592)/10^6,0),Assumption!$B$2:$E$3,2,TRUE)*MAX((AVERAGE(M581:M592)-250*10^6),0)</f>
        <v>26909680.77</v>
      </c>
      <c r="O593" s="46">
        <f t="shared" si="4"/>
        <v>4846996719</v>
      </c>
      <c r="P593" s="46">
        <f>IF(A593=1,SA,MAX(0,SA-M592))</f>
        <v>0</v>
      </c>
      <c r="S593" s="5">
        <v>0.0</v>
      </c>
      <c r="T593" s="5">
        <v>0.0</v>
      </c>
      <c r="U593" s="5">
        <v>0.0</v>
      </c>
      <c r="V593" s="48">
        <v>1.0</v>
      </c>
    </row>
    <row r="594" ht="15.75" customHeight="1">
      <c r="A594" s="5">
        <v>592.0</v>
      </c>
      <c r="B594" s="5">
        <v>50.0</v>
      </c>
      <c r="C594" s="5">
        <f t="shared" si="1"/>
        <v>4</v>
      </c>
      <c r="D594" s="5">
        <f>'Thông tin khách hàng'!$B$4+B594-1</f>
        <v>50</v>
      </c>
      <c r="E594" s="46">
        <f t="shared" si="5"/>
        <v>4820087038</v>
      </c>
      <c r="F594" s="5">
        <f>TP*VLOOKUP('Thông tin khách hàng'!$E$10,$X$2:$Z$5,3,FALSE)*OFFSET($S594,0,VLOOKUP('Thông tin khách hàng'!$E$10,$X$2:$Z$5,2,FALSE))</f>
        <v>0</v>
      </c>
      <c r="G594" s="5">
        <f>EP*VLOOKUP('Thông tin khách hàng'!$E$10,$X$2:$Z$5,3,FALSE)*OFFSET($S594,0,VLOOKUP('Thông tin khách hàng'!$E$10,$X$2:$Z$5,2,FALSE))</f>
        <v>0</v>
      </c>
      <c r="H594" s="5">
        <f>F594*HLOOKUP(B594,Assumption!$A$10:$G$12,2,TRUE)+G594*HLOOKUP(B594,Assumption!$A$10:$G$12,3,TRUE)</f>
        <v>0</v>
      </c>
      <c r="I594" s="5">
        <f t="shared" si="2"/>
        <v>0</v>
      </c>
      <c r="J594" s="47">
        <f>VLOOKUP(D594,Assumption!$O$3:$Q$103,IF('Thông tin khách hàng'!$B$3="Nam",2,3),FALSE)/12*P594</f>
        <v>0</v>
      </c>
      <c r="K594" s="5">
        <v>20000.0</v>
      </c>
      <c r="L594" s="46">
        <f>ROUND(((HLOOKUP(B594,Assumption!$A$6:$L$7,2,TRUE)+1)^(1/12)-1)*(E594+I594-J594-K594),0)</f>
        <v>7960733</v>
      </c>
      <c r="M594" s="46">
        <f t="shared" si="3"/>
        <v>4828027771</v>
      </c>
      <c r="N594" s="47">
        <f>HLOOKUP(ROUND(AVERAGE(M582:M593)/10^6,0),Assumption!$B$2:$E$3,2,TRUE)*MAX((AVERAGE(M582:M593)-250*10^6),0)</f>
        <v>26985779.78</v>
      </c>
      <c r="O594" s="46">
        <f t="shared" si="4"/>
        <v>4855013551</v>
      </c>
      <c r="P594" s="46">
        <f>IF(A594=1,SA,MAX(0,SA-M593))</f>
        <v>0</v>
      </c>
      <c r="S594" s="5">
        <v>0.0</v>
      </c>
      <c r="T594" s="5">
        <v>0.0</v>
      </c>
      <c r="U594" s="5">
        <v>1.0</v>
      </c>
      <c r="V594" s="48">
        <v>1.0</v>
      </c>
    </row>
    <row r="595" ht="15.75" customHeight="1">
      <c r="A595" s="5">
        <v>593.0</v>
      </c>
      <c r="B595" s="5">
        <v>50.0</v>
      </c>
      <c r="C595" s="5">
        <f t="shared" si="1"/>
        <v>5</v>
      </c>
      <c r="D595" s="5">
        <f>'Thông tin khách hàng'!$B$4+B595-1</f>
        <v>50</v>
      </c>
      <c r="E595" s="46">
        <f t="shared" si="5"/>
        <v>4828027771</v>
      </c>
      <c r="F595" s="5">
        <f>TP*VLOOKUP('Thông tin khách hàng'!$E$10,$X$2:$Z$5,3,FALSE)*OFFSET($S595,0,VLOOKUP('Thông tin khách hàng'!$E$10,$X$2:$Z$5,2,FALSE))</f>
        <v>0</v>
      </c>
      <c r="G595" s="5">
        <f>EP*VLOOKUP('Thông tin khách hàng'!$E$10,$X$2:$Z$5,3,FALSE)*OFFSET($S595,0,VLOOKUP('Thông tin khách hàng'!$E$10,$X$2:$Z$5,2,FALSE))</f>
        <v>0</v>
      </c>
      <c r="H595" s="5">
        <f>F595*HLOOKUP(B595,Assumption!$A$10:$G$12,2,TRUE)+G595*HLOOKUP(B595,Assumption!$A$10:$G$12,3,TRUE)</f>
        <v>0</v>
      </c>
      <c r="I595" s="5">
        <f t="shared" si="2"/>
        <v>0</v>
      </c>
      <c r="J595" s="47">
        <f>VLOOKUP(D595,Assumption!$O$3:$Q$103,IF('Thông tin khách hàng'!$B$3="Nam",2,3),FALSE)/12*P595</f>
        <v>0</v>
      </c>
      <c r="K595" s="5">
        <v>20000.0</v>
      </c>
      <c r="L595" s="46">
        <f>ROUND(((HLOOKUP(B595,Assumption!$A$6:$L$7,2,TRUE)+1)^(1/12)-1)*(E595+I595-J595-K595),0)</f>
        <v>7973847</v>
      </c>
      <c r="M595" s="46">
        <f t="shared" si="3"/>
        <v>4835981618</v>
      </c>
      <c r="N595" s="47">
        <f>HLOOKUP(ROUND(AVERAGE(M583:M594)/10^6,0),Assumption!$B$2:$E$3,2,TRUE)*MAX((AVERAGE(M583:M594)-250*10^6),0)</f>
        <v>27062004.47</v>
      </c>
      <c r="O595" s="46">
        <f t="shared" si="4"/>
        <v>4863043623</v>
      </c>
      <c r="P595" s="46">
        <f>IF(A595=1,SA,MAX(0,SA-M594))</f>
        <v>0</v>
      </c>
      <c r="S595" s="5">
        <v>0.0</v>
      </c>
      <c r="T595" s="5">
        <v>0.0</v>
      </c>
      <c r="U595" s="5">
        <v>0.0</v>
      </c>
      <c r="V595" s="48">
        <v>1.0</v>
      </c>
    </row>
    <row r="596" ht="15.75" customHeight="1">
      <c r="A596" s="5">
        <v>594.0</v>
      </c>
      <c r="B596" s="5">
        <v>50.0</v>
      </c>
      <c r="C596" s="5">
        <f t="shared" si="1"/>
        <v>6</v>
      </c>
      <c r="D596" s="5">
        <f>'Thông tin khách hàng'!$B$4+B596-1</f>
        <v>50</v>
      </c>
      <c r="E596" s="46">
        <f t="shared" si="5"/>
        <v>4835981618</v>
      </c>
      <c r="F596" s="5">
        <f>TP*VLOOKUP('Thông tin khách hàng'!$E$10,$X$2:$Z$5,3,FALSE)*OFFSET($S596,0,VLOOKUP('Thông tin khách hàng'!$E$10,$X$2:$Z$5,2,FALSE))</f>
        <v>0</v>
      </c>
      <c r="G596" s="5">
        <f>EP*VLOOKUP('Thông tin khách hàng'!$E$10,$X$2:$Z$5,3,FALSE)*OFFSET($S596,0,VLOOKUP('Thông tin khách hàng'!$E$10,$X$2:$Z$5,2,FALSE))</f>
        <v>0</v>
      </c>
      <c r="H596" s="5">
        <f>F596*HLOOKUP(B596,Assumption!$A$10:$G$12,2,TRUE)+G596*HLOOKUP(B596,Assumption!$A$10:$G$12,3,TRUE)</f>
        <v>0</v>
      </c>
      <c r="I596" s="5">
        <f t="shared" si="2"/>
        <v>0</v>
      </c>
      <c r="J596" s="47">
        <f>VLOOKUP(D596,Assumption!$O$3:$Q$103,IF('Thông tin khách hàng'!$B$3="Nam",2,3),FALSE)/12*P596</f>
        <v>0</v>
      </c>
      <c r="K596" s="5">
        <v>20000.0</v>
      </c>
      <c r="L596" s="46">
        <f>ROUND(((HLOOKUP(B596,Assumption!$A$6:$L$7,2,TRUE)+1)^(1/12)-1)*(E596+I596-J596-K596),0)</f>
        <v>7986984</v>
      </c>
      <c r="M596" s="46">
        <f t="shared" si="3"/>
        <v>4843948602</v>
      </c>
      <c r="N596" s="47">
        <f>HLOOKUP(ROUND(AVERAGE(M584:M595)/10^6,0),Assumption!$B$2:$E$3,2,TRUE)*MAX((AVERAGE(M584:M595)-250*10^6),0)</f>
        <v>27138355.05</v>
      </c>
      <c r="O596" s="46">
        <f t="shared" si="4"/>
        <v>4871086957</v>
      </c>
      <c r="P596" s="46">
        <f>IF(A596=1,SA,MAX(0,SA-M595))</f>
        <v>0</v>
      </c>
      <c r="S596" s="5">
        <v>0.0</v>
      </c>
      <c r="T596" s="5">
        <v>0.0</v>
      </c>
      <c r="U596" s="5">
        <v>0.0</v>
      </c>
      <c r="V596" s="48">
        <v>1.0</v>
      </c>
    </row>
    <row r="597" ht="15.75" customHeight="1">
      <c r="A597" s="5">
        <v>595.0</v>
      </c>
      <c r="B597" s="5">
        <v>50.0</v>
      </c>
      <c r="C597" s="5">
        <f t="shared" si="1"/>
        <v>7</v>
      </c>
      <c r="D597" s="5">
        <f>'Thông tin khách hàng'!$B$4+B597-1</f>
        <v>50</v>
      </c>
      <c r="E597" s="46">
        <f t="shared" si="5"/>
        <v>4843948602</v>
      </c>
      <c r="F597" s="5">
        <f>TP*VLOOKUP('Thông tin khách hàng'!$E$10,$X$2:$Z$5,3,FALSE)*OFFSET($S597,0,VLOOKUP('Thông tin khách hàng'!$E$10,$X$2:$Z$5,2,FALSE))</f>
        <v>15000000</v>
      </c>
      <c r="G597" s="5">
        <f>EP*VLOOKUP('Thông tin khách hàng'!$E$10,$X$2:$Z$5,3,FALSE)*OFFSET($S597,0,VLOOKUP('Thông tin khách hàng'!$E$10,$X$2:$Z$5,2,FALSE))</f>
        <v>15000000</v>
      </c>
      <c r="H597" s="5">
        <f>F597*HLOOKUP(B597,Assumption!$A$10:$G$12,2,TRUE)+G597*HLOOKUP(B597,Assumption!$A$10:$G$12,3,TRUE)</f>
        <v>750000</v>
      </c>
      <c r="I597" s="5">
        <f t="shared" si="2"/>
        <v>29250000</v>
      </c>
      <c r="J597" s="47">
        <f>VLOOKUP(D597,Assumption!$O$3:$Q$103,IF('Thông tin khách hàng'!$B$3="Nam",2,3),FALSE)/12*P597</f>
        <v>0</v>
      </c>
      <c r="K597" s="5">
        <v>20000.0</v>
      </c>
      <c r="L597" s="46">
        <f>ROUND(((HLOOKUP(B597,Assumption!$A$6:$L$7,2,TRUE)+1)^(1/12)-1)*(E597+I597-J597-K597),0)</f>
        <v>8048451</v>
      </c>
      <c r="M597" s="46">
        <f t="shared" si="3"/>
        <v>4881227053</v>
      </c>
      <c r="N597" s="47">
        <f>HLOOKUP(ROUND(AVERAGE(M585:M596)/10^6,0),Assumption!$B$2:$E$3,2,TRUE)*MAX((AVERAGE(M585:M596)-250*10^6),0)</f>
        <v>27214831.73</v>
      </c>
      <c r="O597" s="46">
        <f t="shared" si="4"/>
        <v>4908441885</v>
      </c>
      <c r="P597" s="46">
        <f>IF(A597=1,SA,MAX(0,SA-M596))</f>
        <v>0</v>
      </c>
      <c r="S597" s="5">
        <v>0.0</v>
      </c>
      <c r="T597" s="5">
        <v>1.0</v>
      </c>
      <c r="U597" s="5">
        <v>1.0</v>
      </c>
      <c r="V597" s="48">
        <v>1.0</v>
      </c>
    </row>
    <row r="598" ht="15.75" customHeight="1">
      <c r="A598" s="5">
        <v>596.0</v>
      </c>
      <c r="B598" s="5">
        <v>50.0</v>
      </c>
      <c r="C598" s="5">
        <f t="shared" si="1"/>
        <v>8</v>
      </c>
      <c r="D598" s="5">
        <f>'Thông tin khách hàng'!$B$4+B598-1</f>
        <v>50</v>
      </c>
      <c r="E598" s="46">
        <f t="shared" si="5"/>
        <v>4881227053</v>
      </c>
      <c r="F598" s="5">
        <f>TP*VLOOKUP('Thông tin khách hàng'!$E$10,$X$2:$Z$5,3,FALSE)*OFFSET($S598,0,VLOOKUP('Thông tin khách hàng'!$E$10,$X$2:$Z$5,2,FALSE))</f>
        <v>0</v>
      </c>
      <c r="G598" s="5">
        <f>EP*VLOOKUP('Thông tin khách hàng'!$E$10,$X$2:$Z$5,3,FALSE)*OFFSET($S598,0,VLOOKUP('Thông tin khách hàng'!$E$10,$X$2:$Z$5,2,FALSE))</f>
        <v>0</v>
      </c>
      <c r="H598" s="5">
        <f>F598*HLOOKUP(B598,Assumption!$A$10:$G$12,2,TRUE)+G598*HLOOKUP(B598,Assumption!$A$10:$G$12,3,TRUE)</f>
        <v>0</v>
      </c>
      <c r="I598" s="5">
        <f t="shared" si="2"/>
        <v>0</v>
      </c>
      <c r="J598" s="47">
        <f>VLOOKUP(D598,Assumption!$O$3:$Q$103,IF('Thông tin khách hàng'!$B$3="Nam",2,3),FALSE)/12*P598</f>
        <v>0</v>
      </c>
      <c r="K598" s="5">
        <v>20000.0</v>
      </c>
      <c r="L598" s="46">
        <f>ROUND(((HLOOKUP(B598,Assumption!$A$6:$L$7,2,TRUE)+1)^(1/12)-1)*(E598+I598-J598-K598),0)</f>
        <v>8061710</v>
      </c>
      <c r="M598" s="46">
        <f t="shared" si="3"/>
        <v>4889268763</v>
      </c>
      <c r="N598" s="47">
        <f>HLOOKUP(ROUND(AVERAGE(M586:M597)/10^6,0),Assumption!$B$2:$E$3,2,TRUE)*MAX((AVERAGE(M586:M597)-250*10^6),0)</f>
        <v>27291434.72</v>
      </c>
      <c r="O598" s="46">
        <f t="shared" si="4"/>
        <v>4916560198</v>
      </c>
      <c r="P598" s="46">
        <f>IF(A598=1,SA,MAX(0,SA-M597))</f>
        <v>0</v>
      </c>
      <c r="S598" s="5">
        <v>0.0</v>
      </c>
      <c r="T598" s="5">
        <v>0.0</v>
      </c>
      <c r="U598" s="5">
        <v>0.0</v>
      </c>
      <c r="V598" s="48">
        <v>1.0</v>
      </c>
    </row>
    <row r="599" ht="15.75" customHeight="1">
      <c r="A599" s="5">
        <v>597.0</v>
      </c>
      <c r="B599" s="5">
        <v>50.0</v>
      </c>
      <c r="C599" s="5">
        <f t="shared" si="1"/>
        <v>9</v>
      </c>
      <c r="D599" s="5">
        <f>'Thông tin khách hàng'!$B$4+B599-1</f>
        <v>50</v>
      </c>
      <c r="E599" s="46">
        <f t="shared" si="5"/>
        <v>4889268763</v>
      </c>
      <c r="F599" s="5">
        <f>TP*VLOOKUP('Thông tin khách hàng'!$E$10,$X$2:$Z$5,3,FALSE)*OFFSET($S599,0,VLOOKUP('Thông tin khách hàng'!$E$10,$X$2:$Z$5,2,FALSE))</f>
        <v>0</v>
      </c>
      <c r="G599" s="5">
        <f>EP*VLOOKUP('Thông tin khách hàng'!$E$10,$X$2:$Z$5,3,FALSE)*OFFSET($S599,0,VLOOKUP('Thông tin khách hàng'!$E$10,$X$2:$Z$5,2,FALSE))</f>
        <v>0</v>
      </c>
      <c r="H599" s="5">
        <f>F599*HLOOKUP(B599,Assumption!$A$10:$G$12,2,TRUE)+G599*HLOOKUP(B599,Assumption!$A$10:$G$12,3,TRUE)</f>
        <v>0</v>
      </c>
      <c r="I599" s="5">
        <f t="shared" si="2"/>
        <v>0</v>
      </c>
      <c r="J599" s="47">
        <f>VLOOKUP(D599,Assumption!$O$3:$Q$103,IF('Thông tin khách hàng'!$B$3="Nam",2,3),FALSE)/12*P599</f>
        <v>0</v>
      </c>
      <c r="K599" s="5">
        <v>20000.0</v>
      </c>
      <c r="L599" s="46">
        <f>ROUND(((HLOOKUP(B599,Assumption!$A$6:$L$7,2,TRUE)+1)^(1/12)-1)*(E599+I599-J599-K599),0)</f>
        <v>8074992</v>
      </c>
      <c r="M599" s="46">
        <f t="shared" si="3"/>
        <v>4897323755</v>
      </c>
      <c r="N599" s="47">
        <f>HLOOKUP(ROUND(AVERAGE(M587:M598)/10^6,0),Assumption!$B$2:$E$3,2,TRUE)*MAX((AVERAGE(M587:M598)-250*10^6),0)</f>
        <v>27368164.23</v>
      </c>
      <c r="O599" s="46">
        <f t="shared" si="4"/>
        <v>4924691919</v>
      </c>
      <c r="P599" s="46">
        <f>IF(A599=1,SA,MAX(0,SA-M598))</f>
        <v>0</v>
      </c>
      <c r="S599" s="5">
        <v>0.0</v>
      </c>
      <c r="T599" s="5">
        <v>0.0</v>
      </c>
      <c r="U599" s="5">
        <v>0.0</v>
      </c>
      <c r="V599" s="48">
        <v>1.0</v>
      </c>
    </row>
    <row r="600" ht="15.75" customHeight="1">
      <c r="A600" s="5">
        <v>598.0</v>
      </c>
      <c r="B600" s="5">
        <v>50.0</v>
      </c>
      <c r="C600" s="5">
        <f t="shared" si="1"/>
        <v>10</v>
      </c>
      <c r="D600" s="5">
        <f>'Thông tin khách hàng'!$B$4+B600-1</f>
        <v>50</v>
      </c>
      <c r="E600" s="46">
        <f t="shared" si="5"/>
        <v>4897323755</v>
      </c>
      <c r="F600" s="5">
        <f>TP*VLOOKUP('Thông tin khách hàng'!$E$10,$X$2:$Z$5,3,FALSE)*OFFSET($S600,0,VLOOKUP('Thông tin khách hàng'!$E$10,$X$2:$Z$5,2,FALSE))</f>
        <v>0</v>
      </c>
      <c r="G600" s="5">
        <f>EP*VLOOKUP('Thông tin khách hàng'!$E$10,$X$2:$Z$5,3,FALSE)*OFFSET($S600,0,VLOOKUP('Thông tin khách hàng'!$E$10,$X$2:$Z$5,2,FALSE))</f>
        <v>0</v>
      </c>
      <c r="H600" s="5">
        <f>F600*HLOOKUP(B600,Assumption!$A$10:$G$12,2,TRUE)+G600*HLOOKUP(B600,Assumption!$A$10:$G$12,3,TRUE)</f>
        <v>0</v>
      </c>
      <c r="I600" s="5">
        <f t="shared" si="2"/>
        <v>0</v>
      </c>
      <c r="J600" s="47">
        <f>VLOOKUP(D600,Assumption!$O$3:$Q$103,IF('Thông tin khách hàng'!$B$3="Nam",2,3),FALSE)/12*P600</f>
        <v>0</v>
      </c>
      <c r="K600" s="5">
        <v>20000.0</v>
      </c>
      <c r="L600" s="46">
        <f>ROUND(((HLOOKUP(B600,Assumption!$A$6:$L$7,2,TRUE)+1)^(1/12)-1)*(E600+I600-J600-K600),0)</f>
        <v>8088295</v>
      </c>
      <c r="M600" s="46">
        <f t="shared" si="3"/>
        <v>4905392050</v>
      </c>
      <c r="N600" s="47">
        <f>HLOOKUP(ROUND(AVERAGE(M588:M599)/10^6,0),Assumption!$B$2:$E$3,2,TRUE)*MAX((AVERAGE(M588:M599)-250*10^6),0)</f>
        <v>27445020.46</v>
      </c>
      <c r="O600" s="46">
        <f t="shared" si="4"/>
        <v>4932837071</v>
      </c>
      <c r="P600" s="46">
        <f>IF(A600=1,SA,MAX(0,SA-M599))</f>
        <v>0</v>
      </c>
      <c r="S600" s="5">
        <v>0.0</v>
      </c>
      <c r="T600" s="5">
        <v>0.0</v>
      </c>
      <c r="U600" s="5">
        <v>1.0</v>
      </c>
      <c r="V600" s="48">
        <v>1.0</v>
      </c>
    </row>
    <row r="601" ht="15.75" customHeight="1">
      <c r="A601" s="5">
        <v>599.0</v>
      </c>
      <c r="B601" s="5">
        <v>50.0</v>
      </c>
      <c r="C601" s="5">
        <f t="shared" si="1"/>
        <v>11</v>
      </c>
      <c r="D601" s="5">
        <f>'Thông tin khách hàng'!$B$4+B601-1</f>
        <v>50</v>
      </c>
      <c r="E601" s="46">
        <f t="shared" si="5"/>
        <v>4905392050</v>
      </c>
      <c r="F601" s="5">
        <f>TP*VLOOKUP('Thông tin khách hàng'!$E$10,$X$2:$Z$5,3,FALSE)*OFFSET($S601,0,VLOOKUP('Thông tin khách hàng'!$E$10,$X$2:$Z$5,2,FALSE))</f>
        <v>0</v>
      </c>
      <c r="G601" s="5">
        <f>EP*VLOOKUP('Thông tin khách hàng'!$E$10,$X$2:$Z$5,3,FALSE)*OFFSET($S601,0,VLOOKUP('Thông tin khách hàng'!$E$10,$X$2:$Z$5,2,FALSE))</f>
        <v>0</v>
      </c>
      <c r="H601" s="5">
        <f>F601*HLOOKUP(B601,Assumption!$A$10:$G$12,2,TRUE)+G601*HLOOKUP(B601,Assumption!$A$10:$G$12,3,TRUE)</f>
        <v>0</v>
      </c>
      <c r="I601" s="5">
        <f t="shared" si="2"/>
        <v>0</v>
      </c>
      <c r="J601" s="47">
        <f>VLOOKUP(D601,Assumption!$O$3:$Q$103,IF('Thông tin khách hàng'!$B$3="Nam",2,3),FALSE)/12*P601</f>
        <v>0</v>
      </c>
      <c r="K601" s="5">
        <v>20000.0</v>
      </c>
      <c r="L601" s="46">
        <f>ROUND(((HLOOKUP(B601,Assumption!$A$6:$L$7,2,TRUE)+1)^(1/12)-1)*(E601+I601-J601-K601),0)</f>
        <v>8101621</v>
      </c>
      <c r="M601" s="46">
        <f t="shared" si="3"/>
        <v>4913473671</v>
      </c>
      <c r="N601" s="47">
        <f>HLOOKUP(ROUND(AVERAGE(M589:M600)/10^6,0),Assumption!$B$2:$E$3,2,TRUE)*MAX((AVERAGE(M589:M600)-250*10^6),0)</f>
        <v>27522003.62</v>
      </c>
      <c r="O601" s="46">
        <f t="shared" si="4"/>
        <v>4940995675</v>
      </c>
      <c r="P601" s="46">
        <f>IF(A601=1,SA,MAX(0,SA-M600))</f>
        <v>0</v>
      </c>
      <c r="S601" s="5">
        <v>0.0</v>
      </c>
      <c r="T601" s="5">
        <v>0.0</v>
      </c>
      <c r="U601" s="5">
        <v>0.0</v>
      </c>
      <c r="V601" s="48">
        <v>1.0</v>
      </c>
    </row>
    <row r="602" ht="15.75" customHeight="1">
      <c r="A602" s="5">
        <v>600.0</v>
      </c>
      <c r="B602" s="5">
        <v>50.0</v>
      </c>
      <c r="C602" s="5">
        <f t="shared" si="1"/>
        <v>12</v>
      </c>
      <c r="D602" s="5">
        <f>'Thông tin khách hàng'!$B$4+B602-1</f>
        <v>50</v>
      </c>
      <c r="E602" s="46">
        <f t="shared" si="5"/>
        <v>4913473671</v>
      </c>
      <c r="F602" s="5">
        <f>TP*VLOOKUP('Thông tin khách hàng'!$E$10,$X$2:$Z$5,3,FALSE)*OFFSET($S602,0,VLOOKUP('Thông tin khách hàng'!$E$10,$X$2:$Z$5,2,FALSE))</f>
        <v>0</v>
      </c>
      <c r="G602" s="5">
        <f>EP*VLOOKUP('Thông tin khách hàng'!$E$10,$X$2:$Z$5,3,FALSE)*OFFSET($S602,0,VLOOKUP('Thông tin khách hàng'!$E$10,$X$2:$Z$5,2,FALSE))</f>
        <v>0</v>
      </c>
      <c r="H602" s="5">
        <f>F602*HLOOKUP(B602,Assumption!$A$10:$G$12,2,TRUE)+G602*HLOOKUP(B602,Assumption!$A$10:$G$12,3,TRUE)</f>
        <v>0</v>
      </c>
      <c r="I602" s="5">
        <f t="shared" si="2"/>
        <v>0</v>
      </c>
      <c r="J602" s="47">
        <f>VLOOKUP(D602,Assumption!$O$3:$Q$103,IF('Thông tin khách hàng'!$B$3="Nam",2,3),FALSE)/12*P602</f>
        <v>0</v>
      </c>
      <c r="K602" s="5">
        <v>20000.0</v>
      </c>
      <c r="L602" s="46">
        <f>ROUND(((HLOOKUP(B602,Assumption!$A$6:$L$7,2,TRUE)+1)^(1/12)-1)*(E602+I602-J602-K602),0)</f>
        <v>8114968</v>
      </c>
      <c r="M602" s="46">
        <f t="shared" si="3"/>
        <v>4921568639</v>
      </c>
      <c r="N602" s="47">
        <f>HLOOKUP(ROUND(AVERAGE(M590:M601)/10^6,0),Assumption!$B$2:$E$3,2,TRUE)*MAX((AVERAGE(M590:M601)-250*10^6),0)</f>
        <v>27599113.93</v>
      </c>
      <c r="O602" s="46">
        <f t="shared" si="4"/>
        <v>4949167753</v>
      </c>
      <c r="P602" s="46">
        <f>IF(A602=1,SA,MAX(0,SA-M601))</f>
        <v>0</v>
      </c>
      <c r="S602" s="5">
        <v>0.0</v>
      </c>
      <c r="T602" s="5">
        <v>0.0</v>
      </c>
      <c r="U602" s="5">
        <v>0.0</v>
      </c>
      <c r="V602" s="48">
        <v>1.0</v>
      </c>
    </row>
    <row r="603" ht="15.75" customHeight="1">
      <c r="A603" s="5">
        <v>601.0</v>
      </c>
      <c r="B603" s="5">
        <v>51.0</v>
      </c>
      <c r="C603" s="5">
        <f t="shared" si="1"/>
        <v>1</v>
      </c>
      <c r="D603" s="5">
        <f>'Thông tin khách hàng'!$B$4+B603-1</f>
        <v>51</v>
      </c>
      <c r="E603" s="46">
        <f t="shared" si="5"/>
        <v>4921568639</v>
      </c>
      <c r="F603" s="5">
        <f>TP*VLOOKUP('Thông tin khách hàng'!$E$10,$X$2:$Z$5,3,FALSE)*OFFSET($S603,0,VLOOKUP('Thông tin khách hàng'!$E$10,$X$2:$Z$5,2,FALSE))</f>
        <v>15000000</v>
      </c>
      <c r="G603" s="5">
        <f>EP*VLOOKUP('Thông tin khách hàng'!$E$10,$X$2:$Z$5,3,FALSE)*OFFSET($S603,0,VLOOKUP('Thông tin khách hàng'!$E$10,$X$2:$Z$5,2,FALSE))</f>
        <v>15000000</v>
      </c>
      <c r="H603" s="5">
        <f>F603*HLOOKUP(B603,Assumption!$A$10:$G$12,2,TRUE)+G603*HLOOKUP(B603,Assumption!$A$10:$G$12,3,TRUE)</f>
        <v>750000</v>
      </c>
      <c r="I603" s="5">
        <f t="shared" si="2"/>
        <v>29250000</v>
      </c>
      <c r="J603" s="47">
        <f>VLOOKUP(D603,Assumption!$O$3:$Q$103,IF('Thông tin khách hàng'!$B$3="Nam",2,3),FALSE)/12*P603</f>
        <v>0</v>
      </c>
      <c r="K603" s="5">
        <v>20000.0</v>
      </c>
      <c r="L603" s="46">
        <f>ROUND(((HLOOKUP(B603,Assumption!$A$6:$L$7,2,TRUE)+1)^(1/12)-1)*(E603+I603-J603-K603),0)</f>
        <v>8176646</v>
      </c>
      <c r="M603" s="46">
        <f t="shared" si="3"/>
        <v>4958975285</v>
      </c>
      <c r="N603" s="47">
        <f>HLOOKUP(ROUND(AVERAGE(M591:M602)/10^6,0),Assumption!$B$2:$E$3,2,TRUE)*MAX((AVERAGE(M591:M602)-250*10^6),0)</f>
        <v>27676351.6</v>
      </c>
      <c r="O603" s="46">
        <f t="shared" si="4"/>
        <v>4986651637</v>
      </c>
      <c r="P603" s="46">
        <f>IF(A603=1,SA,MAX(0,SA-M602))</f>
        <v>0</v>
      </c>
      <c r="S603" s="5">
        <v>1.0</v>
      </c>
      <c r="T603" s="5">
        <v>1.0</v>
      </c>
      <c r="U603" s="5">
        <v>1.0</v>
      </c>
      <c r="V603" s="48">
        <v>1.0</v>
      </c>
    </row>
    <row r="604" ht="15.75" customHeight="1">
      <c r="A604" s="5">
        <v>602.0</v>
      </c>
      <c r="B604" s="5">
        <v>51.0</v>
      </c>
      <c r="C604" s="5">
        <f t="shared" si="1"/>
        <v>2</v>
      </c>
      <c r="D604" s="5">
        <f>'Thông tin khách hàng'!$B$4+B604-1</f>
        <v>51</v>
      </c>
      <c r="E604" s="46">
        <f t="shared" si="5"/>
        <v>4958975285</v>
      </c>
      <c r="F604" s="5">
        <f>TP*VLOOKUP('Thông tin khách hàng'!$E$10,$X$2:$Z$5,3,FALSE)*OFFSET($S604,0,VLOOKUP('Thông tin khách hàng'!$E$10,$X$2:$Z$5,2,FALSE))</f>
        <v>0</v>
      </c>
      <c r="G604" s="5">
        <f>EP*VLOOKUP('Thông tin khách hàng'!$E$10,$X$2:$Z$5,3,FALSE)*OFFSET($S604,0,VLOOKUP('Thông tin khách hàng'!$E$10,$X$2:$Z$5,2,FALSE))</f>
        <v>0</v>
      </c>
      <c r="H604" s="5">
        <f>F604*HLOOKUP(B604,Assumption!$A$10:$G$12,2,TRUE)+G604*HLOOKUP(B604,Assumption!$A$10:$G$12,3,TRUE)</f>
        <v>0</v>
      </c>
      <c r="I604" s="5">
        <f t="shared" si="2"/>
        <v>0</v>
      </c>
      <c r="J604" s="47">
        <f>VLOOKUP(D604,Assumption!$O$3:$Q$103,IF('Thông tin khách hàng'!$B$3="Nam",2,3),FALSE)/12*P604</f>
        <v>0</v>
      </c>
      <c r="K604" s="5">
        <v>20000.0</v>
      </c>
      <c r="L604" s="46">
        <f>ROUND(((HLOOKUP(B604,Assumption!$A$6:$L$7,2,TRUE)+1)^(1/12)-1)*(E604+I604-J604-K604),0)</f>
        <v>8190118</v>
      </c>
      <c r="M604" s="46">
        <f t="shared" si="3"/>
        <v>4967145403</v>
      </c>
      <c r="N604" s="47">
        <f>HLOOKUP(ROUND(AVERAGE(M592:M603)/10^6,0),Assumption!$B$2:$E$3,2,TRUE)*MAX((AVERAGE(M592:M603)-250*10^6),0)</f>
        <v>27753716.82</v>
      </c>
      <c r="O604" s="46">
        <f t="shared" si="4"/>
        <v>4994899120</v>
      </c>
      <c r="P604" s="46">
        <f>IF(A604=1,SA,MAX(0,SA-M603))</f>
        <v>0</v>
      </c>
      <c r="S604" s="5">
        <v>0.0</v>
      </c>
      <c r="T604" s="5">
        <v>0.0</v>
      </c>
      <c r="U604" s="5">
        <v>0.0</v>
      </c>
      <c r="V604" s="48">
        <v>1.0</v>
      </c>
    </row>
    <row r="605" ht="15.75" customHeight="1">
      <c r="A605" s="5">
        <v>603.0</v>
      </c>
      <c r="B605" s="5">
        <v>51.0</v>
      </c>
      <c r="C605" s="5">
        <f t="shared" si="1"/>
        <v>3</v>
      </c>
      <c r="D605" s="5">
        <f>'Thông tin khách hàng'!$B$4+B605-1</f>
        <v>51</v>
      </c>
      <c r="E605" s="46">
        <f t="shared" si="5"/>
        <v>4967145403</v>
      </c>
      <c r="F605" s="5">
        <f>TP*VLOOKUP('Thông tin khách hàng'!$E$10,$X$2:$Z$5,3,FALSE)*OFFSET($S605,0,VLOOKUP('Thông tin khách hàng'!$E$10,$X$2:$Z$5,2,FALSE))</f>
        <v>0</v>
      </c>
      <c r="G605" s="5">
        <f>EP*VLOOKUP('Thông tin khách hàng'!$E$10,$X$2:$Z$5,3,FALSE)*OFFSET($S605,0,VLOOKUP('Thông tin khách hàng'!$E$10,$X$2:$Z$5,2,FALSE))</f>
        <v>0</v>
      </c>
      <c r="H605" s="5">
        <f>F605*HLOOKUP(B605,Assumption!$A$10:$G$12,2,TRUE)+G605*HLOOKUP(B605,Assumption!$A$10:$G$12,3,TRUE)</f>
        <v>0</v>
      </c>
      <c r="I605" s="5">
        <f t="shared" si="2"/>
        <v>0</v>
      </c>
      <c r="J605" s="47">
        <f>VLOOKUP(D605,Assumption!$O$3:$Q$103,IF('Thông tin khách hàng'!$B$3="Nam",2,3),FALSE)/12*P605</f>
        <v>0</v>
      </c>
      <c r="K605" s="5">
        <v>20000.0</v>
      </c>
      <c r="L605" s="46">
        <f>ROUND(((HLOOKUP(B605,Assumption!$A$6:$L$7,2,TRUE)+1)^(1/12)-1)*(E605+I605-J605-K605),0)</f>
        <v>8203611</v>
      </c>
      <c r="M605" s="46">
        <f t="shared" si="3"/>
        <v>4975329014</v>
      </c>
      <c r="N605" s="47">
        <f>HLOOKUP(ROUND(AVERAGE(M593:M604)/10^6,0),Assumption!$B$2:$E$3,2,TRUE)*MAX((AVERAGE(M593:M604)-250*10^6),0)</f>
        <v>27831209.83</v>
      </c>
      <c r="O605" s="46">
        <f t="shared" si="4"/>
        <v>5003160224</v>
      </c>
      <c r="P605" s="46">
        <f>IF(A605=1,SA,MAX(0,SA-M604))</f>
        <v>0</v>
      </c>
      <c r="S605" s="5">
        <v>0.0</v>
      </c>
      <c r="T605" s="5">
        <v>0.0</v>
      </c>
      <c r="U605" s="5">
        <v>0.0</v>
      </c>
      <c r="V605" s="48">
        <v>1.0</v>
      </c>
    </row>
    <row r="606" ht="15.75" customHeight="1">
      <c r="A606" s="5">
        <v>604.0</v>
      </c>
      <c r="B606" s="5">
        <v>51.0</v>
      </c>
      <c r="C606" s="5">
        <f t="shared" si="1"/>
        <v>4</v>
      </c>
      <c r="D606" s="5">
        <f>'Thông tin khách hàng'!$B$4+B606-1</f>
        <v>51</v>
      </c>
      <c r="E606" s="46">
        <f t="shared" si="5"/>
        <v>4975329014</v>
      </c>
      <c r="F606" s="5">
        <f>TP*VLOOKUP('Thông tin khách hàng'!$E$10,$X$2:$Z$5,3,FALSE)*OFFSET($S606,0,VLOOKUP('Thông tin khách hàng'!$E$10,$X$2:$Z$5,2,FALSE))</f>
        <v>0</v>
      </c>
      <c r="G606" s="5">
        <f>EP*VLOOKUP('Thông tin khách hàng'!$E$10,$X$2:$Z$5,3,FALSE)*OFFSET($S606,0,VLOOKUP('Thông tin khách hàng'!$E$10,$X$2:$Z$5,2,FALSE))</f>
        <v>0</v>
      </c>
      <c r="H606" s="5">
        <f>F606*HLOOKUP(B606,Assumption!$A$10:$G$12,2,TRUE)+G606*HLOOKUP(B606,Assumption!$A$10:$G$12,3,TRUE)</f>
        <v>0</v>
      </c>
      <c r="I606" s="5">
        <f t="shared" si="2"/>
        <v>0</v>
      </c>
      <c r="J606" s="47">
        <f>VLOOKUP(D606,Assumption!$O$3:$Q$103,IF('Thông tin khách hàng'!$B$3="Nam",2,3),FALSE)/12*P606</f>
        <v>0</v>
      </c>
      <c r="K606" s="5">
        <v>20000.0</v>
      </c>
      <c r="L606" s="46">
        <f>ROUND(((HLOOKUP(B606,Assumption!$A$6:$L$7,2,TRUE)+1)^(1/12)-1)*(E606+I606-J606-K606),0)</f>
        <v>8217127</v>
      </c>
      <c r="M606" s="46">
        <f t="shared" si="3"/>
        <v>4983526141</v>
      </c>
      <c r="N606" s="47">
        <f>HLOOKUP(ROUND(AVERAGE(M594:M605)/10^6,0),Assumption!$B$2:$E$3,2,TRUE)*MAX((AVERAGE(M594:M605)-250*10^6),0)</f>
        <v>27908830.81</v>
      </c>
      <c r="O606" s="46">
        <f t="shared" si="4"/>
        <v>5011434972</v>
      </c>
      <c r="P606" s="46">
        <f>IF(A606=1,SA,MAX(0,SA-M605))</f>
        <v>0</v>
      </c>
      <c r="S606" s="5">
        <v>0.0</v>
      </c>
      <c r="T606" s="5">
        <v>0.0</v>
      </c>
      <c r="U606" s="5">
        <v>1.0</v>
      </c>
      <c r="V606" s="48">
        <v>1.0</v>
      </c>
    </row>
    <row r="607" ht="15.75" customHeight="1">
      <c r="A607" s="5">
        <v>605.0</v>
      </c>
      <c r="B607" s="5">
        <v>51.0</v>
      </c>
      <c r="C607" s="5">
        <f t="shared" si="1"/>
        <v>5</v>
      </c>
      <c r="D607" s="5">
        <f>'Thông tin khách hàng'!$B$4+B607-1</f>
        <v>51</v>
      </c>
      <c r="E607" s="46">
        <f t="shared" si="5"/>
        <v>4983526141</v>
      </c>
      <c r="F607" s="5">
        <f>TP*VLOOKUP('Thông tin khách hàng'!$E$10,$X$2:$Z$5,3,FALSE)*OFFSET($S607,0,VLOOKUP('Thông tin khách hàng'!$E$10,$X$2:$Z$5,2,FALSE))</f>
        <v>0</v>
      </c>
      <c r="G607" s="5">
        <f>EP*VLOOKUP('Thông tin khách hàng'!$E$10,$X$2:$Z$5,3,FALSE)*OFFSET($S607,0,VLOOKUP('Thông tin khách hàng'!$E$10,$X$2:$Z$5,2,FALSE))</f>
        <v>0</v>
      </c>
      <c r="H607" s="5">
        <f>F607*HLOOKUP(B607,Assumption!$A$10:$G$12,2,TRUE)+G607*HLOOKUP(B607,Assumption!$A$10:$G$12,3,TRUE)</f>
        <v>0</v>
      </c>
      <c r="I607" s="5">
        <f t="shared" si="2"/>
        <v>0</v>
      </c>
      <c r="J607" s="47">
        <f>VLOOKUP(D607,Assumption!$O$3:$Q$103,IF('Thông tin khách hàng'!$B$3="Nam",2,3),FALSE)/12*P607</f>
        <v>0</v>
      </c>
      <c r="K607" s="5">
        <v>20000.0</v>
      </c>
      <c r="L607" s="46">
        <f>ROUND(((HLOOKUP(B607,Assumption!$A$6:$L$7,2,TRUE)+1)^(1/12)-1)*(E607+I607-J607-K607),0)</f>
        <v>8230666</v>
      </c>
      <c r="M607" s="46">
        <f t="shared" si="3"/>
        <v>4991736807</v>
      </c>
      <c r="N607" s="47">
        <f>HLOOKUP(ROUND(AVERAGE(M595:M606)/10^6,0),Assumption!$B$2:$E$3,2,TRUE)*MAX((AVERAGE(M595:M606)-250*10^6),0)</f>
        <v>27986580</v>
      </c>
      <c r="O607" s="46">
        <f t="shared" si="4"/>
        <v>5019723387</v>
      </c>
      <c r="P607" s="46">
        <f>IF(A607=1,SA,MAX(0,SA-M606))</f>
        <v>0</v>
      </c>
      <c r="S607" s="5">
        <v>0.0</v>
      </c>
      <c r="T607" s="5">
        <v>0.0</v>
      </c>
      <c r="U607" s="5">
        <v>0.0</v>
      </c>
      <c r="V607" s="48">
        <v>1.0</v>
      </c>
    </row>
    <row r="608" ht="15.75" customHeight="1">
      <c r="A608" s="5">
        <v>606.0</v>
      </c>
      <c r="B608" s="5">
        <v>51.0</v>
      </c>
      <c r="C608" s="5">
        <f t="shared" si="1"/>
        <v>6</v>
      </c>
      <c r="D608" s="5">
        <f>'Thông tin khách hàng'!$B$4+B608-1</f>
        <v>51</v>
      </c>
      <c r="E608" s="46">
        <f t="shared" si="5"/>
        <v>4991736807</v>
      </c>
      <c r="F608" s="5">
        <f>TP*VLOOKUP('Thông tin khách hàng'!$E$10,$X$2:$Z$5,3,FALSE)*OFFSET($S608,0,VLOOKUP('Thông tin khách hàng'!$E$10,$X$2:$Z$5,2,FALSE))</f>
        <v>0</v>
      </c>
      <c r="G608" s="5">
        <f>EP*VLOOKUP('Thông tin khách hàng'!$E$10,$X$2:$Z$5,3,FALSE)*OFFSET($S608,0,VLOOKUP('Thông tin khách hàng'!$E$10,$X$2:$Z$5,2,FALSE))</f>
        <v>0</v>
      </c>
      <c r="H608" s="5">
        <f>F608*HLOOKUP(B608,Assumption!$A$10:$G$12,2,TRUE)+G608*HLOOKUP(B608,Assumption!$A$10:$G$12,3,TRUE)</f>
        <v>0</v>
      </c>
      <c r="I608" s="5">
        <f t="shared" si="2"/>
        <v>0</v>
      </c>
      <c r="J608" s="47">
        <f>VLOOKUP(D608,Assumption!$O$3:$Q$103,IF('Thông tin khách hàng'!$B$3="Nam",2,3),FALSE)/12*P608</f>
        <v>0</v>
      </c>
      <c r="K608" s="5">
        <v>20000.0</v>
      </c>
      <c r="L608" s="46">
        <f>ROUND(((HLOOKUP(B608,Assumption!$A$6:$L$7,2,TRUE)+1)^(1/12)-1)*(E608+I608-J608-K608),0)</f>
        <v>8244226</v>
      </c>
      <c r="M608" s="46">
        <f t="shared" si="3"/>
        <v>4999961033</v>
      </c>
      <c r="N608" s="47">
        <f>HLOOKUP(ROUND(AVERAGE(M596:M607)/10^6,0),Assumption!$B$2:$E$3,2,TRUE)*MAX((AVERAGE(M596:M607)-250*10^6),0)</f>
        <v>28064457.59</v>
      </c>
      <c r="O608" s="46">
        <f t="shared" si="4"/>
        <v>5028025491</v>
      </c>
      <c r="P608" s="46">
        <f>IF(A608=1,SA,MAX(0,SA-M607))</f>
        <v>0</v>
      </c>
      <c r="S608" s="5">
        <v>0.0</v>
      </c>
      <c r="T608" s="5">
        <v>0.0</v>
      </c>
      <c r="U608" s="5">
        <v>0.0</v>
      </c>
      <c r="V608" s="48">
        <v>1.0</v>
      </c>
    </row>
    <row r="609" ht="15.75" customHeight="1">
      <c r="A609" s="5">
        <v>607.0</v>
      </c>
      <c r="B609" s="5">
        <v>51.0</v>
      </c>
      <c r="C609" s="5">
        <f t="shared" si="1"/>
        <v>7</v>
      </c>
      <c r="D609" s="5">
        <f>'Thông tin khách hàng'!$B$4+B609-1</f>
        <v>51</v>
      </c>
      <c r="E609" s="46">
        <f t="shared" si="5"/>
        <v>4999961033</v>
      </c>
      <c r="F609" s="5">
        <f>TP*VLOOKUP('Thông tin khách hàng'!$E$10,$X$2:$Z$5,3,FALSE)*OFFSET($S609,0,VLOOKUP('Thông tin khách hàng'!$E$10,$X$2:$Z$5,2,FALSE))</f>
        <v>15000000</v>
      </c>
      <c r="G609" s="5">
        <f>EP*VLOOKUP('Thông tin khách hàng'!$E$10,$X$2:$Z$5,3,FALSE)*OFFSET($S609,0,VLOOKUP('Thông tin khách hàng'!$E$10,$X$2:$Z$5,2,FALSE))</f>
        <v>15000000</v>
      </c>
      <c r="H609" s="5">
        <f>F609*HLOOKUP(B609,Assumption!$A$10:$G$12,2,TRUE)+G609*HLOOKUP(B609,Assumption!$A$10:$G$12,3,TRUE)</f>
        <v>750000</v>
      </c>
      <c r="I609" s="5">
        <f t="shared" si="2"/>
        <v>29250000</v>
      </c>
      <c r="J609" s="47">
        <f>VLOOKUP(D609,Assumption!$O$3:$Q$103,IF('Thông tin khách hàng'!$B$3="Nam",2,3),FALSE)/12*P609</f>
        <v>0</v>
      </c>
      <c r="K609" s="5">
        <v>20000.0</v>
      </c>
      <c r="L609" s="46">
        <f>ROUND(((HLOOKUP(B609,Assumption!$A$6:$L$7,2,TRUE)+1)^(1/12)-1)*(E609+I609-J609-K609),0)</f>
        <v>8306118</v>
      </c>
      <c r="M609" s="46">
        <f t="shared" si="3"/>
        <v>5037497151</v>
      </c>
      <c r="N609" s="47">
        <f>HLOOKUP(ROUND(AVERAGE(M597:M608)/10^6,0),Assumption!$B$2:$E$3,2,TRUE)*MAX((AVERAGE(M597:M608)-250*10^6),0)</f>
        <v>28142463.81</v>
      </c>
      <c r="O609" s="46">
        <f t="shared" si="4"/>
        <v>5065639615</v>
      </c>
      <c r="P609" s="46">
        <f>IF(A609=1,SA,MAX(0,SA-M608))</f>
        <v>0</v>
      </c>
      <c r="S609" s="5">
        <v>0.0</v>
      </c>
      <c r="T609" s="5">
        <v>1.0</v>
      </c>
      <c r="U609" s="5">
        <v>1.0</v>
      </c>
      <c r="V609" s="48">
        <v>1.0</v>
      </c>
    </row>
    <row r="610" ht="15.75" customHeight="1">
      <c r="A610" s="5">
        <v>608.0</v>
      </c>
      <c r="B610" s="5">
        <v>51.0</v>
      </c>
      <c r="C610" s="5">
        <f t="shared" si="1"/>
        <v>8</v>
      </c>
      <c r="D610" s="5">
        <f>'Thông tin khách hàng'!$B$4+B610-1</f>
        <v>51</v>
      </c>
      <c r="E610" s="46">
        <f t="shared" si="5"/>
        <v>5037497151</v>
      </c>
      <c r="F610" s="5">
        <f>TP*VLOOKUP('Thông tin khách hàng'!$E$10,$X$2:$Z$5,3,FALSE)*OFFSET($S610,0,VLOOKUP('Thông tin khách hàng'!$E$10,$X$2:$Z$5,2,FALSE))</f>
        <v>0</v>
      </c>
      <c r="G610" s="5">
        <f>EP*VLOOKUP('Thông tin khách hàng'!$E$10,$X$2:$Z$5,3,FALSE)*OFFSET($S610,0,VLOOKUP('Thông tin khách hàng'!$E$10,$X$2:$Z$5,2,FALSE))</f>
        <v>0</v>
      </c>
      <c r="H610" s="5">
        <f>F610*HLOOKUP(B610,Assumption!$A$10:$G$12,2,TRUE)+G610*HLOOKUP(B610,Assumption!$A$10:$G$12,3,TRUE)</f>
        <v>0</v>
      </c>
      <c r="I610" s="5">
        <f t="shared" si="2"/>
        <v>0</v>
      </c>
      <c r="J610" s="47">
        <f>VLOOKUP(D610,Assumption!$O$3:$Q$103,IF('Thông tin khách hàng'!$B$3="Nam",2,3),FALSE)/12*P610</f>
        <v>0</v>
      </c>
      <c r="K610" s="5">
        <v>20000.0</v>
      </c>
      <c r="L610" s="46">
        <f>ROUND(((HLOOKUP(B610,Assumption!$A$6:$L$7,2,TRUE)+1)^(1/12)-1)*(E610+I610-J610-K610),0)</f>
        <v>8319803</v>
      </c>
      <c r="M610" s="46">
        <f t="shared" si="3"/>
        <v>5045796954</v>
      </c>
      <c r="N610" s="47">
        <f>HLOOKUP(ROUND(AVERAGE(M598:M609)/10^6,0),Assumption!$B$2:$E$3,2,TRUE)*MAX((AVERAGE(M598:M609)-250*10^6),0)</f>
        <v>28220598.86</v>
      </c>
      <c r="O610" s="46">
        <f t="shared" si="4"/>
        <v>5074017553</v>
      </c>
      <c r="P610" s="46">
        <f>IF(A610=1,SA,MAX(0,SA-M609))</f>
        <v>0</v>
      </c>
      <c r="S610" s="5">
        <v>0.0</v>
      </c>
      <c r="T610" s="5">
        <v>0.0</v>
      </c>
      <c r="U610" s="5">
        <v>0.0</v>
      </c>
      <c r="V610" s="48">
        <v>1.0</v>
      </c>
    </row>
    <row r="611" ht="15.75" customHeight="1">
      <c r="A611" s="5">
        <v>609.0</v>
      </c>
      <c r="B611" s="5">
        <v>51.0</v>
      </c>
      <c r="C611" s="5">
        <f t="shared" si="1"/>
        <v>9</v>
      </c>
      <c r="D611" s="5">
        <f>'Thông tin khách hàng'!$B$4+B611-1</f>
        <v>51</v>
      </c>
      <c r="E611" s="46">
        <f t="shared" si="5"/>
        <v>5045796954</v>
      </c>
      <c r="F611" s="5">
        <f>TP*VLOOKUP('Thông tin khách hàng'!$E$10,$X$2:$Z$5,3,FALSE)*OFFSET($S611,0,VLOOKUP('Thông tin khách hàng'!$E$10,$X$2:$Z$5,2,FALSE))</f>
        <v>0</v>
      </c>
      <c r="G611" s="5">
        <f>EP*VLOOKUP('Thông tin khách hàng'!$E$10,$X$2:$Z$5,3,FALSE)*OFFSET($S611,0,VLOOKUP('Thông tin khách hàng'!$E$10,$X$2:$Z$5,2,FALSE))</f>
        <v>0</v>
      </c>
      <c r="H611" s="5">
        <f>F611*HLOOKUP(B611,Assumption!$A$10:$G$12,2,TRUE)+G611*HLOOKUP(B611,Assumption!$A$10:$G$12,3,TRUE)</f>
        <v>0</v>
      </c>
      <c r="I611" s="5">
        <f t="shared" si="2"/>
        <v>0</v>
      </c>
      <c r="J611" s="47">
        <f>VLOOKUP(D611,Assumption!$O$3:$Q$103,IF('Thông tin khách hàng'!$B$3="Nam",2,3),FALSE)/12*P611</f>
        <v>0</v>
      </c>
      <c r="K611" s="5">
        <v>20000.0</v>
      </c>
      <c r="L611" s="46">
        <f>ROUND(((HLOOKUP(B611,Assumption!$A$6:$L$7,2,TRUE)+1)^(1/12)-1)*(E611+I611-J611-K611),0)</f>
        <v>8333511</v>
      </c>
      <c r="M611" s="46">
        <f t="shared" si="3"/>
        <v>5054110465</v>
      </c>
      <c r="N611" s="47">
        <f>HLOOKUP(ROUND(AVERAGE(M599:M610)/10^6,0),Assumption!$B$2:$E$3,2,TRUE)*MAX((AVERAGE(M599:M610)-250*10^6),0)</f>
        <v>28298862.95</v>
      </c>
      <c r="O611" s="46">
        <f t="shared" si="4"/>
        <v>5082409328</v>
      </c>
      <c r="P611" s="46">
        <f>IF(A611=1,SA,MAX(0,SA-M610))</f>
        <v>0</v>
      </c>
      <c r="S611" s="5">
        <v>0.0</v>
      </c>
      <c r="T611" s="5">
        <v>0.0</v>
      </c>
      <c r="U611" s="5">
        <v>0.0</v>
      </c>
      <c r="V611" s="48">
        <v>1.0</v>
      </c>
    </row>
    <row r="612" ht="15.75" customHeight="1">
      <c r="A612" s="5">
        <v>610.0</v>
      </c>
      <c r="B612" s="5">
        <v>51.0</v>
      </c>
      <c r="C612" s="5">
        <f t="shared" si="1"/>
        <v>10</v>
      </c>
      <c r="D612" s="5">
        <f>'Thông tin khách hàng'!$B$4+B612-1</f>
        <v>51</v>
      </c>
      <c r="E612" s="46">
        <f t="shared" si="5"/>
        <v>5054110465</v>
      </c>
      <c r="F612" s="5">
        <f>TP*VLOOKUP('Thông tin khách hàng'!$E$10,$X$2:$Z$5,3,FALSE)*OFFSET($S612,0,VLOOKUP('Thông tin khách hàng'!$E$10,$X$2:$Z$5,2,FALSE))</f>
        <v>0</v>
      </c>
      <c r="G612" s="5">
        <f>EP*VLOOKUP('Thông tin khách hàng'!$E$10,$X$2:$Z$5,3,FALSE)*OFFSET($S612,0,VLOOKUP('Thông tin khách hàng'!$E$10,$X$2:$Z$5,2,FALSE))</f>
        <v>0</v>
      </c>
      <c r="H612" s="5">
        <f>F612*HLOOKUP(B612,Assumption!$A$10:$G$12,2,TRUE)+G612*HLOOKUP(B612,Assumption!$A$10:$G$12,3,TRUE)</f>
        <v>0</v>
      </c>
      <c r="I612" s="5">
        <f t="shared" si="2"/>
        <v>0</v>
      </c>
      <c r="J612" s="47">
        <f>VLOOKUP(D612,Assumption!$O$3:$Q$103,IF('Thông tin khách hàng'!$B$3="Nam",2,3),FALSE)/12*P612</f>
        <v>0</v>
      </c>
      <c r="K612" s="5">
        <v>20000.0</v>
      </c>
      <c r="L612" s="46">
        <f>ROUND(((HLOOKUP(B612,Assumption!$A$6:$L$7,2,TRUE)+1)^(1/12)-1)*(E612+I612-J612-K612),0)</f>
        <v>8347241</v>
      </c>
      <c r="M612" s="46">
        <f t="shared" si="3"/>
        <v>5062437706</v>
      </c>
      <c r="N612" s="47">
        <f>HLOOKUP(ROUND(AVERAGE(M600:M611)/10^6,0),Assumption!$B$2:$E$3,2,TRUE)*MAX((AVERAGE(M600:M611)-250*10^6),0)</f>
        <v>28377256.31</v>
      </c>
      <c r="O612" s="46">
        <f t="shared" si="4"/>
        <v>5090814963</v>
      </c>
      <c r="P612" s="46">
        <f>IF(A612=1,SA,MAX(0,SA-M611))</f>
        <v>0</v>
      </c>
      <c r="S612" s="5">
        <v>0.0</v>
      </c>
      <c r="T612" s="5">
        <v>0.0</v>
      </c>
      <c r="U612" s="5">
        <v>1.0</v>
      </c>
      <c r="V612" s="48">
        <v>1.0</v>
      </c>
    </row>
    <row r="613" ht="15.75" customHeight="1">
      <c r="A613" s="5">
        <v>611.0</v>
      </c>
      <c r="B613" s="5">
        <v>51.0</v>
      </c>
      <c r="C613" s="5">
        <f t="shared" si="1"/>
        <v>11</v>
      </c>
      <c r="D613" s="5">
        <f>'Thông tin khách hàng'!$B$4+B613-1</f>
        <v>51</v>
      </c>
      <c r="E613" s="46">
        <f t="shared" si="5"/>
        <v>5062437706</v>
      </c>
      <c r="F613" s="5">
        <f>TP*VLOOKUP('Thông tin khách hàng'!$E$10,$X$2:$Z$5,3,FALSE)*OFFSET($S613,0,VLOOKUP('Thông tin khách hàng'!$E$10,$X$2:$Z$5,2,FALSE))</f>
        <v>0</v>
      </c>
      <c r="G613" s="5">
        <f>EP*VLOOKUP('Thông tin khách hàng'!$E$10,$X$2:$Z$5,3,FALSE)*OFFSET($S613,0,VLOOKUP('Thông tin khách hàng'!$E$10,$X$2:$Z$5,2,FALSE))</f>
        <v>0</v>
      </c>
      <c r="H613" s="5">
        <f>F613*HLOOKUP(B613,Assumption!$A$10:$G$12,2,TRUE)+G613*HLOOKUP(B613,Assumption!$A$10:$G$12,3,TRUE)</f>
        <v>0</v>
      </c>
      <c r="I613" s="5">
        <f t="shared" si="2"/>
        <v>0</v>
      </c>
      <c r="J613" s="47">
        <f>VLOOKUP(D613,Assumption!$O$3:$Q$103,IF('Thông tin khách hàng'!$B$3="Nam",2,3),FALSE)/12*P613</f>
        <v>0</v>
      </c>
      <c r="K613" s="5">
        <v>20000.0</v>
      </c>
      <c r="L613" s="46">
        <f>ROUND(((HLOOKUP(B613,Assumption!$A$6:$L$7,2,TRUE)+1)^(1/12)-1)*(E613+I613-J613-K613),0)</f>
        <v>8360994</v>
      </c>
      <c r="M613" s="46">
        <f t="shared" si="3"/>
        <v>5070778700</v>
      </c>
      <c r="N613" s="47">
        <f>HLOOKUP(ROUND(AVERAGE(M601:M612)/10^6,0),Assumption!$B$2:$E$3,2,TRUE)*MAX((AVERAGE(M601:M612)-250*10^6),0)</f>
        <v>28455779.14</v>
      </c>
      <c r="O613" s="46">
        <f t="shared" si="4"/>
        <v>5099234479</v>
      </c>
      <c r="P613" s="46">
        <f>IF(A613=1,SA,MAX(0,SA-M612))</f>
        <v>0</v>
      </c>
      <c r="S613" s="5">
        <v>0.0</v>
      </c>
      <c r="T613" s="5">
        <v>0.0</v>
      </c>
      <c r="U613" s="5">
        <v>0.0</v>
      </c>
      <c r="V613" s="48">
        <v>1.0</v>
      </c>
    </row>
    <row r="614" ht="15.75" customHeight="1">
      <c r="A614" s="5">
        <v>612.0</v>
      </c>
      <c r="B614" s="5">
        <v>51.0</v>
      </c>
      <c r="C614" s="5">
        <f t="shared" si="1"/>
        <v>12</v>
      </c>
      <c r="D614" s="5">
        <f>'Thông tin khách hàng'!$B$4+B614-1</f>
        <v>51</v>
      </c>
      <c r="E614" s="46">
        <f t="shared" si="5"/>
        <v>5070778700</v>
      </c>
      <c r="F614" s="5">
        <f>TP*VLOOKUP('Thông tin khách hàng'!$E$10,$X$2:$Z$5,3,FALSE)*OFFSET($S614,0,VLOOKUP('Thông tin khách hàng'!$E$10,$X$2:$Z$5,2,FALSE))</f>
        <v>0</v>
      </c>
      <c r="G614" s="5">
        <f>EP*VLOOKUP('Thông tin khách hàng'!$E$10,$X$2:$Z$5,3,FALSE)*OFFSET($S614,0,VLOOKUP('Thông tin khách hàng'!$E$10,$X$2:$Z$5,2,FALSE))</f>
        <v>0</v>
      </c>
      <c r="H614" s="5">
        <f>F614*HLOOKUP(B614,Assumption!$A$10:$G$12,2,TRUE)+G614*HLOOKUP(B614,Assumption!$A$10:$G$12,3,TRUE)</f>
        <v>0</v>
      </c>
      <c r="I614" s="5">
        <f t="shared" si="2"/>
        <v>0</v>
      </c>
      <c r="J614" s="47">
        <f>VLOOKUP(D614,Assumption!$O$3:$Q$103,IF('Thông tin khách hàng'!$B$3="Nam",2,3),FALSE)/12*P614</f>
        <v>0</v>
      </c>
      <c r="K614" s="5">
        <v>20000.0</v>
      </c>
      <c r="L614" s="46">
        <f>ROUND(((HLOOKUP(B614,Assumption!$A$6:$L$7,2,TRUE)+1)^(1/12)-1)*(E614+I614-J614-K614),0)</f>
        <v>8374770</v>
      </c>
      <c r="M614" s="46">
        <f t="shared" si="3"/>
        <v>5079133470</v>
      </c>
      <c r="N614" s="47">
        <f>HLOOKUP(ROUND(AVERAGE(M602:M613)/10^6,0),Assumption!$B$2:$E$3,2,TRUE)*MAX((AVERAGE(M602:M613)-250*10^6),0)</f>
        <v>28534431.65</v>
      </c>
      <c r="O614" s="46">
        <f t="shared" si="4"/>
        <v>5107667902</v>
      </c>
      <c r="P614" s="46">
        <f>IF(A614=1,SA,MAX(0,SA-M613))</f>
        <v>0</v>
      </c>
      <c r="S614" s="5">
        <v>0.0</v>
      </c>
      <c r="T614" s="5">
        <v>0.0</v>
      </c>
      <c r="U614" s="5">
        <v>0.0</v>
      </c>
      <c r="V614" s="48">
        <v>1.0</v>
      </c>
    </row>
    <row r="615" ht="15.75" customHeight="1">
      <c r="A615" s="5">
        <v>613.0</v>
      </c>
      <c r="B615" s="5">
        <v>52.0</v>
      </c>
      <c r="C615" s="5">
        <f t="shared" si="1"/>
        <v>1</v>
      </c>
      <c r="D615" s="5">
        <f>'Thông tin khách hàng'!$B$4+B615-1</f>
        <v>52</v>
      </c>
      <c r="E615" s="46">
        <f t="shared" si="5"/>
        <v>5079133470</v>
      </c>
      <c r="F615" s="5">
        <f>TP*VLOOKUP('Thông tin khách hàng'!$E$10,$X$2:$Z$5,3,FALSE)*OFFSET($S615,0,VLOOKUP('Thông tin khách hàng'!$E$10,$X$2:$Z$5,2,FALSE))</f>
        <v>15000000</v>
      </c>
      <c r="G615" s="5">
        <f>EP*VLOOKUP('Thông tin khách hàng'!$E$10,$X$2:$Z$5,3,FALSE)*OFFSET($S615,0,VLOOKUP('Thông tin khách hàng'!$E$10,$X$2:$Z$5,2,FALSE))</f>
        <v>15000000</v>
      </c>
      <c r="H615" s="5">
        <f>F615*HLOOKUP(B615,Assumption!$A$10:$G$12,2,TRUE)+G615*HLOOKUP(B615,Assumption!$A$10:$G$12,3,TRUE)</f>
        <v>750000</v>
      </c>
      <c r="I615" s="5">
        <f t="shared" si="2"/>
        <v>29250000</v>
      </c>
      <c r="J615" s="47">
        <f>VLOOKUP(D615,Assumption!$O$3:$Q$103,IF('Thông tin khách hàng'!$B$3="Nam",2,3),FALSE)/12*P615</f>
        <v>0</v>
      </c>
      <c r="K615" s="5">
        <v>20000.0</v>
      </c>
      <c r="L615" s="46">
        <f>ROUND(((HLOOKUP(B615,Assumption!$A$6:$L$7,2,TRUE)+1)^(1/12)-1)*(E615+I615-J615-K615),0)</f>
        <v>8436878</v>
      </c>
      <c r="M615" s="46">
        <f t="shared" si="3"/>
        <v>5116800348</v>
      </c>
      <c r="N615" s="47">
        <f>HLOOKUP(ROUND(AVERAGE(M603:M614)/10^6,0),Assumption!$B$2:$E$3,2,TRUE)*MAX((AVERAGE(M603:M614)-250*10^6),0)</f>
        <v>28613214.07</v>
      </c>
      <c r="O615" s="46">
        <f t="shared" si="4"/>
        <v>5145413562</v>
      </c>
      <c r="P615" s="46">
        <f>IF(A615=1,SA,MAX(0,SA-M614))</f>
        <v>0</v>
      </c>
      <c r="S615" s="5">
        <v>1.0</v>
      </c>
      <c r="T615" s="5">
        <v>1.0</v>
      </c>
      <c r="U615" s="5">
        <v>1.0</v>
      </c>
      <c r="V615" s="48">
        <v>1.0</v>
      </c>
    </row>
    <row r="616" ht="15.75" customHeight="1">
      <c r="A616" s="5">
        <v>614.0</v>
      </c>
      <c r="B616" s="5">
        <v>52.0</v>
      </c>
      <c r="C616" s="5">
        <f t="shared" si="1"/>
        <v>2</v>
      </c>
      <c r="D616" s="5">
        <f>'Thông tin khách hàng'!$B$4+B616-1</f>
        <v>52</v>
      </c>
      <c r="E616" s="46">
        <f t="shared" si="5"/>
        <v>5116800348</v>
      </c>
      <c r="F616" s="5">
        <f>TP*VLOOKUP('Thông tin khách hàng'!$E$10,$X$2:$Z$5,3,FALSE)*OFFSET($S616,0,VLOOKUP('Thông tin khách hàng'!$E$10,$X$2:$Z$5,2,FALSE))</f>
        <v>0</v>
      </c>
      <c r="G616" s="5">
        <f>EP*VLOOKUP('Thông tin khách hàng'!$E$10,$X$2:$Z$5,3,FALSE)*OFFSET($S616,0,VLOOKUP('Thông tin khách hàng'!$E$10,$X$2:$Z$5,2,FALSE))</f>
        <v>0</v>
      </c>
      <c r="H616" s="5">
        <f>F616*HLOOKUP(B616,Assumption!$A$10:$G$12,2,TRUE)+G616*HLOOKUP(B616,Assumption!$A$10:$G$12,3,TRUE)</f>
        <v>0</v>
      </c>
      <c r="I616" s="5">
        <f t="shared" si="2"/>
        <v>0</v>
      </c>
      <c r="J616" s="47">
        <f>VLOOKUP(D616,Assumption!$O$3:$Q$103,IF('Thông tin khách hàng'!$B$3="Nam",2,3),FALSE)/12*P616</f>
        <v>0</v>
      </c>
      <c r="K616" s="5">
        <v>20000.0</v>
      </c>
      <c r="L616" s="46">
        <f>ROUND(((HLOOKUP(B616,Assumption!$A$6:$L$7,2,TRUE)+1)^(1/12)-1)*(E616+I616-J616-K616),0)</f>
        <v>8450779</v>
      </c>
      <c r="M616" s="46">
        <f t="shared" si="3"/>
        <v>5125231127</v>
      </c>
      <c r="N616" s="47">
        <f>HLOOKUP(ROUND(AVERAGE(M604:M615)/10^6,0),Assumption!$B$2:$E$3,2,TRUE)*MAX((AVERAGE(M604:M615)-250*10^6),0)</f>
        <v>28692126.6</v>
      </c>
      <c r="O616" s="46">
        <f t="shared" si="4"/>
        <v>5153923254</v>
      </c>
      <c r="P616" s="46">
        <f>IF(A616=1,SA,MAX(0,SA-M615))</f>
        <v>0</v>
      </c>
      <c r="S616" s="5">
        <v>0.0</v>
      </c>
      <c r="T616" s="5">
        <v>0.0</v>
      </c>
      <c r="U616" s="5">
        <v>0.0</v>
      </c>
      <c r="V616" s="48">
        <v>1.0</v>
      </c>
    </row>
    <row r="617" ht="15.75" customHeight="1">
      <c r="A617" s="5">
        <v>615.0</v>
      </c>
      <c r="B617" s="5">
        <v>52.0</v>
      </c>
      <c r="C617" s="5">
        <f t="shared" si="1"/>
        <v>3</v>
      </c>
      <c r="D617" s="5">
        <f>'Thông tin khách hàng'!$B$4+B617-1</f>
        <v>52</v>
      </c>
      <c r="E617" s="46">
        <f t="shared" si="5"/>
        <v>5125231127</v>
      </c>
      <c r="F617" s="5">
        <f>TP*VLOOKUP('Thông tin khách hàng'!$E$10,$X$2:$Z$5,3,FALSE)*OFFSET($S617,0,VLOOKUP('Thông tin khách hàng'!$E$10,$X$2:$Z$5,2,FALSE))</f>
        <v>0</v>
      </c>
      <c r="G617" s="5">
        <f>EP*VLOOKUP('Thông tin khách hàng'!$E$10,$X$2:$Z$5,3,FALSE)*OFFSET($S617,0,VLOOKUP('Thông tin khách hàng'!$E$10,$X$2:$Z$5,2,FALSE))</f>
        <v>0</v>
      </c>
      <c r="H617" s="5">
        <f>F617*HLOOKUP(B617,Assumption!$A$10:$G$12,2,TRUE)+G617*HLOOKUP(B617,Assumption!$A$10:$G$12,3,TRUE)</f>
        <v>0</v>
      </c>
      <c r="I617" s="5">
        <f t="shared" si="2"/>
        <v>0</v>
      </c>
      <c r="J617" s="47">
        <f>VLOOKUP(D617,Assumption!$O$3:$Q$103,IF('Thông tin khách hàng'!$B$3="Nam",2,3),FALSE)/12*P617</f>
        <v>0</v>
      </c>
      <c r="K617" s="5">
        <v>20000.0</v>
      </c>
      <c r="L617" s="46">
        <f>ROUND(((HLOOKUP(B617,Assumption!$A$6:$L$7,2,TRUE)+1)^(1/12)-1)*(E617+I617-J617-K617),0)</f>
        <v>8464703</v>
      </c>
      <c r="M617" s="46">
        <f t="shared" si="3"/>
        <v>5133675830</v>
      </c>
      <c r="N617" s="47">
        <f>HLOOKUP(ROUND(AVERAGE(M605:M616)/10^6,0),Assumption!$B$2:$E$3,2,TRUE)*MAX((AVERAGE(M605:M616)-250*10^6),0)</f>
        <v>28771169.46</v>
      </c>
      <c r="O617" s="46">
        <f t="shared" si="4"/>
        <v>5162447000</v>
      </c>
      <c r="P617" s="46">
        <f>IF(A617=1,SA,MAX(0,SA-M616))</f>
        <v>0</v>
      </c>
      <c r="S617" s="5">
        <v>0.0</v>
      </c>
      <c r="T617" s="5">
        <v>0.0</v>
      </c>
      <c r="U617" s="5">
        <v>0.0</v>
      </c>
      <c r="V617" s="48">
        <v>1.0</v>
      </c>
    </row>
    <row r="618" ht="15.75" customHeight="1">
      <c r="A618" s="5">
        <v>616.0</v>
      </c>
      <c r="B618" s="5">
        <v>52.0</v>
      </c>
      <c r="C618" s="5">
        <f t="shared" si="1"/>
        <v>4</v>
      </c>
      <c r="D618" s="5">
        <f>'Thông tin khách hàng'!$B$4+B618-1</f>
        <v>52</v>
      </c>
      <c r="E618" s="46">
        <f t="shared" si="5"/>
        <v>5133675830</v>
      </c>
      <c r="F618" s="5">
        <f>TP*VLOOKUP('Thông tin khách hàng'!$E$10,$X$2:$Z$5,3,FALSE)*OFFSET($S618,0,VLOOKUP('Thông tin khách hàng'!$E$10,$X$2:$Z$5,2,FALSE))</f>
        <v>0</v>
      </c>
      <c r="G618" s="5">
        <f>EP*VLOOKUP('Thông tin khách hàng'!$E$10,$X$2:$Z$5,3,FALSE)*OFFSET($S618,0,VLOOKUP('Thông tin khách hàng'!$E$10,$X$2:$Z$5,2,FALSE))</f>
        <v>0</v>
      </c>
      <c r="H618" s="5">
        <f>F618*HLOOKUP(B618,Assumption!$A$10:$G$12,2,TRUE)+G618*HLOOKUP(B618,Assumption!$A$10:$G$12,3,TRUE)</f>
        <v>0</v>
      </c>
      <c r="I618" s="5">
        <f t="shared" si="2"/>
        <v>0</v>
      </c>
      <c r="J618" s="47">
        <f>VLOOKUP(D618,Assumption!$O$3:$Q$103,IF('Thông tin khách hàng'!$B$3="Nam",2,3),FALSE)/12*P618</f>
        <v>0</v>
      </c>
      <c r="K618" s="5">
        <v>20000.0</v>
      </c>
      <c r="L618" s="46">
        <f>ROUND(((HLOOKUP(B618,Assumption!$A$6:$L$7,2,TRUE)+1)^(1/12)-1)*(E618+I618-J618-K618),0)</f>
        <v>8478650</v>
      </c>
      <c r="M618" s="46">
        <f t="shared" si="3"/>
        <v>5142134480</v>
      </c>
      <c r="N618" s="47">
        <f>HLOOKUP(ROUND(AVERAGE(M606:M617)/10^6,0),Assumption!$B$2:$E$3,2,TRUE)*MAX((AVERAGE(M606:M617)-250*10^6),0)</f>
        <v>28850342.87</v>
      </c>
      <c r="O618" s="46">
        <f t="shared" si="4"/>
        <v>5170984823</v>
      </c>
      <c r="P618" s="46">
        <f>IF(A618=1,SA,MAX(0,SA-M617))</f>
        <v>0</v>
      </c>
      <c r="S618" s="5">
        <v>0.0</v>
      </c>
      <c r="T618" s="5">
        <v>0.0</v>
      </c>
      <c r="U618" s="5">
        <v>1.0</v>
      </c>
      <c r="V618" s="48">
        <v>1.0</v>
      </c>
    </row>
    <row r="619" ht="15.75" customHeight="1">
      <c r="A619" s="5">
        <v>617.0</v>
      </c>
      <c r="B619" s="5">
        <v>52.0</v>
      </c>
      <c r="C619" s="5">
        <f t="shared" si="1"/>
        <v>5</v>
      </c>
      <c r="D619" s="5">
        <f>'Thông tin khách hàng'!$B$4+B619-1</f>
        <v>52</v>
      </c>
      <c r="E619" s="46">
        <f t="shared" si="5"/>
        <v>5142134480</v>
      </c>
      <c r="F619" s="5">
        <f>TP*VLOOKUP('Thông tin khách hàng'!$E$10,$X$2:$Z$5,3,FALSE)*OFFSET($S619,0,VLOOKUP('Thông tin khách hàng'!$E$10,$X$2:$Z$5,2,FALSE))</f>
        <v>0</v>
      </c>
      <c r="G619" s="5">
        <f>EP*VLOOKUP('Thông tin khách hàng'!$E$10,$X$2:$Z$5,3,FALSE)*OFFSET($S619,0,VLOOKUP('Thông tin khách hàng'!$E$10,$X$2:$Z$5,2,FALSE))</f>
        <v>0</v>
      </c>
      <c r="H619" s="5">
        <f>F619*HLOOKUP(B619,Assumption!$A$10:$G$12,2,TRUE)+G619*HLOOKUP(B619,Assumption!$A$10:$G$12,3,TRUE)</f>
        <v>0</v>
      </c>
      <c r="I619" s="5">
        <f t="shared" si="2"/>
        <v>0</v>
      </c>
      <c r="J619" s="47">
        <f>VLOOKUP(D619,Assumption!$O$3:$Q$103,IF('Thông tin khách hàng'!$B$3="Nam",2,3),FALSE)/12*P619</f>
        <v>0</v>
      </c>
      <c r="K619" s="5">
        <v>20000.0</v>
      </c>
      <c r="L619" s="46">
        <f>ROUND(((HLOOKUP(B619,Assumption!$A$6:$L$7,2,TRUE)+1)^(1/12)-1)*(E619+I619-J619-K619),0)</f>
        <v>8492620</v>
      </c>
      <c r="M619" s="46">
        <f t="shared" si="3"/>
        <v>5150607100</v>
      </c>
      <c r="N619" s="47">
        <f>HLOOKUP(ROUND(AVERAGE(M607:M618)/10^6,0),Assumption!$B$2:$E$3,2,TRUE)*MAX((AVERAGE(M607:M618)-250*10^6),0)</f>
        <v>28929647.04</v>
      </c>
      <c r="O619" s="46">
        <f t="shared" si="4"/>
        <v>5179536747</v>
      </c>
      <c r="P619" s="46">
        <f>IF(A619=1,SA,MAX(0,SA-M618))</f>
        <v>0</v>
      </c>
      <c r="S619" s="5">
        <v>0.0</v>
      </c>
      <c r="T619" s="5">
        <v>0.0</v>
      </c>
      <c r="U619" s="5">
        <v>0.0</v>
      </c>
      <c r="V619" s="48">
        <v>1.0</v>
      </c>
    </row>
    <row r="620" ht="15.75" customHeight="1">
      <c r="A620" s="5">
        <v>618.0</v>
      </c>
      <c r="B620" s="5">
        <v>52.0</v>
      </c>
      <c r="C620" s="5">
        <f t="shared" si="1"/>
        <v>6</v>
      </c>
      <c r="D620" s="5">
        <f>'Thông tin khách hàng'!$B$4+B620-1</f>
        <v>52</v>
      </c>
      <c r="E620" s="46">
        <f t="shared" si="5"/>
        <v>5150607100</v>
      </c>
      <c r="F620" s="5">
        <f>TP*VLOOKUP('Thông tin khách hàng'!$E$10,$X$2:$Z$5,3,FALSE)*OFFSET($S620,0,VLOOKUP('Thông tin khách hàng'!$E$10,$X$2:$Z$5,2,FALSE))</f>
        <v>0</v>
      </c>
      <c r="G620" s="5">
        <f>EP*VLOOKUP('Thông tin khách hàng'!$E$10,$X$2:$Z$5,3,FALSE)*OFFSET($S620,0,VLOOKUP('Thông tin khách hàng'!$E$10,$X$2:$Z$5,2,FALSE))</f>
        <v>0</v>
      </c>
      <c r="H620" s="5">
        <f>F620*HLOOKUP(B620,Assumption!$A$10:$G$12,2,TRUE)+G620*HLOOKUP(B620,Assumption!$A$10:$G$12,3,TRUE)</f>
        <v>0</v>
      </c>
      <c r="I620" s="5">
        <f t="shared" si="2"/>
        <v>0</v>
      </c>
      <c r="J620" s="47">
        <f>VLOOKUP(D620,Assumption!$O$3:$Q$103,IF('Thông tin khách hàng'!$B$3="Nam",2,3),FALSE)/12*P620</f>
        <v>0</v>
      </c>
      <c r="K620" s="5">
        <v>20000.0</v>
      </c>
      <c r="L620" s="46">
        <f>ROUND(((HLOOKUP(B620,Assumption!$A$6:$L$7,2,TRUE)+1)^(1/12)-1)*(E620+I620-J620-K620),0)</f>
        <v>8506613</v>
      </c>
      <c r="M620" s="46">
        <f t="shared" si="3"/>
        <v>5159093713</v>
      </c>
      <c r="N620" s="47">
        <f>HLOOKUP(ROUND(AVERAGE(M608:M619)/10^6,0),Assumption!$B$2:$E$3,2,TRUE)*MAX((AVERAGE(M608:M619)-250*10^6),0)</f>
        <v>29009082.18</v>
      </c>
      <c r="O620" s="46">
        <f t="shared" si="4"/>
        <v>5188102795</v>
      </c>
      <c r="P620" s="46">
        <f>IF(A620=1,SA,MAX(0,SA-M619))</f>
        <v>0</v>
      </c>
      <c r="S620" s="5">
        <v>0.0</v>
      </c>
      <c r="T620" s="5">
        <v>0.0</v>
      </c>
      <c r="U620" s="5">
        <v>0.0</v>
      </c>
      <c r="V620" s="48">
        <v>1.0</v>
      </c>
    </row>
    <row r="621" ht="15.75" customHeight="1">
      <c r="A621" s="5">
        <v>619.0</v>
      </c>
      <c r="B621" s="5">
        <v>52.0</v>
      </c>
      <c r="C621" s="5">
        <f t="shared" si="1"/>
        <v>7</v>
      </c>
      <c r="D621" s="5">
        <f>'Thông tin khách hàng'!$B$4+B621-1</f>
        <v>52</v>
      </c>
      <c r="E621" s="46">
        <f t="shared" si="5"/>
        <v>5159093713</v>
      </c>
      <c r="F621" s="5">
        <f>TP*VLOOKUP('Thông tin khách hàng'!$E$10,$X$2:$Z$5,3,FALSE)*OFFSET($S621,0,VLOOKUP('Thông tin khách hàng'!$E$10,$X$2:$Z$5,2,FALSE))</f>
        <v>15000000</v>
      </c>
      <c r="G621" s="5">
        <f>EP*VLOOKUP('Thông tin khách hàng'!$E$10,$X$2:$Z$5,3,FALSE)*OFFSET($S621,0,VLOOKUP('Thông tin khách hàng'!$E$10,$X$2:$Z$5,2,FALSE))</f>
        <v>15000000</v>
      </c>
      <c r="H621" s="5">
        <f>F621*HLOOKUP(B621,Assumption!$A$10:$G$12,2,TRUE)+G621*HLOOKUP(B621,Assumption!$A$10:$G$12,3,TRUE)</f>
        <v>750000</v>
      </c>
      <c r="I621" s="5">
        <f t="shared" si="2"/>
        <v>29250000</v>
      </c>
      <c r="J621" s="47">
        <f>VLOOKUP(D621,Assumption!$O$3:$Q$103,IF('Thông tin khách hàng'!$B$3="Nam",2,3),FALSE)/12*P621</f>
        <v>0</v>
      </c>
      <c r="K621" s="5">
        <v>20000.0</v>
      </c>
      <c r="L621" s="46">
        <f>ROUND(((HLOOKUP(B621,Assumption!$A$6:$L$7,2,TRUE)+1)^(1/12)-1)*(E621+I621-J621-K621),0)</f>
        <v>8568938</v>
      </c>
      <c r="M621" s="46">
        <f t="shared" si="3"/>
        <v>5196892651</v>
      </c>
      <c r="N621" s="47">
        <f>HLOOKUP(ROUND(AVERAGE(M609:M620)/10^6,0),Assumption!$B$2:$E$3,2,TRUE)*MAX((AVERAGE(M609:M620)-250*10^6),0)</f>
        <v>29088648.52</v>
      </c>
      <c r="O621" s="46">
        <f t="shared" si="4"/>
        <v>5225981300</v>
      </c>
      <c r="P621" s="46">
        <f>IF(A621=1,SA,MAX(0,SA-M620))</f>
        <v>0</v>
      </c>
      <c r="S621" s="5">
        <v>0.0</v>
      </c>
      <c r="T621" s="5">
        <v>1.0</v>
      </c>
      <c r="U621" s="5">
        <v>1.0</v>
      </c>
      <c r="V621" s="48">
        <v>1.0</v>
      </c>
    </row>
    <row r="622" ht="15.75" customHeight="1">
      <c r="A622" s="5">
        <v>620.0</v>
      </c>
      <c r="B622" s="5">
        <v>52.0</v>
      </c>
      <c r="C622" s="5">
        <f t="shared" si="1"/>
        <v>8</v>
      </c>
      <c r="D622" s="5">
        <f>'Thông tin khách hàng'!$B$4+B622-1</f>
        <v>52</v>
      </c>
      <c r="E622" s="46">
        <f t="shared" si="5"/>
        <v>5196892651</v>
      </c>
      <c r="F622" s="5">
        <f>TP*VLOOKUP('Thông tin khách hàng'!$E$10,$X$2:$Z$5,3,FALSE)*OFFSET($S622,0,VLOOKUP('Thông tin khách hàng'!$E$10,$X$2:$Z$5,2,FALSE))</f>
        <v>0</v>
      </c>
      <c r="G622" s="5">
        <f>EP*VLOOKUP('Thông tin khách hàng'!$E$10,$X$2:$Z$5,3,FALSE)*OFFSET($S622,0,VLOOKUP('Thông tin khách hàng'!$E$10,$X$2:$Z$5,2,FALSE))</f>
        <v>0</v>
      </c>
      <c r="H622" s="5">
        <f>F622*HLOOKUP(B622,Assumption!$A$10:$G$12,2,TRUE)+G622*HLOOKUP(B622,Assumption!$A$10:$G$12,3,TRUE)</f>
        <v>0</v>
      </c>
      <c r="I622" s="5">
        <f t="shared" si="2"/>
        <v>0</v>
      </c>
      <c r="J622" s="47">
        <f>VLOOKUP(D622,Assumption!$O$3:$Q$103,IF('Thông tin khách hàng'!$B$3="Nam",2,3),FALSE)/12*P622</f>
        <v>0</v>
      </c>
      <c r="K622" s="5">
        <v>20000.0</v>
      </c>
      <c r="L622" s="46">
        <f>ROUND(((HLOOKUP(B622,Assumption!$A$6:$L$7,2,TRUE)+1)^(1/12)-1)*(E622+I622-J622-K622),0)</f>
        <v>8583058</v>
      </c>
      <c r="M622" s="46">
        <f t="shared" si="3"/>
        <v>5205455709</v>
      </c>
      <c r="N622" s="47">
        <f>HLOOKUP(ROUND(AVERAGE(M610:M621)/10^6,0),Assumption!$B$2:$E$3,2,TRUE)*MAX((AVERAGE(M610:M621)-250*10^6),0)</f>
        <v>29168346.27</v>
      </c>
      <c r="O622" s="46">
        <f t="shared" si="4"/>
        <v>5234624056</v>
      </c>
      <c r="P622" s="46">
        <f>IF(A622=1,SA,MAX(0,SA-M621))</f>
        <v>0</v>
      </c>
      <c r="S622" s="5">
        <v>0.0</v>
      </c>
      <c r="T622" s="5">
        <v>0.0</v>
      </c>
      <c r="U622" s="5">
        <v>0.0</v>
      </c>
      <c r="V622" s="48">
        <v>1.0</v>
      </c>
    </row>
    <row r="623" ht="15.75" customHeight="1">
      <c r="A623" s="5">
        <v>621.0</v>
      </c>
      <c r="B623" s="5">
        <v>52.0</v>
      </c>
      <c r="C623" s="5">
        <f t="shared" si="1"/>
        <v>9</v>
      </c>
      <c r="D623" s="5">
        <f>'Thông tin khách hàng'!$B$4+B623-1</f>
        <v>52</v>
      </c>
      <c r="E623" s="46">
        <f t="shared" si="5"/>
        <v>5205455709</v>
      </c>
      <c r="F623" s="5">
        <f>TP*VLOOKUP('Thông tin khách hàng'!$E$10,$X$2:$Z$5,3,FALSE)*OFFSET($S623,0,VLOOKUP('Thông tin khách hàng'!$E$10,$X$2:$Z$5,2,FALSE))</f>
        <v>0</v>
      </c>
      <c r="G623" s="5">
        <f>EP*VLOOKUP('Thông tin khách hàng'!$E$10,$X$2:$Z$5,3,FALSE)*OFFSET($S623,0,VLOOKUP('Thông tin khách hàng'!$E$10,$X$2:$Z$5,2,FALSE))</f>
        <v>0</v>
      </c>
      <c r="H623" s="5">
        <f>F623*HLOOKUP(B623,Assumption!$A$10:$G$12,2,TRUE)+G623*HLOOKUP(B623,Assumption!$A$10:$G$12,3,TRUE)</f>
        <v>0</v>
      </c>
      <c r="I623" s="5">
        <f t="shared" si="2"/>
        <v>0</v>
      </c>
      <c r="J623" s="47">
        <f>VLOOKUP(D623,Assumption!$O$3:$Q$103,IF('Thông tin khách hàng'!$B$3="Nam",2,3),FALSE)/12*P623</f>
        <v>0</v>
      </c>
      <c r="K623" s="5">
        <v>20000.0</v>
      </c>
      <c r="L623" s="46">
        <f>ROUND(((HLOOKUP(B623,Assumption!$A$6:$L$7,2,TRUE)+1)^(1/12)-1)*(E623+I623-J623-K623),0)</f>
        <v>8597200</v>
      </c>
      <c r="M623" s="46">
        <f t="shared" si="3"/>
        <v>5214032909</v>
      </c>
      <c r="N623" s="47">
        <f>HLOOKUP(ROUND(AVERAGE(M611:M622)/10^6,0),Assumption!$B$2:$E$3,2,TRUE)*MAX((AVERAGE(M611:M622)-250*10^6),0)</f>
        <v>29248175.65</v>
      </c>
      <c r="O623" s="46">
        <f t="shared" si="4"/>
        <v>5243281085</v>
      </c>
      <c r="P623" s="46">
        <f>IF(A623=1,SA,MAX(0,SA-M622))</f>
        <v>0</v>
      </c>
      <c r="S623" s="5">
        <v>0.0</v>
      </c>
      <c r="T623" s="5">
        <v>0.0</v>
      </c>
      <c r="U623" s="5">
        <v>0.0</v>
      </c>
      <c r="V623" s="48">
        <v>1.0</v>
      </c>
    </row>
    <row r="624" ht="15.75" customHeight="1">
      <c r="A624" s="5">
        <v>622.0</v>
      </c>
      <c r="B624" s="5">
        <v>52.0</v>
      </c>
      <c r="C624" s="5">
        <f t="shared" si="1"/>
        <v>10</v>
      </c>
      <c r="D624" s="5">
        <f>'Thông tin khách hàng'!$B$4+B624-1</f>
        <v>52</v>
      </c>
      <c r="E624" s="46">
        <f t="shared" si="5"/>
        <v>5214032909</v>
      </c>
      <c r="F624" s="5">
        <f>TP*VLOOKUP('Thông tin khách hàng'!$E$10,$X$2:$Z$5,3,FALSE)*OFFSET($S624,0,VLOOKUP('Thông tin khách hàng'!$E$10,$X$2:$Z$5,2,FALSE))</f>
        <v>0</v>
      </c>
      <c r="G624" s="5">
        <f>EP*VLOOKUP('Thông tin khách hàng'!$E$10,$X$2:$Z$5,3,FALSE)*OFFSET($S624,0,VLOOKUP('Thông tin khách hàng'!$E$10,$X$2:$Z$5,2,FALSE))</f>
        <v>0</v>
      </c>
      <c r="H624" s="5">
        <f>F624*HLOOKUP(B624,Assumption!$A$10:$G$12,2,TRUE)+G624*HLOOKUP(B624,Assumption!$A$10:$G$12,3,TRUE)</f>
        <v>0</v>
      </c>
      <c r="I624" s="5">
        <f t="shared" si="2"/>
        <v>0</v>
      </c>
      <c r="J624" s="47">
        <f>VLOOKUP(D624,Assumption!$O$3:$Q$103,IF('Thông tin khách hàng'!$B$3="Nam",2,3),FALSE)/12*P624</f>
        <v>0</v>
      </c>
      <c r="K624" s="5">
        <v>20000.0</v>
      </c>
      <c r="L624" s="46">
        <f>ROUND(((HLOOKUP(B624,Assumption!$A$6:$L$7,2,TRUE)+1)^(1/12)-1)*(E624+I624-J624-K624),0)</f>
        <v>8611366</v>
      </c>
      <c r="M624" s="46">
        <f t="shared" si="3"/>
        <v>5222624275</v>
      </c>
      <c r="N624" s="47">
        <f>HLOOKUP(ROUND(AVERAGE(M612:M623)/10^6,0),Assumption!$B$2:$E$3,2,TRUE)*MAX((AVERAGE(M612:M623)-250*10^6),0)</f>
        <v>29328136.87</v>
      </c>
      <c r="O624" s="46">
        <f t="shared" si="4"/>
        <v>5251952412</v>
      </c>
      <c r="P624" s="46">
        <f>IF(A624=1,SA,MAX(0,SA-M623))</f>
        <v>0</v>
      </c>
      <c r="S624" s="5">
        <v>0.0</v>
      </c>
      <c r="T624" s="5">
        <v>0.0</v>
      </c>
      <c r="U624" s="5">
        <v>1.0</v>
      </c>
      <c r="V624" s="48">
        <v>1.0</v>
      </c>
    </row>
    <row r="625" ht="15.75" customHeight="1">
      <c r="A625" s="5">
        <v>623.0</v>
      </c>
      <c r="B625" s="5">
        <v>52.0</v>
      </c>
      <c r="C625" s="5">
        <f t="shared" si="1"/>
        <v>11</v>
      </c>
      <c r="D625" s="5">
        <f>'Thông tin khách hàng'!$B$4+B625-1</f>
        <v>52</v>
      </c>
      <c r="E625" s="46">
        <f t="shared" si="5"/>
        <v>5222624275</v>
      </c>
      <c r="F625" s="5">
        <f>TP*VLOOKUP('Thông tin khách hàng'!$E$10,$X$2:$Z$5,3,FALSE)*OFFSET($S625,0,VLOOKUP('Thông tin khách hàng'!$E$10,$X$2:$Z$5,2,FALSE))</f>
        <v>0</v>
      </c>
      <c r="G625" s="5">
        <f>EP*VLOOKUP('Thông tin khách hàng'!$E$10,$X$2:$Z$5,3,FALSE)*OFFSET($S625,0,VLOOKUP('Thông tin khách hàng'!$E$10,$X$2:$Z$5,2,FALSE))</f>
        <v>0</v>
      </c>
      <c r="H625" s="5">
        <f>F625*HLOOKUP(B625,Assumption!$A$10:$G$12,2,TRUE)+G625*HLOOKUP(B625,Assumption!$A$10:$G$12,3,TRUE)</f>
        <v>0</v>
      </c>
      <c r="I625" s="5">
        <f t="shared" si="2"/>
        <v>0</v>
      </c>
      <c r="J625" s="47">
        <f>VLOOKUP(D625,Assumption!$O$3:$Q$103,IF('Thông tin khách hàng'!$B$3="Nam",2,3),FALSE)/12*P625</f>
        <v>0</v>
      </c>
      <c r="K625" s="5">
        <v>20000.0</v>
      </c>
      <c r="L625" s="46">
        <f>ROUND(((HLOOKUP(B625,Assumption!$A$6:$L$7,2,TRUE)+1)^(1/12)-1)*(E625+I625-J625-K625),0)</f>
        <v>8625556</v>
      </c>
      <c r="M625" s="46">
        <f t="shared" si="3"/>
        <v>5231229831</v>
      </c>
      <c r="N625" s="47">
        <f>HLOOKUP(ROUND(AVERAGE(M613:M624)/10^6,0),Assumption!$B$2:$E$3,2,TRUE)*MAX((AVERAGE(M613:M624)-250*10^6),0)</f>
        <v>29408230.16</v>
      </c>
      <c r="O625" s="46">
        <f t="shared" si="4"/>
        <v>5260638061</v>
      </c>
      <c r="P625" s="46">
        <f>IF(A625=1,SA,MAX(0,SA-M624))</f>
        <v>0</v>
      </c>
      <c r="S625" s="5">
        <v>0.0</v>
      </c>
      <c r="T625" s="5">
        <v>0.0</v>
      </c>
      <c r="U625" s="5">
        <v>0.0</v>
      </c>
      <c r="V625" s="48">
        <v>1.0</v>
      </c>
    </row>
    <row r="626" ht="15.75" customHeight="1">
      <c r="A626" s="5">
        <v>624.0</v>
      </c>
      <c r="B626" s="5">
        <v>52.0</v>
      </c>
      <c r="C626" s="5">
        <f t="shared" si="1"/>
        <v>12</v>
      </c>
      <c r="D626" s="5">
        <f>'Thông tin khách hàng'!$B$4+B626-1</f>
        <v>52</v>
      </c>
      <c r="E626" s="46">
        <f t="shared" si="5"/>
        <v>5231229831</v>
      </c>
      <c r="F626" s="5">
        <f>TP*VLOOKUP('Thông tin khách hàng'!$E$10,$X$2:$Z$5,3,FALSE)*OFFSET($S626,0,VLOOKUP('Thông tin khách hàng'!$E$10,$X$2:$Z$5,2,FALSE))</f>
        <v>0</v>
      </c>
      <c r="G626" s="5">
        <f>EP*VLOOKUP('Thông tin khách hàng'!$E$10,$X$2:$Z$5,3,FALSE)*OFFSET($S626,0,VLOOKUP('Thông tin khách hàng'!$E$10,$X$2:$Z$5,2,FALSE))</f>
        <v>0</v>
      </c>
      <c r="H626" s="5">
        <f>F626*HLOOKUP(B626,Assumption!$A$10:$G$12,2,TRUE)+G626*HLOOKUP(B626,Assumption!$A$10:$G$12,3,TRUE)</f>
        <v>0</v>
      </c>
      <c r="I626" s="5">
        <f t="shared" si="2"/>
        <v>0</v>
      </c>
      <c r="J626" s="47">
        <f>VLOOKUP(D626,Assumption!$O$3:$Q$103,IF('Thông tin khách hàng'!$B$3="Nam",2,3),FALSE)/12*P626</f>
        <v>0</v>
      </c>
      <c r="K626" s="5">
        <v>20000.0</v>
      </c>
      <c r="L626" s="46">
        <f>ROUND(((HLOOKUP(B626,Assumption!$A$6:$L$7,2,TRUE)+1)^(1/12)-1)*(E626+I626-J626-K626),0)</f>
        <v>8639768</v>
      </c>
      <c r="M626" s="46">
        <f t="shared" si="3"/>
        <v>5239849599</v>
      </c>
      <c r="N626" s="47">
        <f>HLOOKUP(ROUND(AVERAGE(M614:M625)/10^6,0),Assumption!$B$2:$E$3,2,TRUE)*MAX((AVERAGE(M614:M625)-250*10^6),0)</f>
        <v>29488455.72</v>
      </c>
      <c r="O626" s="46">
        <f t="shared" si="4"/>
        <v>5269338055</v>
      </c>
      <c r="P626" s="46">
        <f>IF(A626=1,SA,MAX(0,SA-M625))</f>
        <v>0</v>
      </c>
      <c r="S626" s="5">
        <v>0.0</v>
      </c>
      <c r="T626" s="5">
        <v>0.0</v>
      </c>
      <c r="U626" s="5">
        <v>0.0</v>
      </c>
      <c r="V626" s="48">
        <v>1.0</v>
      </c>
    </row>
    <row r="627" ht="15.75" customHeight="1">
      <c r="A627" s="5">
        <v>625.0</v>
      </c>
      <c r="B627" s="5">
        <v>53.0</v>
      </c>
      <c r="C627" s="5">
        <f t="shared" si="1"/>
        <v>1</v>
      </c>
      <c r="D627" s="5">
        <f>'Thông tin khách hàng'!$B$4+B627-1</f>
        <v>53</v>
      </c>
      <c r="E627" s="46">
        <f t="shared" si="5"/>
        <v>5239849599</v>
      </c>
      <c r="F627" s="5">
        <f>TP*VLOOKUP('Thông tin khách hàng'!$E$10,$X$2:$Z$5,3,FALSE)*OFFSET($S627,0,VLOOKUP('Thông tin khách hàng'!$E$10,$X$2:$Z$5,2,FALSE))</f>
        <v>15000000</v>
      </c>
      <c r="G627" s="5">
        <f>EP*VLOOKUP('Thông tin khách hàng'!$E$10,$X$2:$Z$5,3,FALSE)*OFFSET($S627,0,VLOOKUP('Thông tin khách hàng'!$E$10,$X$2:$Z$5,2,FALSE))</f>
        <v>15000000</v>
      </c>
      <c r="H627" s="5">
        <f>F627*HLOOKUP(B627,Assumption!$A$10:$G$12,2,TRUE)+G627*HLOOKUP(B627,Assumption!$A$10:$G$12,3,TRUE)</f>
        <v>750000</v>
      </c>
      <c r="I627" s="5">
        <f t="shared" si="2"/>
        <v>29250000</v>
      </c>
      <c r="J627" s="47">
        <f>VLOOKUP(D627,Assumption!$O$3:$Q$103,IF('Thông tin khách hàng'!$B$3="Nam",2,3),FALSE)/12*P627</f>
        <v>0</v>
      </c>
      <c r="K627" s="5">
        <v>20000.0</v>
      </c>
      <c r="L627" s="46">
        <f>ROUND(((HLOOKUP(B627,Assumption!$A$6:$L$7,2,TRUE)+1)^(1/12)-1)*(E627+I627-J627-K627),0)</f>
        <v>8702313</v>
      </c>
      <c r="M627" s="46">
        <f t="shared" si="3"/>
        <v>5277781912</v>
      </c>
      <c r="N627" s="47">
        <f>HLOOKUP(ROUND(AVERAGE(M615:M626)/10^6,0),Assumption!$B$2:$E$3,2,TRUE)*MAX((AVERAGE(M615:M626)-250*10^6),0)</f>
        <v>29568813.79</v>
      </c>
      <c r="O627" s="46">
        <f t="shared" si="4"/>
        <v>5307350726</v>
      </c>
      <c r="P627" s="46">
        <f>IF(A627=1,SA,MAX(0,SA-M626))</f>
        <v>0</v>
      </c>
      <c r="S627" s="5">
        <v>1.0</v>
      </c>
      <c r="T627" s="5">
        <v>1.0</v>
      </c>
      <c r="U627" s="5">
        <v>1.0</v>
      </c>
      <c r="V627" s="48">
        <v>1.0</v>
      </c>
    </row>
    <row r="628" ht="15.75" customHeight="1">
      <c r="A628" s="5">
        <v>626.0</v>
      </c>
      <c r="B628" s="5">
        <v>53.0</v>
      </c>
      <c r="C628" s="5">
        <f t="shared" si="1"/>
        <v>2</v>
      </c>
      <c r="D628" s="5">
        <f>'Thông tin khách hàng'!$B$4+B628-1</f>
        <v>53</v>
      </c>
      <c r="E628" s="46">
        <f t="shared" si="5"/>
        <v>5277781912</v>
      </c>
      <c r="F628" s="5">
        <f>TP*VLOOKUP('Thông tin khách hàng'!$E$10,$X$2:$Z$5,3,FALSE)*OFFSET($S628,0,VLOOKUP('Thông tin khách hàng'!$E$10,$X$2:$Z$5,2,FALSE))</f>
        <v>0</v>
      </c>
      <c r="G628" s="5">
        <f>EP*VLOOKUP('Thông tin khách hàng'!$E$10,$X$2:$Z$5,3,FALSE)*OFFSET($S628,0,VLOOKUP('Thông tin khách hàng'!$E$10,$X$2:$Z$5,2,FALSE))</f>
        <v>0</v>
      </c>
      <c r="H628" s="5">
        <f>F628*HLOOKUP(B628,Assumption!$A$10:$G$12,2,TRUE)+G628*HLOOKUP(B628,Assumption!$A$10:$G$12,3,TRUE)</f>
        <v>0</v>
      </c>
      <c r="I628" s="5">
        <f t="shared" si="2"/>
        <v>0</v>
      </c>
      <c r="J628" s="47">
        <f>VLOOKUP(D628,Assumption!$O$3:$Q$103,IF('Thông tin khách hàng'!$B$3="Nam",2,3),FALSE)/12*P628</f>
        <v>0</v>
      </c>
      <c r="K628" s="5">
        <v>20000.0</v>
      </c>
      <c r="L628" s="46">
        <f>ROUND(((HLOOKUP(B628,Assumption!$A$6:$L$7,2,TRUE)+1)^(1/12)-1)*(E628+I628-J628-K628),0)</f>
        <v>8716653</v>
      </c>
      <c r="M628" s="46">
        <f t="shared" si="3"/>
        <v>5286478565</v>
      </c>
      <c r="N628" s="47">
        <f>HLOOKUP(ROUND(AVERAGE(M616:M627)/10^6,0),Assumption!$B$2:$E$3,2,TRUE)*MAX((AVERAGE(M616:M627)-250*10^6),0)</f>
        <v>29649304.57</v>
      </c>
      <c r="O628" s="46">
        <f t="shared" si="4"/>
        <v>5316127870</v>
      </c>
      <c r="P628" s="46">
        <f>IF(A628=1,SA,MAX(0,SA-M627))</f>
        <v>0</v>
      </c>
      <c r="S628" s="5">
        <v>0.0</v>
      </c>
      <c r="T628" s="5">
        <v>0.0</v>
      </c>
      <c r="U628" s="5">
        <v>0.0</v>
      </c>
      <c r="V628" s="48">
        <v>1.0</v>
      </c>
    </row>
    <row r="629" ht="15.75" customHeight="1">
      <c r="A629" s="5">
        <v>627.0</v>
      </c>
      <c r="B629" s="5">
        <v>53.0</v>
      </c>
      <c r="C629" s="5">
        <f t="shared" si="1"/>
        <v>3</v>
      </c>
      <c r="D629" s="5">
        <f>'Thông tin khách hàng'!$B$4+B629-1</f>
        <v>53</v>
      </c>
      <c r="E629" s="46">
        <f t="shared" si="5"/>
        <v>5286478565</v>
      </c>
      <c r="F629" s="5">
        <f>TP*VLOOKUP('Thông tin khách hàng'!$E$10,$X$2:$Z$5,3,FALSE)*OFFSET($S629,0,VLOOKUP('Thông tin khách hàng'!$E$10,$X$2:$Z$5,2,FALSE))</f>
        <v>0</v>
      </c>
      <c r="G629" s="5">
        <f>EP*VLOOKUP('Thông tin khách hàng'!$E$10,$X$2:$Z$5,3,FALSE)*OFFSET($S629,0,VLOOKUP('Thông tin khách hàng'!$E$10,$X$2:$Z$5,2,FALSE))</f>
        <v>0</v>
      </c>
      <c r="H629" s="5">
        <f>F629*HLOOKUP(B629,Assumption!$A$10:$G$12,2,TRUE)+G629*HLOOKUP(B629,Assumption!$A$10:$G$12,3,TRUE)</f>
        <v>0</v>
      </c>
      <c r="I629" s="5">
        <f t="shared" si="2"/>
        <v>0</v>
      </c>
      <c r="J629" s="47">
        <f>VLOOKUP(D629,Assumption!$O$3:$Q$103,IF('Thông tin khách hàng'!$B$3="Nam",2,3),FALSE)/12*P629</f>
        <v>0</v>
      </c>
      <c r="K629" s="5">
        <v>20000.0</v>
      </c>
      <c r="L629" s="46">
        <f>ROUND(((HLOOKUP(B629,Assumption!$A$6:$L$7,2,TRUE)+1)^(1/12)-1)*(E629+I629-J629-K629),0)</f>
        <v>8731016</v>
      </c>
      <c r="M629" s="46">
        <f t="shared" si="3"/>
        <v>5295189581</v>
      </c>
      <c r="N629" s="47">
        <f>HLOOKUP(ROUND(AVERAGE(M617:M628)/10^6,0),Assumption!$B$2:$E$3,2,TRUE)*MAX((AVERAGE(M617:M628)-250*10^6),0)</f>
        <v>29729928.29</v>
      </c>
      <c r="O629" s="46">
        <f t="shared" si="4"/>
        <v>5324919510</v>
      </c>
      <c r="P629" s="46">
        <f>IF(A629=1,SA,MAX(0,SA-M628))</f>
        <v>0</v>
      </c>
      <c r="S629" s="5">
        <v>0.0</v>
      </c>
      <c r="T629" s="5">
        <v>0.0</v>
      </c>
      <c r="U629" s="5">
        <v>0.0</v>
      </c>
      <c r="V629" s="48">
        <v>1.0</v>
      </c>
    </row>
    <row r="630" ht="15.75" customHeight="1">
      <c r="A630" s="5">
        <v>628.0</v>
      </c>
      <c r="B630" s="5">
        <v>53.0</v>
      </c>
      <c r="C630" s="5">
        <f t="shared" si="1"/>
        <v>4</v>
      </c>
      <c r="D630" s="5">
        <f>'Thông tin khách hàng'!$B$4+B630-1</f>
        <v>53</v>
      </c>
      <c r="E630" s="46">
        <f t="shared" si="5"/>
        <v>5295189581</v>
      </c>
      <c r="F630" s="5">
        <f>TP*VLOOKUP('Thông tin khách hàng'!$E$10,$X$2:$Z$5,3,FALSE)*OFFSET($S630,0,VLOOKUP('Thông tin khách hàng'!$E$10,$X$2:$Z$5,2,FALSE))</f>
        <v>0</v>
      </c>
      <c r="G630" s="5">
        <f>EP*VLOOKUP('Thông tin khách hàng'!$E$10,$X$2:$Z$5,3,FALSE)*OFFSET($S630,0,VLOOKUP('Thông tin khách hàng'!$E$10,$X$2:$Z$5,2,FALSE))</f>
        <v>0</v>
      </c>
      <c r="H630" s="5">
        <f>F630*HLOOKUP(B630,Assumption!$A$10:$G$12,2,TRUE)+G630*HLOOKUP(B630,Assumption!$A$10:$G$12,3,TRUE)</f>
        <v>0</v>
      </c>
      <c r="I630" s="5">
        <f t="shared" si="2"/>
        <v>0</v>
      </c>
      <c r="J630" s="47">
        <f>VLOOKUP(D630,Assumption!$O$3:$Q$103,IF('Thông tin khách hàng'!$B$3="Nam",2,3),FALSE)/12*P630</f>
        <v>0</v>
      </c>
      <c r="K630" s="5">
        <v>20000.0</v>
      </c>
      <c r="L630" s="46">
        <f>ROUND(((HLOOKUP(B630,Assumption!$A$6:$L$7,2,TRUE)+1)^(1/12)-1)*(E630+I630-J630-K630),0)</f>
        <v>8745403</v>
      </c>
      <c r="M630" s="46">
        <f t="shared" si="3"/>
        <v>5303914984</v>
      </c>
      <c r="N630" s="47">
        <f>HLOOKUP(ROUND(AVERAGE(M618:M629)/10^6,0),Assumption!$B$2:$E$3,2,TRUE)*MAX((AVERAGE(M618:M629)-250*10^6),0)</f>
        <v>29810685.16</v>
      </c>
      <c r="O630" s="46">
        <f t="shared" si="4"/>
        <v>5333725669</v>
      </c>
      <c r="P630" s="46">
        <f>IF(A630=1,SA,MAX(0,SA-M629))</f>
        <v>0</v>
      </c>
      <c r="S630" s="5">
        <v>0.0</v>
      </c>
      <c r="T630" s="5">
        <v>0.0</v>
      </c>
      <c r="U630" s="5">
        <v>1.0</v>
      </c>
      <c r="V630" s="48">
        <v>1.0</v>
      </c>
    </row>
    <row r="631" ht="15.75" customHeight="1">
      <c r="A631" s="5">
        <v>629.0</v>
      </c>
      <c r="B631" s="5">
        <v>53.0</v>
      </c>
      <c r="C631" s="5">
        <f t="shared" si="1"/>
        <v>5</v>
      </c>
      <c r="D631" s="5">
        <f>'Thông tin khách hàng'!$B$4+B631-1</f>
        <v>53</v>
      </c>
      <c r="E631" s="46">
        <f t="shared" si="5"/>
        <v>5303914984</v>
      </c>
      <c r="F631" s="5">
        <f>TP*VLOOKUP('Thông tin khách hàng'!$E$10,$X$2:$Z$5,3,FALSE)*OFFSET($S631,0,VLOOKUP('Thông tin khách hàng'!$E$10,$X$2:$Z$5,2,FALSE))</f>
        <v>0</v>
      </c>
      <c r="G631" s="5">
        <f>EP*VLOOKUP('Thông tin khách hàng'!$E$10,$X$2:$Z$5,3,FALSE)*OFFSET($S631,0,VLOOKUP('Thông tin khách hàng'!$E$10,$X$2:$Z$5,2,FALSE))</f>
        <v>0</v>
      </c>
      <c r="H631" s="5">
        <f>F631*HLOOKUP(B631,Assumption!$A$10:$G$12,2,TRUE)+G631*HLOOKUP(B631,Assumption!$A$10:$G$12,3,TRUE)</f>
        <v>0</v>
      </c>
      <c r="I631" s="5">
        <f t="shared" si="2"/>
        <v>0</v>
      </c>
      <c r="J631" s="47">
        <f>VLOOKUP(D631,Assumption!$O$3:$Q$103,IF('Thông tin khách hàng'!$B$3="Nam",2,3),FALSE)/12*P631</f>
        <v>0</v>
      </c>
      <c r="K631" s="5">
        <v>20000.0</v>
      </c>
      <c r="L631" s="46">
        <f>ROUND(((HLOOKUP(B631,Assumption!$A$6:$L$7,2,TRUE)+1)^(1/12)-1)*(E631+I631-J631-K631),0)</f>
        <v>8759814</v>
      </c>
      <c r="M631" s="46">
        <f t="shared" si="3"/>
        <v>5312654798</v>
      </c>
      <c r="N631" s="47">
        <f>HLOOKUP(ROUND(AVERAGE(M619:M630)/10^6,0),Assumption!$B$2:$E$3,2,TRUE)*MAX((AVERAGE(M619:M630)-250*10^6),0)</f>
        <v>29891575.42</v>
      </c>
      <c r="O631" s="46">
        <f t="shared" si="4"/>
        <v>5342546374</v>
      </c>
      <c r="P631" s="46">
        <f>IF(A631=1,SA,MAX(0,SA-M630))</f>
        <v>0</v>
      </c>
      <c r="S631" s="5">
        <v>0.0</v>
      </c>
      <c r="T631" s="5">
        <v>0.0</v>
      </c>
      <c r="U631" s="5">
        <v>0.0</v>
      </c>
      <c r="V631" s="48">
        <v>1.0</v>
      </c>
    </row>
    <row r="632" ht="15.75" customHeight="1">
      <c r="A632" s="5">
        <v>630.0</v>
      </c>
      <c r="B632" s="5">
        <v>53.0</v>
      </c>
      <c r="C632" s="5">
        <f t="shared" si="1"/>
        <v>6</v>
      </c>
      <c r="D632" s="5">
        <f>'Thông tin khách hàng'!$B$4+B632-1</f>
        <v>53</v>
      </c>
      <c r="E632" s="46">
        <f t="shared" si="5"/>
        <v>5312654798</v>
      </c>
      <c r="F632" s="5">
        <f>TP*VLOOKUP('Thông tin khách hàng'!$E$10,$X$2:$Z$5,3,FALSE)*OFFSET($S632,0,VLOOKUP('Thông tin khách hàng'!$E$10,$X$2:$Z$5,2,FALSE))</f>
        <v>0</v>
      </c>
      <c r="G632" s="5">
        <f>EP*VLOOKUP('Thông tin khách hàng'!$E$10,$X$2:$Z$5,3,FALSE)*OFFSET($S632,0,VLOOKUP('Thông tin khách hàng'!$E$10,$X$2:$Z$5,2,FALSE))</f>
        <v>0</v>
      </c>
      <c r="H632" s="5">
        <f>F632*HLOOKUP(B632,Assumption!$A$10:$G$12,2,TRUE)+G632*HLOOKUP(B632,Assumption!$A$10:$G$12,3,TRUE)</f>
        <v>0</v>
      </c>
      <c r="I632" s="5">
        <f t="shared" si="2"/>
        <v>0</v>
      </c>
      <c r="J632" s="47">
        <f>VLOOKUP(D632,Assumption!$O$3:$Q$103,IF('Thông tin khách hàng'!$B$3="Nam",2,3),FALSE)/12*P632</f>
        <v>0</v>
      </c>
      <c r="K632" s="5">
        <v>20000.0</v>
      </c>
      <c r="L632" s="46">
        <f>ROUND(((HLOOKUP(B632,Assumption!$A$6:$L$7,2,TRUE)+1)^(1/12)-1)*(E632+I632-J632-K632),0)</f>
        <v>8774248</v>
      </c>
      <c r="M632" s="46">
        <f t="shared" si="3"/>
        <v>5321409046</v>
      </c>
      <c r="N632" s="47">
        <f>HLOOKUP(ROUND(AVERAGE(M620:M631)/10^6,0),Assumption!$B$2:$E$3,2,TRUE)*MAX((AVERAGE(M620:M631)-250*10^6),0)</f>
        <v>29972599.27</v>
      </c>
      <c r="O632" s="46">
        <f t="shared" si="4"/>
        <v>5351381646</v>
      </c>
      <c r="P632" s="46">
        <f>IF(A632=1,SA,MAX(0,SA-M631))</f>
        <v>0</v>
      </c>
      <c r="S632" s="5">
        <v>0.0</v>
      </c>
      <c r="T632" s="5">
        <v>0.0</v>
      </c>
      <c r="U632" s="5">
        <v>0.0</v>
      </c>
      <c r="V632" s="48">
        <v>1.0</v>
      </c>
    </row>
    <row r="633" ht="15.75" customHeight="1">
      <c r="A633" s="5">
        <v>631.0</v>
      </c>
      <c r="B633" s="5">
        <v>53.0</v>
      </c>
      <c r="C633" s="5">
        <f t="shared" si="1"/>
        <v>7</v>
      </c>
      <c r="D633" s="5">
        <f>'Thông tin khách hàng'!$B$4+B633-1</f>
        <v>53</v>
      </c>
      <c r="E633" s="46">
        <f t="shared" si="5"/>
        <v>5321409046</v>
      </c>
      <c r="F633" s="5">
        <f>TP*VLOOKUP('Thông tin khách hàng'!$E$10,$X$2:$Z$5,3,FALSE)*OFFSET($S633,0,VLOOKUP('Thông tin khách hàng'!$E$10,$X$2:$Z$5,2,FALSE))</f>
        <v>15000000</v>
      </c>
      <c r="G633" s="5">
        <f>EP*VLOOKUP('Thông tin khách hàng'!$E$10,$X$2:$Z$5,3,FALSE)*OFFSET($S633,0,VLOOKUP('Thông tin khách hàng'!$E$10,$X$2:$Z$5,2,FALSE))</f>
        <v>15000000</v>
      </c>
      <c r="H633" s="5">
        <f>F633*HLOOKUP(B633,Assumption!$A$10:$G$12,2,TRUE)+G633*HLOOKUP(B633,Assumption!$A$10:$G$12,3,TRUE)</f>
        <v>750000</v>
      </c>
      <c r="I633" s="5">
        <f t="shared" si="2"/>
        <v>29250000</v>
      </c>
      <c r="J633" s="47">
        <f>VLOOKUP(D633,Assumption!$O$3:$Q$103,IF('Thông tin khách hàng'!$B$3="Nam",2,3),FALSE)/12*P633</f>
        <v>0</v>
      </c>
      <c r="K633" s="5">
        <v>20000.0</v>
      </c>
      <c r="L633" s="46">
        <f>ROUND(((HLOOKUP(B633,Assumption!$A$6:$L$7,2,TRUE)+1)^(1/12)-1)*(E633+I633-J633-K633),0)</f>
        <v>8837015</v>
      </c>
      <c r="M633" s="46">
        <f t="shared" si="3"/>
        <v>5359476061</v>
      </c>
      <c r="N633" s="47">
        <f>HLOOKUP(ROUND(AVERAGE(M621:M632)/10^6,0),Assumption!$B$2:$E$3,2,TRUE)*MAX((AVERAGE(M621:M632)-250*10^6),0)</f>
        <v>30053756.93</v>
      </c>
      <c r="O633" s="46">
        <f t="shared" si="4"/>
        <v>5389529818</v>
      </c>
      <c r="P633" s="46">
        <f>IF(A633=1,SA,MAX(0,SA-M632))</f>
        <v>0</v>
      </c>
      <c r="S633" s="5">
        <v>0.0</v>
      </c>
      <c r="T633" s="5">
        <v>1.0</v>
      </c>
      <c r="U633" s="5">
        <v>1.0</v>
      </c>
      <c r="V633" s="48">
        <v>1.0</v>
      </c>
    </row>
    <row r="634" ht="15.75" customHeight="1">
      <c r="A634" s="5">
        <v>632.0</v>
      </c>
      <c r="B634" s="5">
        <v>53.0</v>
      </c>
      <c r="C634" s="5">
        <f t="shared" si="1"/>
        <v>8</v>
      </c>
      <c r="D634" s="5">
        <f>'Thông tin khách hàng'!$B$4+B634-1</f>
        <v>53</v>
      </c>
      <c r="E634" s="46">
        <f t="shared" si="5"/>
        <v>5359476061</v>
      </c>
      <c r="F634" s="5">
        <f>TP*VLOOKUP('Thông tin khách hàng'!$E$10,$X$2:$Z$5,3,FALSE)*OFFSET($S634,0,VLOOKUP('Thông tin khách hàng'!$E$10,$X$2:$Z$5,2,FALSE))</f>
        <v>0</v>
      </c>
      <c r="G634" s="5">
        <f>EP*VLOOKUP('Thông tin khách hàng'!$E$10,$X$2:$Z$5,3,FALSE)*OFFSET($S634,0,VLOOKUP('Thông tin khách hàng'!$E$10,$X$2:$Z$5,2,FALSE))</f>
        <v>0</v>
      </c>
      <c r="H634" s="5">
        <f>F634*HLOOKUP(B634,Assumption!$A$10:$G$12,2,TRUE)+G634*HLOOKUP(B634,Assumption!$A$10:$G$12,3,TRUE)</f>
        <v>0</v>
      </c>
      <c r="I634" s="5">
        <f t="shared" si="2"/>
        <v>0</v>
      </c>
      <c r="J634" s="47">
        <f>VLOOKUP(D634,Assumption!$O$3:$Q$103,IF('Thông tin khách hàng'!$B$3="Nam",2,3),FALSE)/12*P634</f>
        <v>0</v>
      </c>
      <c r="K634" s="5">
        <v>20000.0</v>
      </c>
      <c r="L634" s="46">
        <f>ROUND(((HLOOKUP(B634,Assumption!$A$6:$L$7,2,TRUE)+1)^(1/12)-1)*(E634+I634-J634-K634),0)</f>
        <v>8851577</v>
      </c>
      <c r="M634" s="46">
        <f t="shared" si="3"/>
        <v>5368307638</v>
      </c>
      <c r="N634" s="47">
        <f>HLOOKUP(ROUND(AVERAGE(M622:M633)/10^6,0),Assumption!$B$2:$E$3,2,TRUE)*MAX((AVERAGE(M622:M633)-250*10^6),0)</f>
        <v>30135048.64</v>
      </c>
      <c r="O634" s="46">
        <f t="shared" si="4"/>
        <v>5398442687</v>
      </c>
      <c r="P634" s="46">
        <f>IF(A634=1,SA,MAX(0,SA-M633))</f>
        <v>0</v>
      </c>
      <c r="S634" s="5">
        <v>0.0</v>
      </c>
      <c r="T634" s="5">
        <v>0.0</v>
      </c>
      <c r="U634" s="5">
        <v>0.0</v>
      </c>
      <c r="V634" s="48">
        <v>1.0</v>
      </c>
    </row>
    <row r="635" ht="15.75" customHeight="1">
      <c r="A635" s="5">
        <v>633.0</v>
      </c>
      <c r="B635" s="5">
        <v>53.0</v>
      </c>
      <c r="C635" s="5">
        <f t="shared" si="1"/>
        <v>9</v>
      </c>
      <c r="D635" s="5">
        <f>'Thông tin khách hàng'!$B$4+B635-1</f>
        <v>53</v>
      </c>
      <c r="E635" s="46">
        <f t="shared" si="5"/>
        <v>5368307638</v>
      </c>
      <c r="F635" s="5">
        <f>TP*VLOOKUP('Thông tin khách hàng'!$E$10,$X$2:$Z$5,3,FALSE)*OFFSET($S635,0,VLOOKUP('Thông tin khách hàng'!$E$10,$X$2:$Z$5,2,FALSE))</f>
        <v>0</v>
      </c>
      <c r="G635" s="5">
        <f>EP*VLOOKUP('Thông tin khách hàng'!$E$10,$X$2:$Z$5,3,FALSE)*OFFSET($S635,0,VLOOKUP('Thông tin khách hàng'!$E$10,$X$2:$Z$5,2,FALSE))</f>
        <v>0</v>
      </c>
      <c r="H635" s="5">
        <f>F635*HLOOKUP(B635,Assumption!$A$10:$G$12,2,TRUE)+G635*HLOOKUP(B635,Assumption!$A$10:$G$12,3,TRUE)</f>
        <v>0</v>
      </c>
      <c r="I635" s="5">
        <f t="shared" si="2"/>
        <v>0</v>
      </c>
      <c r="J635" s="47">
        <f>VLOOKUP(D635,Assumption!$O$3:$Q$103,IF('Thông tin khách hàng'!$B$3="Nam",2,3),FALSE)/12*P635</f>
        <v>0</v>
      </c>
      <c r="K635" s="5">
        <v>20000.0</v>
      </c>
      <c r="L635" s="46">
        <f>ROUND(((HLOOKUP(B635,Assumption!$A$6:$L$7,2,TRUE)+1)^(1/12)-1)*(E635+I635-J635-K635),0)</f>
        <v>8866163</v>
      </c>
      <c r="M635" s="46">
        <f t="shared" si="3"/>
        <v>5377153801</v>
      </c>
      <c r="N635" s="47">
        <f>HLOOKUP(ROUND(AVERAGE(M623:M634)/10^6,0),Assumption!$B$2:$E$3,2,TRUE)*MAX((AVERAGE(M623:M634)-250*10^6),0)</f>
        <v>30216474.6</v>
      </c>
      <c r="O635" s="46">
        <f t="shared" si="4"/>
        <v>5407370276</v>
      </c>
      <c r="P635" s="46">
        <f>IF(A635=1,SA,MAX(0,SA-M634))</f>
        <v>0</v>
      </c>
      <c r="S635" s="5">
        <v>0.0</v>
      </c>
      <c r="T635" s="5">
        <v>0.0</v>
      </c>
      <c r="U635" s="5">
        <v>0.0</v>
      </c>
      <c r="V635" s="48">
        <v>1.0</v>
      </c>
    </row>
    <row r="636" ht="15.75" customHeight="1">
      <c r="A636" s="5">
        <v>634.0</v>
      </c>
      <c r="B636" s="5">
        <v>53.0</v>
      </c>
      <c r="C636" s="5">
        <f t="shared" si="1"/>
        <v>10</v>
      </c>
      <c r="D636" s="5">
        <f>'Thông tin khách hàng'!$B$4+B636-1</f>
        <v>53</v>
      </c>
      <c r="E636" s="46">
        <f t="shared" si="5"/>
        <v>5377153801</v>
      </c>
      <c r="F636" s="5">
        <f>TP*VLOOKUP('Thông tin khách hàng'!$E$10,$X$2:$Z$5,3,FALSE)*OFFSET($S636,0,VLOOKUP('Thông tin khách hàng'!$E$10,$X$2:$Z$5,2,FALSE))</f>
        <v>0</v>
      </c>
      <c r="G636" s="5">
        <f>EP*VLOOKUP('Thông tin khách hàng'!$E$10,$X$2:$Z$5,3,FALSE)*OFFSET($S636,0,VLOOKUP('Thông tin khách hàng'!$E$10,$X$2:$Z$5,2,FALSE))</f>
        <v>0</v>
      </c>
      <c r="H636" s="5">
        <f>F636*HLOOKUP(B636,Assumption!$A$10:$G$12,2,TRUE)+G636*HLOOKUP(B636,Assumption!$A$10:$G$12,3,TRUE)</f>
        <v>0</v>
      </c>
      <c r="I636" s="5">
        <f t="shared" si="2"/>
        <v>0</v>
      </c>
      <c r="J636" s="47">
        <f>VLOOKUP(D636,Assumption!$O$3:$Q$103,IF('Thông tin khách hàng'!$B$3="Nam",2,3),FALSE)/12*P636</f>
        <v>0</v>
      </c>
      <c r="K636" s="5">
        <v>20000.0</v>
      </c>
      <c r="L636" s="46">
        <f>ROUND(((HLOOKUP(B636,Assumption!$A$6:$L$7,2,TRUE)+1)^(1/12)-1)*(E636+I636-J636-K636),0)</f>
        <v>8880774</v>
      </c>
      <c r="M636" s="46">
        <f t="shared" si="3"/>
        <v>5386014575</v>
      </c>
      <c r="N636" s="47">
        <f>HLOOKUP(ROUND(AVERAGE(M624:M635)/10^6,0),Assumption!$B$2:$E$3,2,TRUE)*MAX((AVERAGE(M624:M635)-250*10^6),0)</f>
        <v>30298035.05</v>
      </c>
      <c r="O636" s="46">
        <f t="shared" si="4"/>
        <v>5416312610</v>
      </c>
      <c r="P636" s="46">
        <f>IF(A636=1,SA,MAX(0,SA-M635))</f>
        <v>0</v>
      </c>
      <c r="S636" s="5">
        <v>0.0</v>
      </c>
      <c r="T636" s="5">
        <v>0.0</v>
      </c>
      <c r="U636" s="5">
        <v>1.0</v>
      </c>
      <c r="V636" s="48">
        <v>1.0</v>
      </c>
    </row>
    <row r="637" ht="15.75" customHeight="1">
      <c r="A637" s="5">
        <v>635.0</v>
      </c>
      <c r="B637" s="5">
        <v>53.0</v>
      </c>
      <c r="C637" s="5">
        <f t="shared" si="1"/>
        <v>11</v>
      </c>
      <c r="D637" s="5">
        <f>'Thông tin khách hàng'!$B$4+B637-1</f>
        <v>53</v>
      </c>
      <c r="E637" s="46">
        <f t="shared" si="5"/>
        <v>5386014575</v>
      </c>
      <c r="F637" s="5">
        <f>TP*VLOOKUP('Thông tin khách hàng'!$E$10,$X$2:$Z$5,3,FALSE)*OFFSET($S637,0,VLOOKUP('Thông tin khách hàng'!$E$10,$X$2:$Z$5,2,FALSE))</f>
        <v>0</v>
      </c>
      <c r="G637" s="5">
        <f>EP*VLOOKUP('Thông tin khách hàng'!$E$10,$X$2:$Z$5,3,FALSE)*OFFSET($S637,0,VLOOKUP('Thông tin khách hàng'!$E$10,$X$2:$Z$5,2,FALSE))</f>
        <v>0</v>
      </c>
      <c r="H637" s="5">
        <f>F637*HLOOKUP(B637,Assumption!$A$10:$G$12,2,TRUE)+G637*HLOOKUP(B637,Assumption!$A$10:$G$12,3,TRUE)</f>
        <v>0</v>
      </c>
      <c r="I637" s="5">
        <f t="shared" si="2"/>
        <v>0</v>
      </c>
      <c r="J637" s="47">
        <f>VLOOKUP(D637,Assumption!$O$3:$Q$103,IF('Thông tin khách hàng'!$B$3="Nam",2,3),FALSE)/12*P637</f>
        <v>0</v>
      </c>
      <c r="K637" s="5">
        <v>20000.0</v>
      </c>
      <c r="L637" s="46">
        <f>ROUND(((HLOOKUP(B637,Assumption!$A$6:$L$7,2,TRUE)+1)^(1/12)-1)*(E637+I637-J637-K637),0)</f>
        <v>8895408</v>
      </c>
      <c r="M637" s="46">
        <f t="shared" si="3"/>
        <v>5394889983</v>
      </c>
      <c r="N637" s="47">
        <f>HLOOKUP(ROUND(AVERAGE(M625:M636)/10^6,0),Assumption!$B$2:$E$3,2,TRUE)*MAX((AVERAGE(M625:M636)-250*10^6),0)</f>
        <v>30379730.2</v>
      </c>
      <c r="O637" s="46">
        <f t="shared" si="4"/>
        <v>5425269713</v>
      </c>
      <c r="P637" s="46">
        <f>IF(A637=1,SA,MAX(0,SA-M636))</f>
        <v>0</v>
      </c>
      <c r="S637" s="5">
        <v>0.0</v>
      </c>
      <c r="T637" s="5">
        <v>0.0</v>
      </c>
      <c r="U637" s="5">
        <v>0.0</v>
      </c>
      <c r="V637" s="48">
        <v>1.0</v>
      </c>
    </row>
    <row r="638" ht="15.75" customHeight="1">
      <c r="A638" s="5">
        <v>636.0</v>
      </c>
      <c r="B638" s="5">
        <v>53.0</v>
      </c>
      <c r="C638" s="5">
        <f t="shared" si="1"/>
        <v>12</v>
      </c>
      <c r="D638" s="5">
        <f>'Thông tin khách hàng'!$B$4+B638-1</f>
        <v>53</v>
      </c>
      <c r="E638" s="46">
        <f t="shared" si="5"/>
        <v>5394889983</v>
      </c>
      <c r="F638" s="5">
        <f>TP*VLOOKUP('Thông tin khách hàng'!$E$10,$X$2:$Z$5,3,FALSE)*OFFSET($S638,0,VLOOKUP('Thông tin khách hàng'!$E$10,$X$2:$Z$5,2,FALSE))</f>
        <v>0</v>
      </c>
      <c r="G638" s="5">
        <f>EP*VLOOKUP('Thông tin khách hàng'!$E$10,$X$2:$Z$5,3,FALSE)*OFFSET($S638,0,VLOOKUP('Thông tin khách hàng'!$E$10,$X$2:$Z$5,2,FALSE))</f>
        <v>0</v>
      </c>
      <c r="H638" s="5">
        <f>F638*HLOOKUP(B638,Assumption!$A$10:$G$12,2,TRUE)+G638*HLOOKUP(B638,Assumption!$A$10:$G$12,3,TRUE)</f>
        <v>0</v>
      </c>
      <c r="I638" s="5">
        <f t="shared" si="2"/>
        <v>0</v>
      </c>
      <c r="J638" s="47">
        <f>VLOOKUP(D638,Assumption!$O$3:$Q$103,IF('Thông tin khách hàng'!$B$3="Nam",2,3),FALSE)/12*P638</f>
        <v>0</v>
      </c>
      <c r="K638" s="5">
        <v>20000.0</v>
      </c>
      <c r="L638" s="46">
        <f>ROUND(((HLOOKUP(B638,Assumption!$A$6:$L$7,2,TRUE)+1)^(1/12)-1)*(E638+I638-J638-K638),0)</f>
        <v>8910066</v>
      </c>
      <c r="M638" s="46">
        <f t="shared" si="3"/>
        <v>5403780049</v>
      </c>
      <c r="N638" s="47">
        <f>HLOOKUP(ROUND(AVERAGE(M626:M637)/10^6,0),Assumption!$B$2:$E$3,2,TRUE)*MAX((AVERAGE(M626:M637)-250*10^6),0)</f>
        <v>30461560.27</v>
      </c>
      <c r="O638" s="46">
        <f t="shared" si="4"/>
        <v>5434241610</v>
      </c>
      <c r="P638" s="46">
        <f>IF(A638=1,SA,MAX(0,SA-M637))</f>
        <v>0</v>
      </c>
      <c r="S638" s="5">
        <v>0.0</v>
      </c>
      <c r="T638" s="5">
        <v>0.0</v>
      </c>
      <c r="U638" s="5">
        <v>0.0</v>
      </c>
      <c r="V638" s="48">
        <v>1.0</v>
      </c>
    </row>
    <row r="639" ht="15.75" customHeight="1">
      <c r="A639" s="5">
        <v>637.0</v>
      </c>
      <c r="B639" s="5">
        <v>54.0</v>
      </c>
      <c r="C639" s="5">
        <f t="shared" si="1"/>
        <v>1</v>
      </c>
      <c r="D639" s="5">
        <f>'Thông tin khách hàng'!$B$4+B639-1</f>
        <v>54</v>
      </c>
      <c r="E639" s="46">
        <f t="shared" si="5"/>
        <v>5403780049</v>
      </c>
      <c r="F639" s="5">
        <f>TP*VLOOKUP('Thông tin khách hàng'!$E$10,$X$2:$Z$5,3,FALSE)*OFFSET($S639,0,VLOOKUP('Thông tin khách hàng'!$E$10,$X$2:$Z$5,2,FALSE))</f>
        <v>15000000</v>
      </c>
      <c r="G639" s="5">
        <f>EP*VLOOKUP('Thông tin khách hàng'!$E$10,$X$2:$Z$5,3,FALSE)*OFFSET($S639,0,VLOOKUP('Thông tin khách hàng'!$E$10,$X$2:$Z$5,2,FALSE))</f>
        <v>15000000</v>
      </c>
      <c r="H639" s="5">
        <f>F639*HLOOKUP(B639,Assumption!$A$10:$G$12,2,TRUE)+G639*HLOOKUP(B639,Assumption!$A$10:$G$12,3,TRUE)</f>
        <v>750000</v>
      </c>
      <c r="I639" s="5">
        <f t="shared" si="2"/>
        <v>29250000</v>
      </c>
      <c r="J639" s="47">
        <f>VLOOKUP(D639,Assumption!$O$3:$Q$103,IF('Thông tin khách hàng'!$B$3="Nam",2,3),FALSE)/12*P639</f>
        <v>0</v>
      </c>
      <c r="K639" s="5">
        <v>20000.0</v>
      </c>
      <c r="L639" s="46">
        <f>ROUND(((HLOOKUP(B639,Assumption!$A$6:$L$7,2,TRUE)+1)^(1/12)-1)*(E639+I639-J639-K639),0)</f>
        <v>8973058</v>
      </c>
      <c r="M639" s="46">
        <f t="shared" si="3"/>
        <v>5441983107</v>
      </c>
      <c r="N639" s="47">
        <f>HLOOKUP(ROUND(AVERAGE(M627:M638)/10^6,0),Assumption!$B$2:$E$3,2,TRUE)*MAX((AVERAGE(M627:M638)-250*10^6),0)</f>
        <v>30543525.5</v>
      </c>
      <c r="O639" s="46">
        <f t="shared" si="4"/>
        <v>5472526633</v>
      </c>
      <c r="P639" s="46">
        <f>IF(A639=1,SA,MAX(0,SA-M638))</f>
        <v>0</v>
      </c>
      <c r="S639" s="5">
        <v>1.0</v>
      </c>
      <c r="T639" s="5">
        <v>1.0</v>
      </c>
      <c r="U639" s="5">
        <v>1.0</v>
      </c>
      <c r="V639" s="48">
        <v>1.0</v>
      </c>
    </row>
    <row r="640" ht="15.75" customHeight="1">
      <c r="A640" s="5">
        <v>638.0</v>
      </c>
      <c r="B640" s="5">
        <v>54.0</v>
      </c>
      <c r="C640" s="5">
        <f t="shared" si="1"/>
        <v>2</v>
      </c>
      <c r="D640" s="5">
        <f>'Thông tin khách hàng'!$B$4+B640-1</f>
        <v>54</v>
      </c>
      <c r="E640" s="46">
        <f t="shared" si="5"/>
        <v>5441983107</v>
      </c>
      <c r="F640" s="5">
        <f>TP*VLOOKUP('Thông tin khách hàng'!$E$10,$X$2:$Z$5,3,FALSE)*OFFSET($S640,0,VLOOKUP('Thông tin khách hàng'!$E$10,$X$2:$Z$5,2,FALSE))</f>
        <v>0</v>
      </c>
      <c r="G640" s="5">
        <f>EP*VLOOKUP('Thông tin khách hàng'!$E$10,$X$2:$Z$5,3,FALSE)*OFFSET($S640,0,VLOOKUP('Thông tin khách hàng'!$E$10,$X$2:$Z$5,2,FALSE))</f>
        <v>0</v>
      </c>
      <c r="H640" s="5">
        <f>F640*HLOOKUP(B640,Assumption!$A$10:$G$12,2,TRUE)+G640*HLOOKUP(B640,Assumption!$A$10:$G$12,3,TRUE)</f>
        <v>0</v>
      </c>
      <c r="I640" s="5">
        <f t="shared" si="2"/>
        <v>0</v>
      </c>
      <c r="J640" s="47">
        <f>VLOOKUP(D640,Assumption!$O$3:$Q$103,IF('Thông tin khách hàng'!$B$3="Nam",2,3),FALSE)/12*P640</f>
        <v>0</v>
      </c>
      <c r="K640" s="5">
        <v>20000.0</v>
      </c>
      <c r="L640" s="46">
        <f>ROUND(((HLOOKUP(B640,Assumption!$A$6:$L$7,2,TRUE)+1)^(1/12)-1)*(E640+I640-J640-K640),0)</f>
        <v>8987845</v>
      </c>
      <c r="M640" s="46">
        <f t="shared" si="3"/>
        <v>5450950952</v>
      </c>
      <c r="N640" s="47">
        <f>HLOOKUP(ROUND(AVERAGE(M628:M639)/10^6,0),Assumption!$B$2:$E$3,2,TRUE)*MAX((AVERAGE(M628:M639)-250*10^6),0)</f>
        <v>30625626.1</v>
      </c>
      <c r="O640" s="46">
        <f t="shared" si="4"/>
        <v>5481576578</v>
      </c>
      <c r="P640" s="46">
        <f>IF(A640=1,SA,MAX(0,SA-M639))</f>
        <v>0</v>
      </c>
      <c r="S640" s="5">
        <v>0.0</v>
      </c>
      <c r="T640" s="5">
        <v>0.0</v>
      </c>
      <c r="U640" s="5">
        <v>0.0</v>
      </c>
      <c r="V640" s="48">
        <v>1.0</v>
      </c>
    </row>
    <row r="641" ht="15.75" customHeight="1">
      <c r="A641" s="5">
        <v>639.0</v>
      </c>
      <c r="B641" s="5">
        <v>54.0</v>
      </c>
      <c r="C641" s="5">
        <f t="shared" si="1"/>
        <v>3</v>
      </c>
      <c r="D641" s="5">
        <f>'Thông tin khách hàng'!$B$4+B641-1</f>
        <v>54</v>
      </c>
      <c r="E641" s="46">
        <f t="shared" si="5"/>
        <v>5450950952</v>
      </c>
      <c r="F641" s="5">
        <f>TP*VLOOKUP('Thông tin khách hàng'!$E$10,$X$2:$Z$5,3,FALSE)*OFFSET($S641,0,VLOOKUP('Thông tin khách hàng'!$E$10,$X$2:$Z$5,2,FALSE))</f>
        <v>0</v>
      </c>
      <c r="G641" s="5">
        <f>EP*VLOOKUP('Thông tin khách hàng'!$E$10,$X$2:$Z$5,3,FALSE)*OFFSET($S641,0,VLOOKUP('Thông tin khách hàng'!$E$10,$X$2:$Z$5,2,FALSE))</f>
        <v>0</v>
      </c>
      <c r="H641" s="5">
        <f>F641*HLOOKUP(B641,Assumption!$A$10:$G$12,2,TRUE)+G641*HLOOKUP(B641,Assumption!$A$10:$G$12,3,TRUE)</f>
        <v>0</v>
      </c>
      <c r="I641" s="5">
        <f t="shared" si="2"/>
        <v>0</v>
      </c>
      <c r="J641" s="47">
        <f>VLOOKUP(D641,Assumption!$O$3:$Q$103,IF('Thông tin khách hàng'!$B$3="Nam",2,3),FALSE)/12*P641</f>
        <v>0</v>
      </c>
      <c r="K641" s="5">
        <v>20000.0</v>
      </c>
      <c r="L641" s="46">
        <f>ROUND(((HLOOKUP(B641,Assumption!$A$6:$L$7,2,TRUE)+1)^(1/12)-1)*(E641+I641-J641-K641),0)</f>
        <v>9002656</v>
      </c>
      <c r="M641" s="46">
        <f t="shared" si="3"/>
        <v>5459933608</v>
      </c>
      <c r="N641" s="47">
        <f>HLOOKUP(ROUND(AVERAGE(M629:M640)/10^6,0),Assumption!$B$2:$E$3,2,TRUE)*MAX((AVERAGE(M629:M640)-250*10^6),0)</f>
        <v>30707862.29</v>
      </c>
      <c r="O641" s="46">
        <f t="shared" si="4"/>
        <v>5490641471</v>
      </c>
      <c r="P641" s="46">
        <f>IF(A641=1,SA,MAX(0,SA-M640))</f>
        <v>0</v>
      </c>
      <c r="S641" s="5">
        <v>0.0</v>
      </c>
      <c r="T641" s="5">
        <v>0.0</v>
      </c>
      <c r="U641" s="5">
        <v>0.0</v>
      </c>
      <c r="V641" s="48">
        <v>1.0</v>
      </c>
    </row>
    <row r="642" ht="15.75" customHeight="1">
      <c r="A642" s="5">
        <v>640.0</v>
      </c>
      <c r="B642" s="5">
        <v>54.0</v>
      </c>
      <c r="C642" s="5">
        <f t="shared" si="1"/>
        <v>4</v>
      </c>
      <c r="D642" s="5">
        <f>'Thông tin khách hàng'!$B$4+B642-1</f>
        <v>54</v>
      </c>
      <c r="E642" s="46">
        <f t="shared" si="5"/>
        <v>5459933608</v>
      </c>
      <c r="F642" s="5">
        <f>TP*VLOOKUP('Thông tin khách hàng'!$E$10,$X$2:$Z$5,3,FALSE)*OFFSET($S642,0,VLOOKUP('Thông tin khách hàng'!$E$10,$X$2:$Z$5,2,FALSE))</f>
        <v>0</v>
      </c>
      <c r="G642" s="5">
        <f>EP*VLOOKUP('Thông tin khách hàng'!$E$10,$X$2:$Z$5,3,FALSE)*OFFSET($S642,0,VLOOKUP('Thông tin khách hàng'!$E$10,$X$2:$Z$5,2,FALSE))</f>
        <v>0</v>
      </c>
      <c r="H642" s="5">
        <f>F642*HLOOKUP(B642,Assumption!$A$10:$G$12,2,TRUE)+G642*HLOOKUP(B642,Assumption!$A$10:$G$12,3,TRUE)</f>
        <v>0</v>
      </c>
      <c r="I642" s="5">
        <f t="shared" si="2"/>
        <v>0</v>
      </c>
      <c r="J642" s="47">
        <f>VLOOKUP(D642,Assumption!$O$3:$Q$103,IF('Thông tin khách hàng'!$B$3="Nam",2,3),FALSE)/12*P642</f>
        <v>0</v>
      </c>
      <c r="K642" s="5">
        <v>20000.0</v>
      </c>
      <c r="L642" s="46">
        <f>ROUND(((HLOOKUP(B642,Assumption!$A$6:$L$7,2,TRUE)+1)^(1/12)-1)*(E642+I642-J642-K642),0)</f>
        <v>9017491</v>
      </c>
      <c r="M642" s="46">
        <f t="shared" si="3"/>
        <v>5468931099</v>
      </c>
      <c r="N642" s="47">
        <f>HLOOKUP(ROUND(AVERAGE(M630:M641)/10^6,0),Assumption!$B$2:$E$3,2,TRUE)*MAX((AVERAGE(M630:M641)-250*10^6),0)</f>
        <v>30790234.3</v>
      </c>
      <c r="O642" s="46">
        <f t="shared" si="4"/>
        <v>5499721334</v>
      </c>
      <c r="P642" s="46">
        <f>IF(A642=1,SA,MAX(0,SA-M641))</f>
        <v>0</v>
      </c>
      <c r="S642" s="5">
        <v>0.0</v>
      </c>
      <c r="T642" s="5">
        <v>0.0</v>
      </c>
      <c r="U642" s="5">
        <v>1.0</v>
      </c>
      <c r="V642" s="48">
        <v>1.0</v>
      </c>
    </row>
    <row r="643" ht="15.75" customHeight="1">
      <c r="A643" s="5">
        <v>641.0</v>
      </c>
      <c r="B643" s="5">
        <v>54.0</v>
      </c>
      <c r="C643" s="5">
        <f t="shared" si="1"/>
        <v>5</v>
      </c>
      <c r="D643" s="5">
        <f>'Thông tin khách hàng'!$B$4+B643-1</f>
        <v>54</v>
      </c>
      <c r="E643" s="46">
        <f t="shared" si="5"/>
        <v>5468931099</v>
      </c>
      <c r="F643" s="5">
        <f>TP*VLOOKUP('Thông tin khách hàng'!$E$10,$X$2:$Z$5,3,FALSE)*OFFSET($S643,0,VLOOKUP('Thông tin khách hàng'!$E$10,$X$2:$Z$5,2,FALSE))</f>
        <v>0</v>
      </c>
      <c r="G643" s="5">
        <f>EP*VLOOKUP('Thông tin khách hàng'!$E$10,$X$2:$Z$5,3,FALSE)*OFFSET($S643,0,VLOOKUP('Thông tin khách hàng'!$E$10,$X$2:$Z$5,2,FALSE))</f>
        <v>0</v>
      </c>
      <c r="H643" s="5">
        <f>F643*HLOOKUP(B643,Assumption!$A$10:$G$12,2,TRUE)+G643*HLOOKUP(B643,Assumption!$A$10:$G$12,3,TRUE)</f>
        <v>0</v>
      </c>
      <c r="I643" s="5">
        <f t="shared" si="2"/>
        <v>0</v>
      </c>
      <c r="J643" s="47">
        <f>VLOOKUP(D643,Assumption!$O$3:$Q$103,IF('Thông tin khách hàng'!$B$3="Nam",2,3),FALSE)/12*P643</f>
        <v>0</v>
      </c>
      <c r="K643" s="5">
        <v>20000.0</v>
      </c>
      <c r="L643" s="46">
        <f>ROUND(((HLOOKUP(B643,Assumption!$A$6:$L$7,2,TRUE)+1)^(1/12)-1)*(E643+I643-J643-K643),0)</f>
        <v>9032351</v>
      </c>
      <c r="M643" s="46">
        <f t="shared" si="3"/>
        <v>5477943450</v>
      </c>
      <c r="N643" s="47">
        <f>HLOOKUP(ROUND(AVERAGE(M631:M642)/10^6,0),Assumption!$B$2:$E$3,2,TRUE)*MAX((AVERAGE(M631:M642)-250*10^6),0)</f>
        <v>30872742.36</v>
      </c>
      <c r="O643" s="46">
        <f t="shared" si="4"/>
        <v>5508816193</v>
      </c>
      <c r="P643" s="46">
        <f>IF(A643=1,SA,MAX(0,SA-M642))</f>
        <v>0</v>
      </c>
      <c r="S643" s="5">
        <v>0.0</v>
      </c>
      <c r="T643" s="5">
        <v>0.0</v>
      </c>
      <c r="U643" s="5">
        <v>0.0</v>
      </c>
      <c r="V643" s="48">
        <v>1.0</v>
      </c>
    </row>
    <row r="644" ht="15.75" customHeight="1">
      <c r="A644" s="5">
        <v>642.0</v>
      </c>
      <c r="B644" s="5">
        <v>54.0</v>
      </c>
      <c r="C644" s="5">
        <f t="shared" si="1"/>
        <v>6</v>
      </c>
      <c r="D644" s="5">
        <f>'Thông tin khách hàng'!$B$4+B644-1</f>
        <v>54</v>
      </c>
      <c r="E644" s="46">
        <f t="shared" si="5"/>
        <v>5477943450</v>
      </c>
      <c r="F644" s="5">
        <f>TP*VLOOKUP('Thông tin khách hàng'!$E$10,$X$2:$Z$5,3,FALSE)*OFFSET($S644,0,VLOOKUP('Thông tin khách hàng'!$E$10,$X$2:$Z$5,2,FALSE))</f>
        <v>0</v>
      </c>
      <c r="G644" s="5">
        <f>EP*VLOOKUP('Thông tin khách hàng'!$E$10,$X$2:$Z$5,3,FALSE)*OFFSET($S644,0,VLOOKUP('Thông tin khách hàng'!$E$10,$X$2:$Z$5,2,FALSE))</f>
        <v>0</v>
      </c>
      <c r="H644" s="5">
        <f>F644*HLOOKUP(B644,Assumption!$A$10:$G$12,2,TRUE)+G644*HLOOKUP(B644,Assumption!$A$10:$G$12,3,TRUE)</f>
        <v>0</v>
      </c>
      <c r="I644" s="5">
        <f t="shared" si="2"/>
        <v>0</v>
      </c>
      <c r="J644" s="47">
        <f>VLOOKUP(D644,Assumption!$O$3:$Q$103,IF('Thông tin khách hàng'!$B$3="Nam",2,3),FALSE)/12*P644</f>
        <v>0</v>
      </c>
      <c r="K644" s="5">
        <v>20000.0</v>
      </c>
      <c r="L644" s="46">
        <f>ROUND(((HLOOKUP(B644,Assumption!$A$6:$L$7,2,TRUE)+1)^(1/12)-1)*(E644+I644-J644-K644),0)</f>
        <v>9047236</v>
      </c>
      <c r="M644" s="46">
        <f t="shared" si="3"/>
        <v>5486970686</v>
      </c>
      <c r="N644" s="47">
        <f>HLOOKUP(ROUND(AVERAGE(M632:M643)/10^6,0),Assumption!$B$2:$E$3,2,TRUE)*MAX((AVERAGE(M632:M643)-250*10^6),0)</f>
        <v>30955386.69</v>
      </c>
      <c r="O644" s="46">
        <f t="shared" si="4"/>
        <v>5517926073</v>
      </c>
      <c r="P644" s="46">
        <f>IF(A644=1,SA,MAX(0,SA-M643))</f>
        <v>0</v>
      </c>
      <c r="S644" s="5">
        <v>0.0</v>
      </c>
      <c r="T644" s="5">
        <v>0.0</v>
      </c>
      <c r="U644" s="5">
        <v>0.0</v>
      </c>
      <c r="V644" s="48">
        <v>1.0</v>
      </c>
    </row>
    <row r="645" ht="15.75" customHeight="1">
      <c r="A645" s="5">
        <v>643.0</v>
      </c>
      <c r="B645" s="5">
        <v>54.0</v>
      </c>
      <c r="C645" s="5">
        <f t="shared" si="1"/>
        <v>7</v>
      </c>
      <c r="D645" s="5">
        <f>'Thông tin khách hàng'!$B$4+B645-1</f>
        <v>54</v>
      </c>
      <c r="E645" s="46">
        <f t="shared" si="5"/>
        <v>5486970686</v>
      </c>
      <c r="F645" s="5">
        <f>TP*VLOOKUP('Thông tin khách hàng'!$E$10,$X$2:$Z$5,3,FALSE)*OFFSET($S645,0,VLOOKUP('Thông tin khách hàng'!$E$10,$X$2:$Z$5,2,FALSE))</f>
        <v>15000000</v>
      </c>
      <c r="G645" s="5">
        <f>EP*VLOOKUP('Thông tin khách hàng'!$E$10,$X$2:$Z$5,3,FALSE)*OFFSET($S645,0,VLOOKUP('Thông tin khách hàng'!$E$10,$X$2:$Z$5,2,FALSE))</f>
        <v>15000000</v>
      </c>
      <c r="H645" s="5">
        <f>F645*HLOOKUP(B645,Assumption!$A$10:$G$12,2,TRUE)+G645*HLOOKUP(B645,Assumption!$A$10:$G$12,3,TRUE)</f>
        <v>750000</v>
      </c>
      <c r="I645" s="5">
        <f t="shared" si="2"/>
        <v>29250000</v>
      </c>
      <c r="J645" s="47">
        <f>VLOOKUP(D645,Assumption!$O$3:$Q$103,IF('Thông tin khách hàng'!$B$3="Nam",2,3),FALSE)/12*P645</f>
        <v>0</v>
      </c>
      <c r="K645" s="5">
        <v>20000.0</v>
      </c>
      <c r="L645" s="46">
        <f>ROUND(((HLOOKUP(B645,Assumption!$A$6:$L$7,2,TRUE)+1)^(1/12)-1)*(E645+I645-J645-K645),0)</f>
        <v>9110454</v>
      </c>
      <c r="M645" s="46">
        <f t="shared" si="3"/>
        <v>5525311140</v>
      </c>
      <c r="N645" s="47">
        <f>HLOOKUP(ROUND(AVERAGE(M633:M644)/10^6,0),Assumption!$B$2:$E$3,2,TRUE)*MAX((AVERAGE(M633:M644)-250*10^6),0)</f>
        <v>31038167.51</v>
      </c>
      <c r="O645" s="46">
        <f t="shared" si="4"/>
        <v>5556349308</v>
      </c>
      <c r="P645" s="46">
        <f>IF(A645=1,SA,MAX(0,SA-M644))</f>
        <v>0</v>
      </c>
      <c r="S645" s="5">
        <v>0.0</v>
      </c>
      <c r="T645" s="5">
        <v>1.0</v>
      </c>
      <c r="U645" s="5">
        <v>1.0</v>
      </c>
      <c r="V645" s="48">
        <v>1.0</v>
      </c>
    </row>
    <row r="646" ht="15.75" customHeight="1">
      <c r="A646" s="5">
        <v>644.0</v>
      </c>
      <c r="B646" s="5">
        <v>54.0</v>
      </c>
      <c r="C646" s="5">
        <f t="shared" si="1"/>
        <v>8</v>
      </c>
      <c r="D646" s="5">
        <f>'Thông tin khách hàng'!$B$4+B646-1</f>
        <v>54</v>
      </c>
      <c r="E646" s="46">
        <f t="shared" si="5"/>
        <v>5525311140</v>
      </c>
      <c r="F646" s="5">
        <f>TP*VLOOKUP('Thông tin khách hàng'!$E$10,$X$2:$Z$5,3,FALSE)*OFFSET($S646,0,VLOOKUP('Thông tin khách hàng'!$E$10,$X$2:$Z$5,2,FALSE))</f>
        <v>0</v>
      </c>
      <c r="G646" s="5">
        <f>EP*VLOOKUP('Thông tin khách hàng'!$E$10,$X$2:$Z$5,3,FALSE)*OFFSET($S646,0,VLOOKUP('Thông tin khách hàng'!$E$10,$X$2:$Z$5,2,FALSE))</f>
        <v>0</v>
      </c>
      <c r="H646" s="5">
        <f>F646*HLOOKUP(B646,Assumption!$A$10:$G$12,2,TRUE)+G646*HLOOKUP(B646,Assumption!$A$10:$G$12,3,TRUE)</f>
        <v>0</v>
      </c>
      <c r="I646" s="5">
        <f t="shared" si="2"/>
        <v>0</v>
      </c>
      <c r="J646" s="47">
        <f>VLOOKUP(D646,Assumption!$O$3:$Q$103,IF('Thông tin khách hàng'!$B$3="Nam",2,3),FALSE)/12*P646</f>
        <v>0</v>
      </c>
      <c r="K646" s="5">
        <v>20000.0</v>
      </c>
      <c r="L646" s="46">
        <f>ROUND(((HLOOKUP(B646,Assumption!$A$6:$L$7,2,TRUE)+1)^(1/12)-1)*(E646+I646-J646-K646),0)</f>
        <v>9125468</v>
      </c>
      <c r="M646" s="46">
        <f t="shared" si="3"/>
        <v>5534416608</v>
      </c>
      <c r="N646" s="47">
        <f>HLOOKUP(ROUND(AVERAGE(M634:M645)/10^6,0),Assumption!$B$2:$E$3,2,TRUE)*MAX((AVERAGE(M634:M645)-250*10^6),0)</f>
        <v>31121085.05</v>
      </c>
      <c r="O646" s="46">
        <f t="shared" si="4"/>
        <v>5565537693</v>
      </c>
      <c r="P646" s="46">
        <f>IF(A646=1,SA,MAX(0,SA-M645))</f>
        <v>0</v>
      </c>
      <c r="S646" s="5">
        <v>0.0</v>
      </c>
      <c r="T646" s="5">
        <v>0.0</v>
      </c>
      <c r="U646" s="5">
        <v>0.0</v>
      </c>
      <c r="V646" s="48">
        <v>1.0</v>
      </c>
    </row>
    <row r="647" ht="15.75" customHeight="1">
      <c r="A647" s="5">
        <v>645.0</v>
      </c>
      <c r="B647" s="5">
        <v>54.0</v>
      </c>
      <c r="C647" s="5">
        <f t="shared" si="1"/>
        <v>9</v>
      </c>
      <c r="D647" s="5">
        <f>'Thông tin khách hàng'!$B$4+B647-1</f>
        <v>54</v>
      </c>
      <c r="E647" s="46">
        <f t="shared" si="5"/>
        <v>5534416608</v>
      </c>
      <c r="F647" s="5">
        <f>TP*VLOOKUP('Thông tin khách hàng'!$E$10,$X$2:$Z$5,3,FALSE)*OFFSET($S647,0,VLOOKUP('Thông tin khách hàng'!$E$10,$X$2:$Z$5,2,FALSE))</f>
        <v>0</v>
      </c>
      <c r="G647" s="5">
        <f>EP*VLOOKUP('Thông tin khách hàng'!$E$10,$X$2:$Z$5,3,FALSE)*OFFSET($S647,0,VLOOKUP('Thông tin khách hàng'!$E$10,$X$2:$Z$5,2,FALSE))</f>
        <v>0</v>
      </c>
      <c r="H647" s="5">
        <f>F647*HLOOKUP(B647,Assumption!$A$10:$G$12,2,TRUE)+G647*HLOOKUP(B647,Assumption!$A$10:$G$12,3,TRUE)</f>
        <v>0</v>
      </c>
      <c r="I647" s="5">
        <f t="shared" si="2"/>
        <v>0</v>
      </c>
      <c r="J647" s="47">
        <f>VLOOKUP(D647,Assumption!$O$3:$Q$103,IF('Thông tin khách hàng'!$B$3="Nam",2,3),FALSE)/12*P647</f>
        <v>0</v>
      </c>
      <c r="K647" s="5">
        <v>20000.0</v>
      </c>
      <c r="L647" s="46">
        <f>ROUND(((HLOOKUP(B647,Assumption!$A$6:$L$7,2,TRUE)+1)^(1/12)-1)*(E647+I647-J647-K647),0)</f>
        <v>9140506</v>
      </c>
      <c r="M647" s="46">
        <f t="shared" si="3"/>
        <v>5543537114</v>
      </c>
      <c r="N647" s="47">
        <f>HLOOKUP(ROUND(AVERAGE(M635:M646)/10^6,0),Assumption!$B$2:$E$3,2,TRUE)*MAX((AVERAGE(M635:M646)-250*10^6),0)</f>
        <v>31204139.53</v>
      </c>
      <c r="O647" s="46">
        <f t="shared" si="4"/>
        <v>5574741254</v>
      </c>
      <c r="P647" s="46">
        <f>IF(A647=1,SA,MAX(0,SA-M646))</f>
        <v>0</v>
      </c>
      <c r="S647" s="5">
        <v>0.0</v>
      </c>
      <c r="T647" s="5">
        <v>0.0</v>
      </c>
      <c r="U647" s="5">
        <v>0.0</v>
      </c>
      <c r="V647" s="48">
        <v>1.0</v>
      </c>
    </row>
    <row r="648" ht="15.75" customHeight="1">
      <c r="A648" s="5">
        <v>646.0</v>
      </c>
      <c r="B648" s="5">
        <v>54.0</v>
      </c>
      <c r="C648" s="5">
        <f t="shared" si="1"/>
        <v>10</v>
      </c>
      <c r="D648" s="5">
        <f>'Thông tin khách hàng'!$B$4+B648-1</f>
        <v>54</v>
      </c>
      <c r="E648" s="46">
        <f t="shared" si="5"/>
        <v>5543537114</v>
      </c>
      <c r="F648" s="5">
        <f>TP*VLOOKUP('Thông tin khách hàng'!$E$10,$X$2:$Z$5,3,FALSE)*OFFSET($S648,0,VLOOKUP('Thông tin khách hàng'!$E$10,$X$2:$Z$5,2,FALSE))</f>
        <v>0</v>
      </c>
      <c r="G648" s="5">
        <f>EP*VLOOKUP('Thông tin khách hàng'!$E$10,$X$2:$Z$5,3,FALSE)*OFFSET($S648,0,VLOOKUP('Thông tin khách hàng'!$E$10,$X$2:$Z$5,2,FALSE))</f>
        <v>0</v>
      </c>
      <c r="H648" s="5">
        <f>F648*HLOOKUP(B648,Assumption!$A$10:$G$12,2,TRUE)+G648*HLOOKUP(B648,Assumption!$A$10:$G$12,3,TRUE)</f>
        <v>0</v>
      </c>
      <c r="I648" s="5">
        <f t="shared" si="2"/>
        <v>0</v>
      </c>
      <c r="J648" s="47">
        <f>VLOOKUP(D648,Assumption!$O$3:$Q$103,IF('Thông tin khách hàng'!$B$3="Nam",2,3),FALSE)/12*P648</f>
        <v>0</v>
      </c>
      <c r="K648" s="5">
        <v>20000.0</v>
      </c>
      <c r="L648" s="46">
        <f>ROUND(((HLOOKUP(B648,Assumption!$A$6:$L$7,2,TRUE)+1)^(1/12)-1)*(E648+I648-J648-K648),0)</f>
        <v>9155569</v>
      </c>
      <c r="M648" s="46">
        <f t="shared" si="3"/>
        <v>5552672683</v>
      </c>
      <c r="N648" s="47">
        <f>HLOOKUP(ROUND(AVERAGE(M636:M647)/10^6,0),Assumption!$B$2:$E$3,2,TRUE)*MAX((AVERAGE(M636:M647)-250*10^6),0)</f>
        <v>31287331.19</v>
      </c>
      <c r="O648" s="46">
        <f t="shared" si="4"/>
        <v>5583960014</v>
      </c>
      <c r="P648" s="46">
        <f>IF(A648=1,SA,MAX(0,SA-M647))</f>
        <v>0</v>
      </c>
      <c r="S648" s="5">
        <v>0.0</v>
      </c>
      <c r="T648" s="5">
        <v>0.0</v>
      </c>
      <c r="U648" s="5">
        <v>1.0</v>
      </c>
      <c r="V648" s="48">
        <v>1.0</v>
      </c>
    </row>
    <row r="649" ht="15.75" customHeight="1">
      <c r="A649" s="5">
        <v>647.0</v>
      </c>
      <c r="B649" s="5">
        <v>54.0</v>
      </c>
      <c r="C649" s="5">
        <f t="shared" si="1"/>
        <v>11</v>
      </c>
      <c r="D649" s="5">
        <f>'Thông tin khách hàng'!$B$4+B649-1</f>
        <v>54</v>
      </c>
      <c r="E649" s="46">
        <f t="shared" si="5"/>
        <v>5552672683</v>
      </c>
      <c r="F649" s="5">
        <f>TP*VLOOKUP('Thông tin khách hàng'!$E$10,$X$2:$Z$5,3,FALSE)*OFFSET($S649,0,VLOOKUP('Thông tin khách hàng'!$E$10,$X$2:$Z$5,2,FALSE))</f>
        <v>0</v>
      </c>
      <c r="G649" s="5">
        <f>EP*VLOOKUP('Thông tin khách hàng'!$E$10,$X$2:$Z$5,3,FALSE)*OFFSET($S649,0,VLOOKUP('Thông tin khách hàng'!$E$10,$X$2:$Z$5,2,FALSE))</f>
        <v>0</v>
      </c>
      <c r="H649" s="5">
        <f>F649*HLOOKUP(B649,Assumption!$A$10:$G$12,2,TRUE)+G649*HLOOKUP(B649,Assumption!$A$10:$G$12,3,TRUE)</f>
        <v>0</v>
      </c>
      <c r="I649" s="5">
        <f t="shared" si="2"/>
        <v>0</v>
      </c>
      <c r="J649" s="47">
        <f>VLOOKUP(D649,Assumption!$O$3:$Q$103,IF('Thông tin khách hàng'!$B$3="Nam",2,3),FALSE)/12*P649</f>
        <v>0</v>
      </c>
      <c r="K649" s="5">
        <v>20000.0</v>
      </c>
      <c r="L649" s="46">
        <f>ROUND(((HLOOKUP(B649,Assumption!$A$6:$L$7,2,TRUE)+1)^(1/12)-1)*(E649+I649-J649-K649),0)</f>
        <v>9170657</v>
      </c>
      <c r="M649" s="46">
        <f t="shared" si="3"/>
        <v>5561823340</v>
      </c>
      <c r="N649" s="47">
        <f>HLOOKUP(ROUND(AVERAGE(M637:M648)/10^6,0),Assumption!$B$2:$E$3,2,TRUE)*MAX((AVERAGE(M637:M648)-250*10^6),0)</f>
        <v>31370660.24</v>
      </c>
      <c r="O649" s="46">
        <f t="shared" si="4"/>
        <v>5593194001</v>
      </c>
      <c r="P649" s="46">
        <f>IF(A649=1,SA,MAX(0,SA-M648))</f>
        <v>0</v>
      </c>
      <c r="S649" s="5">
        <v>0.0</v>
      </c>
      <c r="T649" s="5">
        <v>0.0</v>
      </c>
      <c r="U649" s="5">
        <v>0.0</v>
      </c>
      <c r="V649" s="48">
        <v>1.0</v>
      </c>
    </row>
    <row r="650" ht="15.75" customHeight="1">
      <c r="A650" s="5">
        <v>648.0</v>
      </c>
      <c r="B650" s="5">
        <v>54.0</v>
      </c>
      <c r="C650" s="5">
        <f t="shared" si="1"/>
        <v>12</v>
      </c>
      <c r="D650" s="5">
        <f>'Thông tin khách hàng'!$B$4+B650-1</f>
        <v>54</v>
      </c>
      <c r="E650" s="46">
        <f t="shared" si="5"/>
        <v>5561823340</v>
      </c>
      <c r="F650" s="5">
        <f>TP*VLOOKUP('Thông tin khách hàng'!$E$10,$X$2:$Z$5,3,FALSE)*OFFSET($S650,0,VLOOKUP('Thông tin khách hàng'!$E$10,$X$2:$Z$5,2,FALSE))</f>
        <v>0</v>
      </c>
      <c r="G650" s="5">
        <f>EP*VLOOKUP('Thông tin khách hàng'!$E$10,$X$2:$Z$5,3,FALSE)*OFFSET($S650,0,VLOOKUP('Thông tin khách hàng'!$E$10,$X$2:$Z$5,2,FALSE))</f>
        <v>0</v>
      </c>
      <c r="H650" s="5">
        <f>F650*HLOOKUP(B650,Assumption!$A$10:$G$12,2,TRUE)+G650*HLOOKUP(B650,Assumption!$A$10:$G$12,3,TRUE)</f>
        <v>0</v>
      </c>
      <c r="I650" s="5">
        <f t="shared" si="2"/>
        <v>0</v>
      </c>
      <c r="J650" s="47">
        <f>VLOOKUP(D650,Assumption!$O$3:$Q$103,IF('Thông tin khách hàng'!$B$3="Nam",2,3),FALSE)/12*P650</f>
        <v>0</v>
      </c>
      <c r="K650" s="5">
        <v>20000.0</v>
      </c>
      <c r="L650" s="46">
        <f>ROUND(((HLOOKUP(B650,Assumption!$A$6:$L$7,2,TRUE)+1)^(1/12)-1)*(E650+I650-J650-K650),0)</f>
        <v>9185770</v>
      </c>
      <c r="M650" s="46">
        <f t="shared" si="3"/>
        <v>5570989110</v>
      </c>
      <c r="N650" s="47">
        <f>HLOOKUP(ROUND(AVERAGE(M638:M649)/10^6,0),Assumption!$B$2:$E$3,2,TRUE)*MAX((AVERAGE(M638:M649)-250*10^6),0)</f>
        <v>31454126.92</v>
      </c>
      <c r="O650" s="46">
        <f t="shared" si="4"/>
        <v>5602443237</v>
      </c>
      <c r="P650" s="46">
        <f>IF(A650=1,SA,MAX(0,SA-M649))</f>
        <v>0</v>
      </c>
      <c r="S650" s="5">
        <v>0.0</v>
      </c>
      <c r="T650" s="5">
        <v>0.0</v>
      </c>
      <c r="U650" s="5">
        <v>0.0</v>
      </c>
      <c r="V650" s="48">
        <v>1.0</v>
      </c>
    </row>
    <row r="651" ht="15.75" customHeight="1">
      <c r="A651" s="5">
        <v>649.0</v>
      </c>
      <c r="B651" s="5">
        <v>55.0</v>
      </c>
      <c r="C651" s="5">
        <f t="shared" si="1"/>
        <v>1</v>
      </c>
      <c r="D651" s="5">
        <f>'Thông tin khách hàng'!$B$4+B651-1</f>
        <v>55</v>
      </c>
      <c r="E651" s="46">
        <f t="shared" si="5"/>
        <v>5570989110</v>
      </c>
      <c r="F651" s="5">
        <f>TP*VLOOKUP('Thông tin khách hàng'!$E$10,$X$2:$Z$5,3,FALSE)*OFFSET($S651,0,VLOOKUP('Thông tin khách hàng'!$E$10,$X$2:$Z$5,2,FALSE))</f>
        <v>15000000</v>
      </c>
      <c r="G651" s="5">
        <f>EP*VLOOKUP('Thông tin khách hàng'!$E$10,$X$2:$Z$5,3,FALSE)*OFFSET($S651,0,VLOOKUP('Thông tin khách hàng'!$E$10,$X$2:$Z$5,2,FALSE))</f>
        <v>15000000</v>
      </c>
      <c r="H651" s="5">
        <f>F651*HLOOKUP(B651,Assumption!$A$10:$G$12,2,TRUE)+G651*HLOOKUP(B651,Assumption!$A$10:$G$12,3,TRUE)</f>
        <v>750000</v>
      </c>
      <c r="I651" s="5">
        <f t="shared" si="2"/>
        <v>29250000</v>
      </c>
      <c r="J651" s="47">
        <f>VLOOKUP(D651,Assumption!$O$3:$Q$103,IF('Thông tin khách hàng'!$B$3="Nam",2,3),FALSE)/12*P651</f>
        <v>0</v>
      </c>
      <c r="K651" s="5">
        <v>20000.0</v>
      </c>
      <c r="L651" s="46">
        <f>ROUND(((HLOOKUP(B651,Assumption!$A$6:$L$7,2,TRUE)+1)^(1/12)-1)*(E651+I651-J651-K651),0)</f>
        <v>9249217</v>
      </c>
      <c r="M651" s="46">
        <f t="shared" si="3"/>
        <v>5609468327</v>
      </c>
      <c r="N651" s="47">
        <f>HLOOKUP(ROUND(AVERAGE(M639:M650)/10^6,0),Assumption!$B$2:$E$3,2,TRUE)*MAX((AVERAGE(M639:M650)-250*10^6),0)</f>
        <v>31537731.45</v>
      </c>
      <c r="O651" s="46">
        <f t="shared" si="4"/>
        <v>5641006059</v>
      </c>
      <c r="P651" s="46">
        <f>IF(A651=1,SA,MAX(0,SA-M650))</f>
        <v>0</v>
      </c>
      <c r="S651" s="5">
        <v>1.0</v>
      </c>
      <c r="T651" s="5">
        <v>1.0</v>
      </c>
      <c r="U651" s="5">
        <v>1.0</v>
      </c>
      <c r="V651" s="48">
        <v>1.0</v>
      </c>
    </row>
    <row r="652" ht="15.75" customHeight="1">
      <c r="A652" s="5">
        <v>650.0</v>
      </c>
      <c r="B652" s="5">
        <v>55.0</v>
      </c>
      <c r="C652" s="5">
        <f t="shared" si="1"/>
        <v>2</v>
      </c>
      <c r="D652" s="5">
        <f>'Thông tin khách hàng'!$B$4+B652-1</f>
        <v>55</v>
      </c>
      <c r="E652" s="46">
        <f t="shared" si="5"/>
        <v>5609468327</v>
      </c>
      <c r="F652" s="5">
        <f>TP*VLOOKUP('Thông tin khách hàng'!$E$10,$X$2:$Z$5,3,FALSE)*OFFSET($S652,0,VLOOKUP('Thông tin khách hàng'!$E$10,$X$2:$Z$5,2,FALSE))</f>
        <v>0</v>
      </c>
      <c r="G652" s="5">
        <f>EP*VLOOKUP('Thông tin khách hàng'!$E$10,$X$2:$Z$5,3,FALSE)*OFFSET($S652,0,VLOOKUP('Thông tin khách hàng'!$E$10,$X$2:$Z$5,2,FALSE))</f>
        <v>0</v>
      </c>
      <c r="H652" s="5">
        <f>F652*HLOOKUP(B652,Assumption!$A$10:$G$12,2,TRUE)+G652*HLOOKUP(B652,Assumption!$A$10:$G$12,3,TRUE)</f>
        <v>0</v>
      </c>
      <c r="I652" s="5">
        <f t="shared" si="2"/>
        <v>0</v>
      </c>
      <c r="J652" s="47">
        <f>VLOOKUP(D652,Assumption!$O$3:$Q$103,IF('Thông tin khách hàng'!$B$3="Nam",2,3),FALSE)/12*P652</f>
        <v>0</v>
      </c>
      <c r="K652" s="5">
        <v>20000.0</v>
      </c>
      <c r="L652" s="46">
        <f>ROUND(((HLOOKUP(B652,Assumption!$A$6:$L$7,2,TRUE)+1)^(1/12)-1)*(E652+I652-J652-K652),0)</f>
        <v>9264460</v>
      </c>
      <c r="M652" s="46">
        <f t="shared" si="3"/>
        <v>5618712787</v>
      </c>
      <c r="N652" s="47">
        <f>HLOOKUP(ROUND(AVERAGE(M640:M651)/10^6,0),Assumption!$B$2:$E$3,2,TRUE)*MAX((AVERAGE(M640:M651)-250*10^6),0)</f>
        <v>31621474.06</v>
      </c>
      <c r="O652" s="46">
        <f t="shared" si="4"/>
        <v>5650334261</v>
      </c>
      <c r="P652" s="46">
        <f>IF(A652=1,SA,MAX(0,SA-M651))</f>
        <v>0</v>
      </c>
      <c r="S652" s="5">
        <v>0.0</v>
      </c>
      <c r="T652" s="5">
        <v>0.0</v>
      </c>
      <c r="U652" s="5">
        <v>0.0</v>
      </c>
      <c r="V652" s="48">
        <v>1.0</v>
      </c>
    </row>
    <row r="653" ht="15.75" customHeight="1">
      <c r="A653" s="5">
        <v>651.0</v>
      </c>
      <c r="B653" s="5">
        <v>55.0</v>
      </c>
      <c r="C653" s="5">
        <f t="shared" si="1"/>
        <v>3</v>
      </c>
      <c r="D653" s="5">
        <f>'Thông tin khách hàng'!$B$4+B653-1</f>
        <v>55</v>
      </c>
      <c r="E653" s="46">
        <f t="shared" si="5"/>
        <v>5618712787</v>
      </c>
      <c r="F653" s="5">
        <f>TP*VLOOKUP('Thông tin khách hàng'!$E$10,$X$2:$Z$5,3,FALSE)*OFFSET($S653,0,VLOOKUP('Thông tin khách hàng'!$E$10,$X$2:$Z$5,2,FALSE))</f>
        <v>0</v>
      </c>
      <c r="G653" s="5">
        <f>EP*VLOOKUP('Thông tin khách hàng'!$E$10,$X$2:$Z$5,3,FALSE)*OFFSET($S653,0,VLOOKUP('Thông tin khách hàng'!$E$10,$X$2:$Z$5,2,FALSE))</f>
        <v>0</v>
      </c>
      <c r="H653" s="5">
        <f>F653*HLOOKUP(B653,Assumption!$A$10:$G$12,2,TRUE)+G653*HLOOKUP(B653,Assumption!$A$10:$G$12,3,TRUE)</f>
        <v>0</v>
      </c>
      <c r="I653" s="5">
        <f t="shared" si="2"/>
        <v>0</v>
      </c>
      <c r="J653" s="47">
        <f>VLOOKUP(D653,Assumption!$O$3:$Q$103,IF('Thông tin khách hàng'!$B$3="Nam",2,3),FALSE)/12*P653</f>
        <v>0</v>
      </c>
      <c r="K653" s="5">
        <v>20000.0</v>
      </c>
      <c r="L653" s="46">
        <f>ROUND(((HLOOKUP(B653,Assumption!$A$6:$L$7,2,TRUE)+1)^(1/12)-1)*(E653+I653-J653-K653),0)</f>
        <v>9279728</v>
      </c>
      <c r="M653" s="46">
        <f t="shared" si="3"/>
        <v>5627972515</v>
      </c>
      <c r="N653" s="47">
        <f>HLOOKUP(ROUND(AVERAGE(M641:M652)/10^6,0),Assumption!$B$2:$E$3,2,TRUE)*MAX((AVERAGE(M641:M652)-250*10^6),0)</f>
        <v>31705354.98</v>
      </c>
      <c r="O653" s="46">
        <f t="shared" si="4"/>
        <v>5659677870</v>
      </c>
      <c r="P653" s="46">
        <f>IF(A653=1,SA,MAX(0,SA-M652))</f>
        <v>0</v>
      </c>
      <c r="S653" s="5">
        <v>0.0</v>
      </c>
      <c r="T653" s="5">
        <v>0.0</v>
      </c>
      <c r="U653" s="5">
        <v>0.0</v>
      </c>
      <c r="V653" s="48">
        <v>1.0</v>
      </c>
    </row>
    <row r="654" ht="15.75" customHeight="1">
      <c r="A654" s="5">
        <v>652.0</v>
      </c>
      <c r="B654" s="5">
        <v>55.0</v>
      </c>
      <c r="C654" s="5">
        <f t="shared" si="1"/>
        <v>4</v>
      </c>
      <c r="D654" s="5">
        <f>'Thông tin khách hàng'!$B$4+B654-1</f>
        <v>55</v>
      </c>
      <c r="E654" s="46">
        <f t="shared" si="5"/>
        <v>5627972515</v>
      </c>
      <c r="F654" s="5">
        <f>TP*VLOOKUP('Thông tin khách hàng'!$E$10,$X$2:$Z$5,3,FALSE)*OFFSET($S654,0,VLOOKUP('Thông tin khách hàng'!$E$10,$X$2:$Z$5,2,FALSE))</f>
        <v>0</v>
      </c>
      <c r="G654" s="5">
        <f>EP*VLOOKUP('Thông tin khách hàng'!$E$10,$X$2:$Z$5,3,FALSE)*OFFSET($S654,0,VLOOKUP('Thông tin khách hàng'!$E$10,$X$2:$Z$5,2,FALSE))</f>
        <v>0</v>
      </c>
      <c r="H654" s="5">
        <f>F654*HLOOKUP(B654,Assumption!$A$10:$G$12,2,TRUE)+G654*HLOOKUP(B654,Assumption!$A$10:$G$12,3,TRUE)</f>
        <v>0</v>
      </c>
      <c r="I654" s="5">
        <f t="shared" si="2"/>
        <v>0</v>
      </c>
      <c r="J654" s="47">
        <f>VLOOKUP(D654,Assumption!$O$3:$Q$103,IF('Thông tin khách hàng'!$B$3="Nam",2,3),FALSE)/12*P654</f>
        <v>0</v>
      </c>
      <c r="K654" s="5">
        <v>20000.0</v>
      </c>
      <c r="L654" s="46">
        <f>ROUND(((HLOOKUP(B654,Assumption!$A$6:$L$7,2,TRUE)+1)^(1/12)-1)*(E654+I654-J654-K654),0)</f>
        <v>9295021</v>
      </c>
      <c r="M654" s="46">
        <f t="shared" si="3"/>
        <v>5637247536</v>
      </c>
      <c r="N654" s="47">
        <f>HLOOKUP(ROUND(AVERAGE(M642:M653)/10^6,0),Assumption!$B$2:$E$3,2,TRUE)*MAX((AVERAGE(M642:M653)-250*10^6),0)</f>
        <v>31789374.43</v>
      </c>
      <c r="O654" s="46">
        <f t="shared" si="4"/>
        <v>5669036911</v>
      </c>
      <c r="P654" s="46">
        <f>IF(A654=1,SA,MAX(0,SA-M653))</f>
        <v>0</v>
      </c>
      <c r="S654" s="5">
        <v>0.0</v>
      </c>
      <c r="T654" s="5">
        <v>0.0</v>
      </c>
      <c r="U654" s="5">
        <v>1.0</v>
      </c>
      <c r="V654" s="48">
        <v>1.0</v>
      </c>
    </row>
    <row r="655" ht="15.75" customHeight="1">
      <c r="A655" s="5">
        <v>653.0</v>
      </c>
      <c r="B655" s="5">
        <v>55.0</v>
      </c>
      <c r="C655" s="5">
        <f t="shared" si="1"/>
        <v>5</v>
      </c>
      <c r="D655" s="5">
        <f>'Thông tin khách hàng'!$B$4+B655-1</f>
        <v>55</v>
      </c>
      <c r="E655" s="46">
        <f t="shared" si="5"/>
        <v>5637247536</v>
      </c>
      <c r="F655" s="5">
        <f>TP*VLOOKUP('Thông tin khách hàng'!$E$10,$X$2:$Z$5,3,FALSE)*OFFSET($S655,0,VLOOKUP('Thông tin khách hàng'!$E$10,$X$2:$Z$5,2,FALSE))</f>
        <v>0</v>
      </c>
      <c r="G655" s="5">
        <f>EP*VLOOKUP('Thông tin khách hàng'!$E$10,$X$2:$Z$5,3,FALSE)*OFFSET($S655,0,VLOOKUP('Thông tin khách hàng'!$E$10,$X$2:$Z$5,2,FALSE))</f>
        <v>0</v>
      </c>
      <c r="H655" s="5">
        <f>F655*HLOOKUP(B655,Assumption!$A$10:$G$12,2,TRUE)+G655*HLOOKUP(B655,Assumption!$A$10:$G$12,3,TRUE)</f>
        <v>0</v>
      </c>
      <c r="I655" s="5">
        <f t="shared" si="2"/>
        <v>0</v>
      </c>
      <c r="J655" s="47">
        <f>VLOOKUP(D655,Assumption!$O$3:$Q$103,IF('Thông tin khách hàng'!$B$3="Nam",2,3),FALSE)/12*P655</f>
        <v>0</v>
      </c>
      <c r="K655" s="5">
        <v>20000.0</v>
      </c>
      <c r="L655" s="46">
        <f>ROUND(((HLOOKUP(B655,Assumption!$A$6:$L$7,2,TRUE)+1)^(1/12)-1)*(E655+I655-J655-K655),0)</f>
        <v>9310340</v>
      </c>
      <c r="M655" s="46">
        <f t="shared" si="3"/>
        <v>5646537876</v>
      </c>
      <c r="N655" s="47">
        <f>HLOOKUP(ROUND(AVERAGE(M643:M654)/10^6,0),Assumption!$B$2:$E$3,2,TRUE)*MAX((AVERAGE(M643:M654)-250*10^6),0)</f>
        <v>31873532.65</v>
      </c>
      <c r="O655" s="46">
        <f t="shared" si="4"/>
        <v>5678411409</v>
      </c>
      <c r="P655" s="46">
        <f>IF(A655=1,SA,MAX(0,SA-M654))</f>
        <v>0</v>
      </c>
      <c r="S655" s="5">
        <v>0.0</v>
      </c>
      <c r="T655" s="5">
        <v>0.0</v>
      </c>
      <c r="U655" s="5">
        <v>0.0</v>
      </c>
      <c r="V655" s="48">
        <v>1.0</v>
      </c>
    </row>
    <row r="656" ht="15.75" customHeight="1">
      <c r="A656" s="5">
        <v>654.0</v>
      </c>
      <c r="B656" s="5">
        <v>55.0</v>
      </c>
      <c r="C656" s="5">
        <f t="shared" si="1"/>
        <v>6</v>
      </c>
      <c r="D656" s="5">
        <f>'Thông tin khách hàng'!$B$4+B656-1</f>
        <v>55</v>
      </c>
      <c r="E656" s="46">
        <f t="shared" si="5"/>
        <v>5646537876</v>
      </c>
      <c r="F656" s="5">
        <f>TP*VLOOKUP('Thông tin khách hàng'!$E$10,$X$2:$Z$5,3,FALSE)*OFFSET($S656,0,VLOOKUP('Thông tin khách hàng'!$E$10,$X$2:$Z$5,2,FALSE))</f>
        <v>0</v>
      </c>
      <c r="G656" s="5">
        <f>EP*VLOOKUP('Thông tin khách hàng'!$E$10,$X$2:$Z$5,3,FALSE)*OFFSET($S656,0,VLOOKUP('Thông tin khách hàng'!$E$10,$X$2:$Z$5,2,FALSE))</f>
        <v>0</v>
      </c>
      <c r="H656" s="5">
        <f>F656*HLOOKUP(B656,Assumption!$A$10:$G$12,2,TRUE)+G656*HLOOKUP(B656,Assumption!$A$10:$G$12,3,TRUE)</f>
        <v>0</v>
      </c>
      <c r="I656" s="5">
        <f t="shared" si="2"/>
        <v>0</v>
      </c>
      <c r="J656" s="47">
        <f>VLOOKUP(D656,Assumption!$O$3:$Q$103,IF('Thông tin khách hàng'!$B$3="Nam",2,3),FALSE)/12*P656</f>
        <v>0</v>
      </c>
      <c r="K656" s="5">
        <v>20000.0</v>
      </c>
      <c r="L656" s="46">
        <f>ROUND(((HLOOKUP(B656,Assumption!$A$6:$L$7,2,TRUE)+1)^(1/12)-1)*(E656+I656-J656-K656),0)</f>
        <v>9325683</v>
      </c>
      <c r="M656" s="46">
        <f t="shared" si="3"/>
        <v>5655843559</v>
      </c>
      <c r="N656" s="47">
        <f>HLOOKUP(ROUND(AVERAGE(M644:M655)/10^6,0),Assumption!$B$2:$E$3,2,TRUE)*MAX((AVERAGE(M644:M655)-250*10^6),0)</f>
        <v>31957829.86</v>
      </c>
      <c r="O656" s="46">
        <f t="shared" si="4"/>
        <v>5687801389</v>
      </c>
      <c r="P656" s="46">
        <f>IF(A656=1,SA,MAX(0,SA-M655))</f>
        <v>0</v>
      </c>
      <c r="S656" s="5">
        <v>0.0</v>
      </c>
      <c r="T656" s="5">
        <v>0.0</v>
      </c>
      <c r="U656" s="5">
        <v>0.0</v>
      </c>
      <c r="V656" s="48">
        <v>1.0</v>
      </c>
    </row>
    <row r="657" ht="15.75" customHeight="1">
      <c r="A657" s="5">
        <v>655.0</v>
      </c>
      <c r="B657" s="5">
        <v>55.0</v>
      </c>
      <c r="C657" s="5">
        <f t="shared" si="1"/>
        <v>7</v>
      </c>
      <c r="D657" s="5">
        <f>'Thông tin khách hàng'!$B$4+B657-1</f>
        <v>55</v>
      </c>
      <c r="E657" s="46">
        <f t="shared" si="5"/>
        <v>5655843559</v>
      </c>
      <c r="F657" s="5">
        <f>TP*VLOOKUP('Thông tin khách hàng'!$E$10,$X$2:$Z$5,3,FALSE)*OFFSET($S657,0,VLOOKUP('Thông tin khách hàng'!$E$10,$X$2:$Z$5,2,FALSE))</f>
        <v>15000000</v>
      </c>
      <c r="G657" s="5">
        <f>EP*VLOOKUP('Thông tin khách hàng'!$E$10,$X$2:$Z$5,3,FALSE)*OFFSET($S657,0,VLOOKUP('Thông tin khách hàng'!$E$10,$X$2:$Z$5,2,FALSE))</f>
        <v>15000000</v>
      </c>
      <c r="H657" s="5">
        <f>F657*HLOOKUP(B657,Assumption!$A$10:$G$12,2,TRUE)+G657*HLOOKUP(B657,Assumption!$A$10:$G$12,3,TRUE)</f>
        <v>750000</v>
      </c>
      <c r="I657" s="5">
        <f t="shared" si="2"/>
        <v>29250000</v>
      </c>
      <c r="J657" s="47">
        <f>VLOOKUP(D657,Assumption!$O$3:$Q$103,IF('Thông tin khách hàng'!$B$3="Nam",2,3),FALSE)/12*P657</f>
        <v>0</v>
      </c>
      <c r="K657" s="5">
        <v>20000.0</v>
      </c>
      <c r="L657" s="46">
        <f>ROUND(((HLOOKUP(B657,Assumption!$A$6:$L$7,2,TRUE)+1)^(1/12)-1)*(E657+I657-J657-K657),0)</f>
        <v>9389361</v>
      </c>
      <c r="M657" s="46">
        <f t="shared" si="3"/>
        <v>5694462920</v>
      </c>
      <c r="N657" s="47">
        <f>HLOOKUP(ROUND(AVERAGE(M645:M656)/10^6,0),Assumption!$B$2:$E$3,2,TRUE)*MAX((AVERAGE(M645:M656)-250*10^6),0)</f>
        <v>32042266.3</v>
      </c>
      <c r="O657" s="46">
        <f t="shared" si="4"/>
        <v>5726505187</v>
      </c>
      <c r="P657" s="46">
        <f>IF(A657=1,SA,MAX(0,SA-M656))</f>
        <v>0</v>
      </c>
      <c r="S657" s="5">
        <v>0.0</v>
      </c>
      <c r="T657" s="5">
        <v>1.0</v>
      </c>
      <c r="U657" s="5">
        <v>1.0</v>
      </c>
      <c r="V657" s="48">
        <v>1.0</v>
      </c>
    </row>
    <row r="658" ht="15.75" customHeight="1">
      <c r="A658" s="5">
        <v>656.0</v>
      </c>
      <c r="B658" s="5">
        <v>55.0</v>
      </c>
      <c r="C658" s="5">
        <f t="shared" si="1"/>
        <v>8</v>
      </c>
      <c r="D658" s="5">
        <f>'Thông tin khách hàng'!$B$4+B658-1</f>
        <v>55</v>
      </c>
      <c r="E658" s="46">
        <f t="shared" si="5"/>
        <v>5694462920</v>
      </c>
      <c r="F658" s="5">
        <f>TP*VLOOKUP('Thông tin khách hàng'!$E$10,$X$2:$Z$5,3,FALSE)*OFFSET($S658,0,VLOOKUP('Thông tin khách hàng'!$E$10,$X$2:$Z$5,2,FALSE))</f>
        <v>0</v>
      </c>
      <c r="G658" s="5">
        <f>EP*VLOOKUP('Thông tin khách hàng'!$E$10,$X$2:$Z$5,3,FALSE)*OFFSET($S658,0,VLOOKUP('Thông tin khách hàng'!$E$10,$X$2:$Z$5,2,FALSE))</f>
        <v>0</v>
      </c>
      <c r="H658" s="5">
        <f>F658*HLOOKUP(B658,Assumption!$A$10:$G$12,2,TRUE)+G658*HLOOKUP(B658,Assumption!$A$10:$G$12,3,TRUE)</f>
        <v>0</v>
      </c>
      <c r="I658" s="5">
        <f t="shared" si="2"/>
        <v>0</v>
      </c>
      <c r="J658" s="47">
        <f>VLOOKUP(D658,Assumption!$O$3:$Q$103,IF('Thông tin khách hàng'!$B$3="Nam",2,3),FALSE)/12*P658</f>
        <v>0</v>
      </c>
      <c r="K658" s="5">
        <v>20000.0</v>
      </c>
      <c r="L658" s="46">
        <f>ROUND(((HLOOKUP(B658,Assumption!$A$6:$L$7,2,TRUE)+1)^(1/12)-1)*(E658+I658-J658-K658),0)</f>
        <v>9404835</v>
      </c>
      <c r="M658" s="46">
        <f t="shared" si="3"/>
        <v>5703847755</v>
      </c>
      <c r="N658" s="47">
        <f>HLOOKUP(ROUND(AVERAGE(M646:M657)/10^6,0),Assumption!$B$2:$E$3,2,TRUE)*MAX((AVERAGE(M646:M657)-250*10^6),0)</f>
        <v>32126842.19</v>
      </c>
      <c r="O658" s="46">
        <f t="shared" si="4"/>
        <v>5735974597</v>
      </c>
      <c r="P658" s="46">
        <f>IF(A658=1,SA,MAX(0,SA-M657))</f>
        <v>0</v>
      </c>
      <c r="S658" s="5">
        <v>0.0</v>
      </c>
      <c r="T658" s="5">
        <v>0.0</v>
      </c>
      <c r="U658" s="5">
        <v>0.0</v>
      </c>
      <c r="V658" s="48">
        <v>1.0</v>
      </c>
    </row>
    <row r="659" ht="15.75" customHeight="1">
      <c r="A659" s="5">
        <v>657.0</v>
      </c>
      <c r="B659" s="5">
        <v>55.0</v>
      </c>
      <c r="C659" s="5">
        <f t="shared" si="1"/>
        <v>9</v>
      </c>
      <c r="D659" s="5">
        <f>'Thông tin khách hàng'!$B$4+B659-1</f>
        <v>55</v>
      </c>
      <c r="E659" s="46">
        <f t="shared" si="5"/>
        <v>5703847755</v>
      </c>
      <c r="F659" s="5">
        <f>TP*VLOOKUP('Thông tin khách hàng'!$E$10,$X$2:$Z$5,3,FALSE)*OFFSET($S659,0,VLOOKUP('Thông tin khách hàng'!$E$10,$X$2:$Z$5,2,FALSE))</f>
        <v>0</v>
      </c>
      <c r="G659" s="5">
        <f>EP*VLOOKUP('Thông tin khách hàng'!$E$10,$X$2:$Z$5,3,FALSE)*OFFSET($S659,0,VLOOKUP('Thông tin khách hàng'!$E$10,$X$2:$Z$5,2,FALSE))</f>
        <v>0</v>
      </c>
      <c r="H659" s="5">
        <f>F659*HLOOKUP(B659,Assumption!$A$10:$G$12,2,TRUE)+G659*HLOOKUP(B659,Assumption!$A$10:$G$12,3,TRUE)</f>
        <v>0</v>
      </c>
      <c r="I659" s="5">
        <f t="shared" si="2"/>
        <v>0</v>
      </c>
      <c r="J659" s="47">
        <f>VLOOKUP(D659,Assumption!$O$3:$Q$103,IF('Thông tin khách hàng'!$B$3="Nam",2,3),FALSE)/12*P659</f>
        <v>0</v>
      </c>
      <c r="K659" s="5">
        <v>20000.0</v>
      </c>
      <c r="L659" s="46">
        <f>ROUND(((HLOOKUP(B659,Assumption!$A$6:$L$7,2,TRUE)+1)^(1/12)-1)*(E659+I659-J659-K659),0)</f>
        <v>9420335</v>
      </c>
      <c r="M659" s="46">
        <f t="shared" si="3"/>
        <v>5713248090</v>
      </c>
      <c r="N659" s="47">
        <f>HLOOKUP(ROUND(AVERAGE(M647:M658)/10^6,0),Assumption!$B$2:$E$3,2,TRUE)*MAX((AVERAGE(M647:M658)-250*10^6),0)</f>
        <v>32211557.76</v>
      </c>
      <c r="O659" s="46">
        <f t="shared" si="4"/>
        <v>5745459648</v>
      </c>
      <c r="P659" s="46">
        <f>IF(A659=1,SA,MAX(0,SA-M658))</f>
        <v>0</v>
      </c>
      <c r="S659" s="5">
        <v>0.0</v>
      </c>
      <c r="T659" s="5">
        <v>0.0</v>
      </c>
      <c r="U659" s="5">
        <v>0.0</v>
      </c>
      <c r="V659" s="48">
        <v>1.0</v>
      </c>
    </row>
    <row r="660" ht="15.75" customHeight="1">
      <c r="A660" s="5">
        <v>658.0</v>
      </c>
      <c r="B660" s="5">
        <v>55.0</v>
      </c>
      <c r="C660" s="5">
        <f t="shared" si="1"/>
        <v>10</v>
      </c>
      <c r="D660" s="5">
        <f>'Thông tin khách hàng'!$B$4+B660-1</f>
        <v>55</v>
      </c>
      <c r="E660" s="46">
        <f t="shared" si="5"/>
        <v>5713248090</v>
      </c>
      <c r="F660" s="5">
        <f>TP*VLOOKUP('Thông tin khách hàng'!$E$10,$X$2:$Z$5,3,FALSE)*OFFSET($S660,0,VLOOKUP('Thông tin khách hàng'!$E$10,$X$2:$Z$5,2,FALSE))</f>
        <v>0</v>
      </c>
      <c r="G660" s="5">
        <f>EP*VLOOKUP('Thông tin khách hàng'!$E$10,$X$2:$Z$5,3,FALSE)*OFFSET($S660,0,VLOOKUP('Thông tin khách hàng'!$E$10,$X$2:$Z$5,2,FALSE))</f>
        <v>0</v>
      </c>
      <c r="H660" s="5">
        <f>F660*HLOOKUP(B660,Assumption!$A$10:$G$12,2,TRUE)+G660*HLOOKUP(B660,Assumption!$A$10:$G$12,3,TRUE)</f>
        <v>0</v>
      </c>
      <c r="I660" s="5">
        <f t="shared" si="2"/>
        <v>0</v>
      </c>
      <c r="J660" s="47">
        <f>VLOOKUP(D660,Assumption!$O$3:$Q$103,IF('Thông tin khách hàng'!$B$3="Nam",2,3),FALSE)/12*P660</f>
        <v>0</v>
      </c>
      <c r="K660" s="5">
        <v>20000.0</v>
      </c>
      <c r="L660" s="46">
        <f>ROUND(((HLOOKUP(B660,Assumption!$A$6:$L$7,2,TRUE)+1)^(1/12)-1)*(E660+I660-J660-K660),0)</f>
        <v>9435861</v>
      </c>
      <c r="M660" s="46">
        <f t="shared" si="3"/>
        <v>5722663951</v>
      </c>
      <c r="N660" s="47">
        <f>HLOOKUP(ROUND(AVERAGE(M648:M659)/10^6,0),Assumption!$B$2:$E$3,2,TRUE)*MAX((AVERAGE(M648:M659)-250*10^6),0)</f>
        <v>32296413.25</v>
      </c>
      <c r="O660" s="46">
        <f t="shared" si="4"/>
        <v>5754960365</v>
      </c>
      <c r="P660" s="46">
        <f>IF(A660=1,SA,MAX(0,SA-M659))</f>
        <v>0</v>
      </c>
      <c r="S660" s="5">
        <v>0.0</v>
      </c>
      <c r="T660" s="5">
        <v>0.0</v>
      </c>
      <c r="U660" s="5">
        <v>1.0</v>
      </c>
      <c r="V660" s="48">
        <v>1.0</v>
      </c>
    </row>
    <row r="661" ht="15.75" customHeight="1">
      <c r="A661" s="5">
        <v>659.0</v>
      </c>
      <c r="B661" s="5">
        <v>55.0</v>
      </c>
      <c r="C661" s="5">
        <f t="shared" si="1"/>
        <v>11</v>
      </c>
      <c r="D661" s="5">
        <f>'Thông tin khách hàng'!$B$4+B661-1</f>
        <v>55</v>
      </c>
      <c r="E661" s="46">
        <f t="shared" si="5"/>
        <v>5722663951</v>
      </c>
      <c r="F661" s="5">
        <f>TP*VLOOKUP('Thông tin khách hàng'!$E$10,$X$2:$Z$5,3,FALSE)*OFFSET($S661,0,VLOOKUP('Thông tin khách hàng'!$E$10,$X$2:$Z$5,2,FALSE))</f>
        <v>0</v>
      </c>
      <c r="G661" s="5">
        <f>EP*VLOOKUP('Thông tin khách hàng'!$E$10,$X$2:$Z$5,3,FALSE)*OFFSET($S661,0,VLOOKUP('Thông tin khách hàng'!$E$10,$X$2:$Z$5,2,FALSE))</f>
        <v>0</v>
      </c>
      <c r="H661" s="5">
        <f>F661*HLOOKUP(B661,Assumption!$A$10:$G$12,2,TRUE)+G661*HLOOKUP(B661,Assumption!$A$10:$G$12,3,TRUE)</f>
        <v>0</v>
      </c>
      <c r="I661" s="5">
        <f t="shared" si="2"/>
        <v>0</v>
      </c>
      <c r="J661" s="47">
        <f>VLOOKUP(D661,Assumption!$O$3:$Q$103,IF('Thông tin khách hàng'!$B$3="Nam",2,3),FALSE)/12*P661</f>
        <v>0</v>
      </c>
      <c r="K661" s="5">
        <v>20000.0</v>
      </c>
      <c r="L661" s="46">
        <f>ROUND(((HLOOKUP(B661,Assumption!$A$6:$L$7,2,TRUE)+1)^(1/12)-1)*(E661+I661-J661-K661),0)</f>
        <v>9451412</v>
      </c>
      <c r="M661" s="46">
        <f t="shared" si="3"/>
        <v>5732095363</v>
      </c>
      <c r="N661" s="47">
        <f>HLOOKUP(ROUND(AVERAGE(M649:M660)/10^6,0),Assumption!$B$2:$E$3,2,TRUE)*MAX((AVERAGE(M649:M660)-250*10^6),0)</f>
        <v>32381408.88</v>
      </c>
      <c r="O661" s="46">
        <f t="shared" si="4"/>
        <v>5764476772</v>
      </c>
      <c r="P661" s="46">
        <f>IF(A661=1,SA,MAX(0,SA-M660))</f>
        <v>0</v>
      </c>
      <c r="S661" s="5">
        <v>0.0</v>
      </c>
      <c r="T661" s="5">
        <v>0.0</v>
      </c>
      <c r="U661" s="5">
        <v>0.0</v>
      </c>
      <c r="V661" s="48">
        <v>1.0</v>
      </c>
    </row>
    <row r="662" ht="15.75" customHeight="1">
      <c r="A662" s="5">
        <v>660.0</v>
      </c>
      <c r="B662" s="5">
        <v>55.0</v>
      </c>
      <c r="C662" s="5">
        <f t="shared" si="1"/>
        <v>12</v>
      </c>
      <c r="D662" s="5">
        <f>'Thông tin khách hàng'!$B$4+B662-1</f>
        <v>55</v>
      </c>
      <c r="E662" s="46">
        <f t="shared" si="5"/>
        <v>5732095363</v>
      </c>
      <c r="F662" s="5">
        <f>TP*VLOOKUP('Thông tin khách hàng'!$E$10,$X$2:$Z$5,3,FALSE)*OFFSET($S662,0,VLOOKUP('Thông tin khách hàng'!$E$10,$X$2:$Z$5,2,FALSE))</f>
        <v>0</v>
      </c>
      <c r="G662" s="5">
        <f>EP*VLOOKUP('Thông tin khách hàng'!$E$10,$X$2:$Z$5,3,FALSE)*OFFSET($S662,0,VLOOKUP('Thông tin khách hàng'!$E$10,$X$2:$Z$5,2,FALSE))</f>
        <v>0</v>
      </c>
      <c r="H662" s="5">
        <f>F662*HLOOKUP(B662,Assumption!$A$10:$G$12,2,TRUE)+G662*HLOOKUP(B662,Assumption!$A$10:$G$12,3,TRUE)</f>
        <v>0</v>
      </c>
      <c r="I662" s="5">
        <f t="shared" si="2"/>
        <v>0</v>
      </c>
      <c r="J662" s="47">
        <f>VLOOKUP(D662,Assumption!$O$3:$Q$103,IF('Thông tin khách hàng'!$B$3="Nam",2,3),FALSE)/12*P662</f>
        <v>0</v>
      </c>
      <c r="K662" s="5">
        <v>20000.0</v>
      </c>
      <c r="L662" s="46">
        <f>ROUND(((HLOOKUP(B662,Assumption!$A$6:$L$7,2,TRUE)+1)^(1/12)-1)*(E662+I662-J662-K662),0)</f>
        <v>9466988</v>
      </c>
      <c r="M662" s="46">
        <f t="shared" si="3"/>
        <v>5741542351</v>
      </c>
      <c r="N662" s="47">
        <f>HLOOKUP(ROUND(AVERAGE(M650:M661)/10^6,0),Assumption!$B$2:$E$3,2,TRUE)*MAX((AVERAGE(M650:M661)-250*10^6),0)</f>
        <v>32466544.9</v>
      </c>
      <c r="O662" s="46">
        <f t="shared" si="4"/>
        <v>5774008896</v>
      </c>
      <c r="P662" s="46">
        <f>IF(A662=1,SA,MAX(0,SA-M661))</f>
        <v>0</v>
      </c>
      <c r="S662" s="5">
        <v>0.0</v>
      </c>
      <c r="T662" s="5">
        <v>0.0</v>
      </c>
      <c r="U662" s="5">
        <v>0.0</v>
      </c>
      <c r="V662" s="48">
        <v>1.0</v>
      </c>
    </row>
    <row r="663" ht="15.75" customHeight="1">
      <c r="A663" s="5">
        <v>661.0</v>
      </c>
      <c r="B663" s="5">
        <v>56.0</v>
      </c>
      <c r="C663" s="5">
        <f t="shared" si="1"/>
        <v>1</v>
      </c>
      <c r="D663" s="5">
        <f>'Thông tin khách hàng'!$B$4+B663-1</f>
        <v>56</v>
      </c>
      <c r="E663" s="46">
        <f t="shared" si="5"/>
        <v>5741542351</v>
      </c>
      <c r="F663" s="5">
        <f>TP*VLOOKUP('Thông tin khách hàng'!$E$10,$X$2:$Z$5,3,FALSE)*OFFSET($S663,0,VLOOKUP('Thông tin khách hàng'!$E$10,$X$2:$Z$5,2,FALSE))</f>
        <v>15000000</v>
      </c>
      <c r="G663" s="5">
        <f>EP*VLOOKUP('Thông tin khách hàng'!$E$10,$X$2:$Z$5,3,FALSE)*OFFSET($S663,0,VLOOKUP('Thông tin khách hàng'!$E$10,$X$2:$Z$5,2,FALSE))</f>
        <v>15000000</v>
      </c>
      <c r="H663" s="5">
        <f>F663*HLOOKUP(B663,Assumption!$A$10:$G$12,2,TRUE)+G663*HLOOKUP(B663,Assumption!$A$10:$G$12,3,TRUE)</f>
        <v>750000</v>
      </c>
      <c r="I663" s="5">
        <f t="shared" si="2"/>
        <v>29250000</v>
      </c>
      <c r="J663" s="47">
        <f>VLOOKUP(D663,Assumption!$O$3:$Q$103,IF('Thông tin khách hàng'!$B$3="Nam",2,3),FALSE)/12*P663</f>
        <v>0</v>
      </c>
      <c r="K663" s="5">
        <v>20000.0</v>
      </c>
      <c r="L663" s="46">
        <f>ROUND(((HLOOKUP(B663,Assumption!$A$6:$L$7,2,TRUE)+1)^(1/12)-1)*(E663+I663-J663-K663),0)</f>
        <v>9530900</v>
      </c>
      <c r="M663" s="46">
        <f t="shared" si="3"/>
        <v>5780303251</v>
      </c>
      <c r="N663" s="47">
        <f>HLOOKUP(ROUND(AVERAGE(M651:M662)/10^6,0),Assumption!$B$2:$E$3,2,TRUE)*MAX((AVERAGE(M651:M662)-250*10^6),0)</f>
        <v>32551821.52</v>
      </c>
      <c r="O663" s="46">
        <f t="shared" si="4"/>
        <v>5812855073</v>
      </c>
      <c r="P663" s="46">
        <f>IF(A663=1,SA,MAX(0,SA-M662))</f>
        <v>0</v>
      </c>
      <c r="S663" s="5">
        <v>1.0</v>
      </c>
      <c r="T663" s="5">
        <v>1.0</v>
      </c>
      <c r="U663" s="5">
        <v>1.0</v>
      </c>
      <c r="V663" s="48">
        <v>1.0</v>
      </c>
    </row>
    <row r="664" ht="15.75" customHeight="1">
      <c r="A664" s="5">
        <v>662.0</v>
      </c>
      <c r="B664" s="5">
        <v>56.0</v>
      </c>
      <c r="C664" s="5">
        <f t="shared" si="1"/>
        <v>2</v>
      </c>
      <c r="D664" s="5">
        <f>'Thông tin khách hàng'!$B$4+B664-1</f>
        <v>56</v>
      </c>
      <c r="E664" s="46">
        <f t="shared" si="5"/>
        <v>5780303251</v>
      </c>
      <c r="F664" s="5">
        <f>TP*VLOOKUP('Thông tin khách hàng'!$E$10,$X$2:$Z$5,3,FALSE)*OFFSET($S664,0,VLOOKUP('Thông tin khách hàng'!$E$10,$X$2:$Z$5,2,FALSE))</f>
        <v>0</v>
      </c>
      <c r="G664" s="5">
        <f>EP*VLOOKUP('Thông tin khách hàng'!$E$10,$X$2:$Z$5,3,FALSE)*OFFSET($S664,0,VLOOKUP('Thông tin khách hàng'!$E$10,$X$2:$Z$5,2,FALSE))</f>
        <v>0</v>
      </c>
      <c r="H664" s="5">
        <f>F664*HLOOKUP(B664,Assumption!$A$10:$G$12,2,TRUE)+G664*HLOOKUP(B664,Assumption!$A$10:$G$12,3,TRUE)</f>
        <v>0</v>
      </c>
      <c r="I664" s="5">
        <f t="shared" si="2"/>
        <v>0</v>
      </c>
      <c r="J664" s="47">
        <f>VLOOKUP(D664,Assumption!$O$3:$Q$103,IF('Thông tin khách hàng'!$B$3="Nam",2,3),FALSE)/12*P664</f>
        <v>0</v>
      </c>
      <c r="K664" s="5">
        <v>20000.0</v>
      </c>
      <c r="L664" s="46">
        <f>ROUND(((HLOOKUP(B664,Assumption!$A$6:$L$7,2,TRUE)+1)^(1/12)-1)*(E664+I664-J664-K664),0)</f>
        <v>9546608</v>
      </c>
      <c r="M664" s="46">
        <f t="shared" si="3"/>
        <v>5789829859</v>
      </c>
      <c r="N664" s="47">
        <f>HLOOKUP(ROUND(AVERAGE(M652:M663)/10^6,0),Assumption!$B$2:$E$3,2,TRUE)*MAX((AVERAGE(M652:M663)-250*10^6),0)</f>
        <v>32637238.98</v>
      </c>
      <c r="O664" s="46">
        <f t="shared" si="4"/>
        <v>5822467098</v>
      </c>
      <c r="P664" s="46">
        <f>IF(A664=1,SA,MAX(0,SA-M663))</f>
        <v>0</v>
      </c>
      <c r="S664" s="5">
        <v>0.0</v>
      </c>
      <c r="T664" s="5">
        <v>0.0</v>
      </c>
      <c r="U664" s="5">
        <v>0.0</v>
      </c>
      <c r="V664" s="48">
        <v>1.0</v>
      </c>
    </row>
    <row r="665" ht="15.75" customHeight="1">
      <c r="A665" s="5">
        <v>663.0</v>
      </c>
      <c r="B665" s="5">
        <v>56.0</v>
      </c>
      <c r="C665" s="5">
        <f t="shared" si="1"/>
        <v>3</v>
      </c>
      <c r="D665" s="5">
        <f>'Thông tin khách hàng'!$B$4+B665-1</f>
        <v>56</v>
      </c>
      <c r="E665" s="46">
        <f t="shared" si="5"/>
        <v>5789829859</v>
      </c>
      <c r="F665" s="5">
        <f>TP*VLOOKUP('Thông tin khách hàng'!$E$10,$X$2:$Z$5,3,FALSE)*OFFSET($S665,0,VLOOKUP('Thông tin khách hàng'!$E$10,$X$2:$Z$5,2,FALSE))</f>
        <v>0</v>
      </c>
      <c r="G665" s="5">
        <f>EP*VLOOKUP('Thông tin khách hàng'!$E$10,$X$2:$Z$5,3,FALSE)*OFFSET($S665,0,VLOOKUP('Thông tin khách hàng'!$E$10,$X$2:$Z$5,2,FALSE))</f>
        <v>0</v>
      </c>
      <c r="H665" s="5">
        <f>F665*HLOOKUP(B665,Assumption!$A$10:$G$12,2,TRUE)+G665*HLOOKUP(B665,Assumption!$A$10:$G$12,3,TRUE)</f>
        <v>0</v>
      </c>
      <c r="I665" s="5">
        <f t="shared" si="2"/>
        <v>0</v>
      </c>
      <c r="J665" s="47">
        <f>VLOOKUP(D665,Assumption!$O$3:$Q$103,IF('Thông tin khách hàng'!$B$3="Nam",2,3),FALSE)/12*P665</f>
        <v>0</v>
      </c>
      <c r="K665" s="5">
        <v>20000.0</v>
      </c>
      <c r="L665" s="46">
        <f>ROUND(((HLOOKUP(B665,Assumption!$A$6:$L$7,2,TRUE)+1)^(1/12)-1)*(E665+I665-J665-K665),0)</f>
        <v>9562342</v>
      </c>
      <c r="M665" s="46">
        <f t="shared" si="3"/>
        <v>5799372201</v>
      </c>
      <c r="N665" s="47">
        <f>HLOOKUP(ROUND(AVERAGE(M653:M664)/10^6,0),Assumption!$B$2:$E$3,2,TRUE)*MAX((AVERAGE(M653:M664)-250*10^6),0)</f>
        <v>32722797.51</v>
      </c>
      <c r="O665" s="46">
        <f t="shared" si="4"/>
        <v>5832094999</v>
      </c>
      <c r="P665" s="46">
        <f>IF(A665=1,SA,MAX(0,SA-M664))</f>
        <v>0</v>
      </c>
      <c r="S665" s="5">
        <v>0.0</v>
      </c>
      <c r="T665" s="5">
        <v>0.0</v>
      </c>
      <c r="U665" s="5">
        <v>0.0</v>
      </c>
      <c r="V665" s="48">
        <v>1.0</v>
      </c>
    </row>
    <row r="666" ht="15.75" customHeight="1">
      <c r="A666" s="5">
        <v>664.0</v>
      </c>
      <c r="B666" s="5">
        <v>56.0</v>
      </c>
      <c r="C666" s="5">
        <f t="shared" si="1"/>
        <v>4</v>
      </c>
      <c r="D666" s="5">
        <f>'Thông tin khách hàng'!$B$4+B666-1</f>
        <v>56</v>
      </c>
      <c r="E666" s="46">
        <f t="shared" si="5"/>
        <v>5799372201</v>
      </c>
      <c r="F666" s="5">
        <f>TP*VLOOKUP('Thông tin khách hàng'!$E$10,$X$2:$Z$5,3,FALSE)*OFFSET($S666,0,VLOOKUP('Thông tin khách hàng'!$E$10,$X$2:$Z$5,2,FALSE))</f>
        <v>0</v>
      </c>
      <c r="G666" s="5">
        <f>EP*VLOOKUP('Thông tin khách hàng'!$E$10,$X$2:$Z$5,3,FALSE)*OFFSET($S666,0,VLOOKUP('Thông tin khách hàng'!$E$10,$X$2:$Z$5,2,FALSE))</f>
        <v>0</v>
      </c>
      <c r="H666" s="5">
        <f>F666*HLOOKUP(B666,Assumption!$A$10:$G$12,2,TRUE)+G666*HLOOKUP(B666,Assumption!$A$10:$G$12,3,TRUE)</f>
        <v>0</v>
      </c>
      <c r="I666" s="5">
        <f t="shared" si="2"/>
        <v>0</v>
      </c>
      <c r="J666" s="47">
        <f>VLOOKUP(D666,Assumption!$O$3:$Q$103,IF('Thông tin khách hàng'!$B$3="Nam",2,3),FALSE)/12*P666</f>
        <v>0</v>
      </c>
      <c r="K666" s="5">
        <v>20000.0</v>
      </c>
      <c r="L666" s="46">
        <f>ROUND(((HLOOKUP(B666,Assumption!$A$6:$L$7,2,TRUE)+1)^(1/12)-1)*(E666+I666-J666-K666),0)</f>
        <v>9578102</v>
      </c>
      <c r="M666" s="46">
        <f t="shared" si="3"/>
        <v>5808930303</v>
      </c>
      <c r="N666" s="47">
        <f>HLOOKUP(ROUND(AVERAGE(M654:M665)/10^6,0),Assumption!$B$2:$E$3,2,TRUE)*MAX((AVERAGE(M654:M665)-250*10^6),0)</f>
        <v>32808497.36</v>
      </c>
      <c r="O666" s="46">
        <f t="shared" si="4"/>
        <v>5841738801</v>
      </c>
      <c r="P666" s="46">
        <f>IF(A666=1,SA,MAX(0,SA-M665))</f>
        <v>0</v>
      </c>
      <c r="S666" s="5">
        <v>0.0</v>
      </c>
      <c r="T666" s="5">
        <v>0.0</v>
      </c>
      <c r="U666" s="5">
        <v>1.0</v>
      </c>
      <c r="V666" s="48">
        <v>1.0</v>
      </c>
    </row>
    <row r="667" ht="15.75" customHeight="1">
      <c r="A667" s="5">
        <v>665.0</v>
      </c>
      <c r="B667" s="5">
        <v>56.0</v>
      </c>
      <c r="C667" s="5">
        <f t="shared" si="1"/>
        <v>5</v>
      </c>
      <c r="D667" s="5">
        <f>'Thông tin khách hàng'!$B$4+B667-1</f>
        <v>56</v>
      </c>
      <c r="E667" s="46">
        <f t="shared" si="5"/>
        <v>5808930303</v>
      </c>
      <c r="F667" s="5">
        <f>TP*VLOOKUP('Thông tin khách hàng'!$E$10,$X$2:$Z$5,3,FALSE)*OFFSET($S667,0,VLOOKUP('Thông tin khách hàng'!$E$10,$X$2:$Z$5,2,FALSE))</f>
        <v>0</v>
      </c>
      <c r="G667" s="5">
        <f>EP*VLOOKUP('Thông tin khách hàng'!$E$10,$X$2:$Z$5,3,FALSE)*OFFSET($S667,0,VLOOKUP('Thông tin khách hàng'!$E$10,$X$2:$Z$5,2,FALSE))</f>
        <v>0</v>
      </c>
      <c r="H667" s="5">
        <f>F667*HLOOKUP(B667,Assumption!$A$10:$G$12,2,TRUE)+G667*HLOOKUP(B667,Assumption!$A$10:$G$12,3,TRUE)</f>
        <v>0</v>
      </c>
      <c r="I667" s="5">
        <f t="shared" si="2"/>
        <v>0</v>
      </c>
      <c r="J667" s="47">
        <f>VLOOKUP(D667,Assumption!$O$3:$Q$103,IF('Thông tin khách hàng'!$B$3="Nam",2,3),FALSE)/12*P667</f>
        <v>0</v>
      </c>
      <c r="K667" s="5">
        <v>20000.0</v>
      </c>
      <c r="L667" s="46">
        <f>ROUND(((HLOOKUP(B667,Assumption!$A$6:$L$7,2,TRUE)+1)^(1/12)-1)*(E667+I667-J667-K667),0)</f>
        <v>9593888</v>
      </c>
      <c r="M667" s="46">
        <f t="shared" si="3"/>
        <v>5818504191</v>
      </c>
      <c r="N667" s="47">
        <f>HLOOKUP(ROUND(AVERAGE(M655:M666)/10^6,0),Assumption!$B$2:$E$3,2,TRUE)*MAX((AVERAGE(M655:M666)-250*10^6),0)</f>
        <v>32894338.74</v>
      </c>
      <c r="O667" s="46">
        <f t="shared" si="4"/>
        <v>5851398530</v>
      </c>
      <c r="P667" s="46">
        <f>IF(A667=1,SA,MAX(0,SA-M666))</f>
        <v>0</v>
      </c>
      <c r="S667" s="5">
        <v>0.0</v>
      </c>
      <c r="T667" s="5">
        <v>0.0</v>
      </c>
      <c r="U667" s="5">
        <v>0.0</v>
      </c>
      <c r="V667" s="48">
        <v>1.0</v>
      </c>
    </row>
    <row r="668" ht="15.75" customHeight="1">
      <c r="A668" s="5">
        <v>666.0</v>
      </c>
      <c r="B668" s="5">
        <v>56.0</v>
      </c>
      <c r="C668" s="5">
        <f t="shared" si="1"/>
        <v>6</v>
      </c>
      <c r="D668" s="5">
        <f>'Thông tin khách hàng'!$B$4+B668-1</f>
        <v>56</v>
      </c>
      <c r="E668" s="46">
        <f t="shared" si="5"/>
        <v>5818504191</v>
      </c>
      <c r="F668" s="5">
        <f>TP*VLOOKUP('Thông tin khách hàng'!$E$10,$X$2:$Z$5,3,FALSE)*OFFSET($S668,0,VLOOKUP('Thông tin khách hàng'!$E$10,$X$2:$Z$5,2,FALSE))</f>
        <v>0</v>
      </c>
      <c r="G668" s="5">
        <f>EP*VLOOKUP('Thông tin khách hàng'!$E$10,$X$2:$Z$5,3,FALSE)*OFFSET($S668,0,VLOOKUP('Thông tin khách hàng'!$E$10,$X$2:$Z$5,2,FALSE))</f>
        <v>0</v>
      </c>
      <c r="H668" s="5">
        <f>F668*HLOOKUP(B668,Assumption!$A$10:$G$12,2,TRUE)+G668*HLOOKUP(B668,Assumption!$A$10:$G$12,3,TRUE)</f>
        <v>0</v>
      </c>
      <c r="I668" s="5">
        <f t="shared" si="2"/>
        <v>0</v>
      </c>
      <c r="J668" s="47">
        <f>VLOOKUP(D668,Assumption!$O$3:$Q$103,IF('Thông tin khách hàng'!$B$3="Nam",2,3),FALSE)/12*P668</f>
        <v>0</v>
      </c>
      <c r="K668" s="5">
        <v>20000.0</v>
      </c>
      <c r="L668" s="46">
        <f>ROUND(((HLOOKUP(B668,Assumption!$A$6:$L$7,2,TRUE)+1)^(1/12)-1)*(E668+I668-J668-K668),0)</f>
        <v>9609700</v>
      </c>
      <c r="M668" s="46">
        <f t="shared" si="3"/>
        <v>5828093891</v>
      </c>
      <c r="N668" s="47">
        <f>HLOOKUP(ROUND(AVERAGE(M656:M667)/10^6,0),Assumption!$B$2:$E$3,2,TRUE)*MAX((AVERAGE(M656:M667)-250*10^6),0)</f>
        <v>32980321.9</v>
      </c>
      <c r="O668" s="46">
        <f t="shared" si="4"/>
        <v>5861074213</v>
      </c>
      <c r="P668" s="46">
        <f>IF(A668=1,SA,MAX(0,SA-M667))</f>
        <v>0</v>
      </c>
      <c r="S668" s="5">
        <v>0.0</v>
      </c>
      <c r="T668" s="5">
        <v>0.0</v>
      </c>
      <c r="U668" s="5">
        <v>0.0</v>
      </c>
      <c r="V668" s="48">
        <v>1.0</v>
      </c>
    </row>
    <row r="669" ht="15.75" customHeight="1">
      <c r="A669" s="5">
        <v>667.0</v>
      </c>
      <c r="B669" s="5">
        <v>56.0</v>
      </c>
      <c r="C669" s="5">
        <f t="shared" si="1"/>
        <v>7</v>
      </c>
      <c r="D669" s="5">
        <f>'Thông tin khách hàng'!$B$4+B669-1</f>
        <v>56</v>
      </c>
      <c r="E669" s="46">
        <f t="shared" si="5"/>
        <v>5828093891</v>
      </c>
      <c r="F669" s="5">
        <f>TP*VLOOKUP('Thông tin khách hàng'!$E$10,$X$2:$Z$5,3,FALSE)*OFFSET($S669,0,VLOOKUP('Thông tin khách hàng'!$E$10,$X$2:$Z$5,2,FALSE))</f>
        <v>15000000</v>
      </c>
      <c r="G669" s="5">
        <f>EP*VLOOKUP('Thông tin khách hàng'!$E$10,$X$2:$Z$5,3,FALSE)*OFFSET($S669,0,VLOOKUP('Thông tin khách hàng'!$E$10,$X$2:$Z$5,2,FALSE))</f>
        <v>15000000</v>
      </c>
      <c r="H669" s="5">
        <f>F669*HLOOKUP(B669,Assumption!$A$10:$G$12,2,TRUE)+G669*HLOOKUP(B669,Assumption!$A$10:$G$12,3,TRUE)</f>
        <v>750000</v>
      </c>
      <c r="I669" s="5">
        <f t="shared" si="2"/>
        <v>29250000</v>
      </c>
      <c r="J669" s="47">
        <f>VLOOKUP(D669,Assumption!$O$3:$Q$103,IF('Thông tin khách hàng'!$B$3="Nam",2,3),FALSE)/12*P669</f>
        <v>0</v>
      </c>
      <c r="K669" s="5">
        <v>20000.0</v>
      </c>
      <c r="L669" s="46">
        <f>ROUND(((HLOOKUP(B669,Assumption!$A$6:$L$7,2,TRUE)+1)^(1/12)-1)*(E669+I669-J669-K669),0)</f>
        <v>9673847</v>
      </c>
      <c r="M669" s="46">
        <f t="shared" si="3"/>
        <v>5866997738</v>
      </c>
      <c r="N669" s="47">
        <f>HLOOKUP(ROUND(AVERAGE(M657:M668)/10^6,0),Assumption!$B$2:$E$3,2,TRUE)*MAX((AVERAGE(M657:M668)-250*10^6),0)</f>
        <v>33066447.06</v>
      </c>
      <c r="O669" s="46">
        <f t="shared" si="4"/>
        <v>5900064185</v>
      </c>
      <c r="P669" s="46">
        <f>IF(A669=1,SA,MAX(0,SA-M668))</f>
        <v>0</v>
      </c>
      <c r="S669" s="5">
        <v>0.0</v>
      </c>
      <c r="T669" s="5">
        <v>1.0</v>
      </c>
      <c r="U669" s="5">
        <v>1.0</v>
      </c>
      <c r="V669" s="48">
        <v>1.0</v>
      </c>
    </row>
    <row r="670" ht="15.75" customHeight="1">
      <c r="A670" s="5">
        <v>668.0</v>
      </c>
      <c r="B670" s="5">
        <v>56.0</v>
      </c>
      <c r="C670" s="5">
        <f t="shared" si="1"/>
        <v>8</v>
      </c>
      <c r="D670" s="5">
        <f>'Thông tin khách hàng'!$B$4+B670-1</f>
        <v>56</v>
      </c>
      <c r="E670" s="46">
        <f t="shared" si="5"/>
        <v>5866997738</v>
      </c>
      <c r="F670" s="5">
        <f>TP*VLOOKUP('Thông tin khách hàng'!$E$10,$X$2:$Z$5,3,FALSE)*OFFSET($S670,0,VLOOKUP('Thông tin khách hàng'!$E$10,$X$2:$Z$5,2,FALSE))</f>
        <v>0</v>
      </c>
      <c r="G670" s="5">
        <f>EP*VLOOKUP('Thông tin khách hàng'!$E$10,$X$2:$Z$5,3,FALSE)*OFFSET($S670,0,VLOOKUP('Thông tin khách hàng'!$E$10,$X$2:$Z$5,2,FALSE))</f>
        <v>0</v>
      </c>
      <c r="H670" s="5">
        <f>F670*HLOOKUP(B670,Assumption!$A$10:$G$12,2,TRUE)+G670*HLOOKUP(B670,Assumption!$A$10:$G$12,3,TRUE)</f>
        <v>0</v>
      </c>
      <c r="I670" s="5">
        <f t="shared" si="2"/>
        <v>0</v>
      </c>
      <c r="J670" s="47">
        <f>VLOOKUP(D670,Assumption!$O$3:$Q$103,IF('Thông tin khách hàng'!$B$3="Nam",2,3),FALSE)/12*P670</f>
        <v>0</v>
      </c>
      <c r="K670" s="5">
        <v>20000.0</v>
      </c>
      <c r="L670" s="46">
        <f>ROUND(((HLOOKUP(B670,Assumption!$A$6:$L$7,2,TRUE)+1)^(1/12)-1)*(E670+I670-J670-K670),0)</f>
        <v>9689791</v>
      </c>
      <c r="M670" s="46">
        <f t="shared" si="3"/>
        <v>5876667529</v>
      </c>
      <c r="N670" s="47">
        <f>HLOOKUP(ROUND(AVERAGE(M658:M669)/10^6,0),Assumption!$B$2:$E$3,2,TRUE)*MAX((AVERAGE(M658:M669)-250*10^6),0)</f>
        <v>33152714.47</v>
      </c>
      <c r="O670" s="46">
        <f t="shared" si="4"/>
        <v>5909820244</v>
      </c>
      <c r="P670" s="46">
        <f>IF(A670=1,SA,MAX(0,SA-M669))</f>
        <v>0</v>
      </c>
      <c r="S670" s="5">
        <v>0.0</v>
      </c>
      <c r="T670" s="5">
        <v>0.0</v>
      </c>
      <c r="U670" s="5">
        <v>0.0</v>
      </c>
      <c r="V670" s="48">
        <v>1.0</v>
      </c>
    </row>
    <row r="671" ht="15.75" customHeight="1">
      <c r="A671" s="5">
        <v>669.0</v>
      </c>
      <c r="B671" s="5">
        <v>56.0</v>
      </c>
      <c r="C671" s="5">
        <f t="shared" si="1"/>
        <v>9</v>
      </c>
      <c r="D671" s="5">
        <f>'Thông tin khách hàng'!$B$4+B671-1</f>
        <v>56</v>
      </c>
      <c r="E671" s="46">
        <f t="shared" si="5"/>
        <v>5876667529</v>
      </c>
      <c r="F671" s="5">
        <f>TP*VLOOKUP('Thông tin khách hàng'!$E$10,$X$2:$Z$5,3,FALSE)*OFFSET($S671,0,VLOOKUP('Thông tin khách hàng'!$E$10,$X$2:$Z$5,2,FALSE))</f>
        <v>0</v>
      </c>
      <c r="G671" s="5">
        <f>EP*VLOOKUP('Thông tin khách hàng'!$E$10,$X$2:$Z$5,3,FALSE)*OFFSET($S671,0,VLOOKUP('Thông tin khách hàng'!$E$10,$X$2:$Z$5,2,FALSE))</f>
        <v>0</v>
      </c>
      <c r="H671" s="5">
        <f>F671*HLOOKUP(B671,Assumption!$A$10:$G$12,2,TRUE)+G671*HLOOKUP(B671,Assumption!$A$10:$G$12,3,TRUE)</f>
        <v>0</v>
      </c>
      <c r="I671" s="5">
        <f t="shared" si="2"/>
        <v>0</v>
      </c>
      <c r="J671" s="47">
        <f>VLOOKUP(D671,Assumption!$O$3:$Q$103,IF('Thông tin khách hàng'!$B$3="Nam",2,3),FALSE)/12*P671</f>
        <v>0</v>
      </c>
      <c r="K671" s="5">
        <v>20000.0</v>
      </c>
      <c r="L671" s="46">
        <f>ROUND(((HLOOKUP(B671,Assumption!$A$6:$L$7,2,TRUE)+1)^(1/12)-1)*(E671+I671-J671-K671),0)</f>
        <v>9705761</v>
      </c>
      <c r="M671" s="46">
        <f t="shared" si="3"/>
        <v>5886353290</v>
      </c>
      <c r="N671" s="47">
        <f>HLOOKUP(ROUND(AVERAGE(M659:M670)/10^6,0),Assumption!$B$2:$E$3,2,TRUE)*MAX((AVERAGE(M659:M670)-250*10^6),0)</f>
        <v>33239124.36</v>
      </c>
      <c r="O671" s="46">
        <f t="shared" si="4"/>
        <v>5919592415</v>
      </c>
      <c r="P671" s="46">
        <f>IF(A671=1,SA,MAX(0,SA-M670))</f>
        <v>0</v>
      </c>
      <c r="S671" s="5">
        <v>0.0</v>
      </c>
      <c r="T671" s="5">
        <v>0.0</v>
      </c>
      <c r="U671" s="5">
        <v>0.0</v>
      </c>
      <c r="V671" s="48">
        <v>1.0</v>
      </c>
    </row>
    <row r="672" ht="15.75" customHeight="1">
      <c r="A672" s="5">
        <v>670.0</v>
      </c>
      <c r="B672" s="5">
        <v>56.0</v>
      </c>
      <c r="C672" s="5">
        <f t="shared" si="1"/>
        <v>10</v>
      </c>
      <c r="D672" s="5">
        <f>'Thông tin khách hàng'!$B$4+B672-1</f>
        <v>56</v>
      </c>
      <c r="E672" s="46">
        <f t="shared" si="5"/>
        <v>5886353290</v>
      </c>
      <c r="F672" s="5">
        <f>TP*VLOOKUP('Thông tin khách hàng'!$E$10,$X$2:$Z$5,3,FALSE)*OFFSET($S672,0,VLOOKUP('Thông tin khách hàng'!$E$10,$X$2:$Z$5,2,FALSE))</f>
        <v>0</v>
      </c>
      <c r="G672" s="5">
        <f>EP*VLOOKUP('Thông tin khách hàng'!$E$10,$X$2:$Z$5,3,FALSE)*OFFSET($S672,0,VLOOKUP('Thông tin khách hàng'!$E$10,$X$2:$Z$5,2,FALSE))</f>
        <v>0</v>
      </c>
      <c r="H672" s="5">
        <f>F672*HLOOKUP(B672,Assumption!$A$10:$G$12,2,TRUE)+G672*HLOOKUP(B672,Assumption!$A$10:$G$12,3,TRUE)</f>
        <v>0</v>
      </c>
      <c r="I672" s="5">
        <f t="shared" si="2"/>
        <v>0</v>
      </c>
      <c r="J672" s="47">
        <f>VLOOKUP(D672,Assumption!$O$3:$Q$103,IF('Thông tin khách hàng'!$B$3="Nam",2,3),FALSE)/12*P672</f>
        <v>0</v>
      </c>
      <c r="K672" s="5">
        <v>20000.0</v>
      </c>
      <c r="L672" s="46">
        <f>ROUND(((HLOOKUP(B672,Assumption!$A$6:$L$7,2,TRUE)+1)^(1/12)-1)*(E672+I672-J672-K672),0)</f>
        <v>9721758</v>
      </c>
      <c r="M672" s="46">
        <f t="shared" si="3"/>
        <v>5896055048</v>
      </c>
      <c r="N672" s="47">
        <f>HLOOKUP(ROUND(AVERAGE(M660:M671)/10^6,0),Assumption!$B$2:$E$3,2,TRUE)*MAX((AVERAGE(M660:M671)-250*10^6),0)</f>
        <v>33325676.96</v>
      </c>
      <c r="O672" s="46">
        <f t="shared" si="4"/>
        <v>5929380725</v>
      </c>
      <c r="P672" s="46">
        <f>IF(A672=1,SA,MAX(0,SA-M671))</f>
        <v>0</v>
      </c>
      <c r="S672" s="5">
        <v>0.0</v>
      </c>
      <c r="T672" s="5">
        <v>0.0</v>
      </c>
      <c r="U672" s="5">
        <v>1.0</v>
      </c>
      <c r="V672" s="48">
        <v>1.0</v>
      </c>
    </row>
    <row r="673" ht="15.75" customHeight="1">
      <c r="A673" s="5">
        <v>671.0</v>
      </c>
      <c r="B673" s="5">
        <v>56.0</v>
      </c>
      <c r="C673" s="5">
        <f t="shared" si="1"/>
        <v>11</v>
      </c>
      <c r="D673" s="5">
        <f>'Thông tin khách hàng'!$B$4+B673-1</f>
        <v>56</v>
      </c>
      <c r="E673" s="46">
        <f t="shared" si="5"/>
        <v>5896055048</v>
      </c>
      <c r="F673" s="5">
        <f>TP*VLOOKUP('Thông tin khách hàng'!$E$10,$X$2:$Z$5,3,FALSE)*OFFSET($S673,0,VLOOKUP('Thông tin khách hàng'!$E$10,$X$2:$Z$5,2,FALSE))</f>
        <v>0</v>
      </c>
      <c r="G673" s="5">
        <f>EP*VLOOKUP('Thông tin khách hàng'!$E$10,$X$2:$Z$5,3,FALSE)*OFFSET($S673,0,VLOOKUP('Thông tin khách hàng'!$E$10,$X$2:$Z$5,2,FALSE))</f>
        <v>0</v>
      </c>
      <c r="H673" s="5">
        <f>F673*HLOOKUP(B673,Assumption!$A$10:$G$12,2,TRUE)+G673*HLOOKUP(B673,Assumption!$A$10:$G$12,3,TRUE)</f>
        <v>0</v>
      </c>
      <c r="I673" s="5">
        <f t="shared" si="2"/>
        <v>0</v>
      </c>
      <c r="J673" s="47">
        <f>VLOOKUP(D673,Assumption!$O$3:$Q$103,IF('Thông tin khách hàng'!$B$3="Nam",2,3),FALSE)/12*P673</f>
        <v>0</v>
      </c>
      <c r="K673" s="5">
        <v>20000.0</v>
      </c>
      <c r="L673" s="46">
        <f>ROUND(((HLOOKUP(B673,Assumption!$A$6:$L$7,2,TRUE)+1)^(1/12)-1)*(E673+I673-J673-K673),0)</f>
        <v>9737781</v>
      </c>
      <c r="M673" s="46">
        <f t="shared" si="3"/>
        <v>5905772829</v>
      </c>
      <c r="N673" s="47">
        <f>HLOOKUP(ROUND(AVERAGE(M661:M672)/10^6,0),Assumption!$B$2:$E$3,2,TRUE)*MAX((AVERAGE(M661:M672)-250*10^6),0)</f>
        <v>33412372.51</v>
      </c>
      <c r="O673" s="46">
        <f t="shared" si="4"/>
        <v>5939185202</v>
      </c>
      <c r="P673" s="46">
        <f>IF(A673=1,SA,MAX(0,SA-M672))</f>
        <v>0</v>
      </c>
      <c r="S673" s="5">
        <v>0.0</v>
      </c>
      <c r="T673" s="5">
        <v>0.0</v>
      </c>
      <c r="U673" s="5">
        <v>0.0</v>
      </c>
      <c r="V673" s="48">
        <v>1.0</v>
      </c>
    </row>
    <row r="674" ht="15.75" customHeight="1">
      <c r="A674" s="5">
        <v>672.0</v>
      </c>
      <c r="B674" s="5">
        <v>56.0</v>
      </c>
      <c r="C674" s="5">
        <f t="shared" si="1"/>
        <v>12</v>
      </c>
      <c r="D674" s="5">
        <f>'Thông tin khách hàng'!$B$4+B674-1</f>
        <v>56</v>
      </c>
      <c r="E674" s="46">
        <f t="shared" si="5"/>
        <v>5905772829</v>
      </c>
      <c r="F674" s="5">
        <f>TP*VLOOKUP('Thông tin khách hàng'!$E$10,$X$2:$Z$5,3,FALSE)*OFFSET($S674,0,VLOOKUP('Thông tin khách hàng'!$E$10,$X$2:$Z$5,2,FALSE))</f>
        <v>0</v>
      </c>
      <c r="G674" s="5">
        <f>EP*VLOOKUP('Thông tin khách hàng'!$E$10,$X$2:$Z$5,3,FALSE)*OFFSET($S674,0,VLOOKUP('Thông tin khách hàng'!$E$10,$X$2:$Z$5,2,FALSE))</f>
        <v>0</v>
      </c>
      <c r="H674" s="5">
        <f>F674*HLOOKUP(B674,Assumption!$A$10:$G$12,2,TRUE)+G674*HLOOKUP(B674,Assumption!$A$10:$G$12,3,TRUE)</f>
        <v>0</v>
      </c>
      <c r="I674" s="5">
        <f t="shared" si="2"/>
        <v>0</v>
      </c>
      <c r="J674" s="47">
        <f>VLOOKUP(D674,Assumption!$O$3:$Q$103,IF('Thông tin khách hàng'!$B$3="Nam",2,3),FALSE)/12*P674</f>
        <v>0</v>
      </c>
      <c r="K674" s="5">
        <v>20000.0</v>
      </c>
      <c r="L674" s="46">
        <f>ROUND(((HLOOKUP(B674,Assumption!$A$6:$L$7,2,TRUE)+1)^(1/12)-1)*(E674+I674-J674-K674),0)</f>
        <v>9753831</v>
      </c>
      <c r="M674" s="46">
        <f t="shared" si="3"/>
        <v>5915506660</v>
      </c>
      <c r="N674" s="47">
        <f>HLOOKUP(ROUND(AVERAGE(M662:M673)/10^6,0),Assumption!$B$2:$E$3,2,TRUE)*MAX((AVERAGE(M662:M673)-250*10^6),0)</f>
        <v>33499211.24</v>
      </c>
      <c r="O674" s="46">
        <f t="shared" si="4"/>
        <v>5949005872</v>
      </c>
      <c r="P674" s="46">
        <f>IF(A674=1,SA,MAX(0,SA-M673))</f>
        <v>0</v>
      </c>
      <c r="S674" s="5">
        <v>0.0</v>
      </c>
      <c r="T674" s="5">
        <v>0.0</v>
      </c>
      <c r="U674" s="5">
        <v>0.0</v>
      </c>
      <c r="V674" s="48">
        <v>1.0</v>
      </c>
    </row>
    <row r="675" ht="15.75" customHeight="1">
      <c r="A675" s="5">
        <v>673.0</v>
      </c>
      <c r="B675" s="5">
        <v>57.0</v>
      </c>
      <c r="C675" s="5">
        <f t="shared" si="1"/>
        <v>1</v>
      </c>
      <c r="D675" s="5">
        <f>'Thông tin khách hàng'!$B$4+B675-1</f>
        <v>57</v>
      </c>
      <c r="E675" s="46">
        <f t="shared" si="5"/>
        <v>5915506660</v>
      </c>
      <c r="F675" s="5">
        <f>TP*VLOOKUP('Thông tin khách hàng'!$E$10,$X$2:$Z$5,3,FALSE)*OFFSET($S675,0,VLOOKUP('Thông tin khách hàng'!$E$10,$X$2:$Z$5,2,FALSE))</f>
        <v>15000000</v>
      </c>
      <c r="G675" s="5">
        <f>EP*VLOOKUP('Thông tin khách hàng'!$E$10,$X$2:$Z$5,3,FALSE)*OFFSET($S675,0,VLOOKUP('Thông tin khách hàng'!$E$10,$X$2:$Z$5,2,FALSE))</f>
        <v>15000000</v>
      </c>
      <c r="H675" s="5">
        <f>F675*HLOOKUP(B675,Assumption!$A$10:$G$12,2,TRUE)+G675*HLOOKUP(B675,Assumption!$A$10:$G$12,3,TRUE)</f>
        <v>750000</v>
      </c>
      <c r="I675" s="5">
        <f t="shared" si="2"/>
        <v>29250000</v>
      </c>
      <c r="J675" s="47">
        <f>VLOOKUP(D675,Assumption!$O$3:$Q$103,IF('Thông tin khách hàng'!$B$3="Nam",2,3),FALSE)/12*P675</f>
        <v>0</v>
      </c>
      <c r="K675" s="5">
        <v>20000.0</v>
      </c>
      <c r="L675" s="46">
        <f>ROUND(((HLOOKUP(B675,Assumption!$A$6:$L$7,2,TRUE)+1)^(1/12)-1)*(E675+I675-J675-K675),0)</f>
        <v>9818216</v>
      </c>
      <c r="M675" s="46">
        <f t="shared" si="3"/>
        <v>5954554876</v>
      </c>
      <c r="N675" s="47">
        <f>HLOOKUP(ROUND(AVERAGE(M663:M674)/10^6,0),Assumption!$B$2:$E$3,2,TRUE)*MAX((AVERAGE(M663:M674)-250*10^6),0)</f>
        <v>33586193.4</v>
      </c>
      <c r="O675" s="46">
        <f t="shared" si="4"/>
        <v>5988141070</v>
      </c>
      <c r="P675" s="46">
        <f>IF(A675=1,SA,MAX(0,SA-M674))</f>
        <v>0</v>
      </c>
      <c r="S675" s="5">
        <v>1.0</v>
      </c>
      <c r="T675" s="5">
        <v>1.0</v>
      </c>
      <c r="U675" s="5">
        <v>1.0</v>
      </c>
      <c r="V675" s="48">
        <v>1.0</v>
      </c>
    </row>
    <row r="676" ht="15.75" customHeight="1">
      <c r="A676" s="5">
        <v>674.0</v>
      </c>
      <c r="B676" s="5">
        <v>57.0</v>
      </c>
      <c r="C676" s="5">
        <f t="shared" si="1"/>
        <v>2</v>
      </c>
      <c r="D676" s="5">
        <f>'Thông tin khách hàng'!$B$4+B676-1</f>
        <v>57</v>
      </c>
      <c r="E676" s="46">
        <f t="shared" si="5"/>
        <v>5954554876</v>
      </c>
      <c r="F676" s="5">
        <f>TP*VLOOKUP('Thông tin khách hàng'!$E$10,$X$2:$Z$5,3,FALSE)*OFFSET($S676,0,VLOOKUP('Thông tin khách hàng'!$E$10,$X$2:$Z$5,2,FALSE))</f>
        <v>0</v>
      </c>
      <c r="G676" s="5">
        <f>EP*VLOOKUP('Thông tin khách hàng'!$E$10,$X$2:$Z$5,3,FALSE)*OFFSET($S676,0,VLOOKUP('Thông tin khách hàng'!$E$10,$X$2:$Z$5,2,FALSE))</f>
        <v>0</v>
      </c>
      <c r="H676" s="5">
        <f>F676*HLOOKUP(B676,Assumption!$A$10:$G$12,2,TRUE)+G676*HLOOKUP(B676,Assumption!$A$10:$G$12,3,TRUE)</f>
        <v>0</v>
      </c>
      <c r="I676" s="5">
        <f t="shared" si="2"/>
        <v>0</v>
      </c>
      <c r="J676" s="47">
        <f>VLOOKUP(D676,Assumption!$O$3:$Q$103,IF('Thông tin khách hàng'!$B$3="Nam",2,3),FALSE)/12*P676</f>
        <v>0</v>
      </c>
      <c r="K676" s="5">
        <v>20000.0</v>
      </c>
      <c r="L676" s="46">
        <f>ROUND(((HLOOKUP(B676,Assumption!$A$6:$L$7,2,TRUE)+1)^(1/12)-1)*(E676+I676-J676-K676),0)</f>
        <v>9834398</v>
      </c>
      <c r="M676" s="46">
        <f t="shared" si="3"/>
        <v>5964369274</v>
      </c>
      <c r="N676" s="47">
        <f>HLOOKUP(ROUND(AVERAGE(M664:M675)/10^6,0),Assumption!$B$2:$E$3,2,TRUE)*MAX((AVERAGE(M664:M675)-250*10^6),0)</f>
        <v>33673319.21</v>
      </c>
      <c r="O676" s="46">
        <f t="shared" si="4"/>
        <v>5998042593</v>
      </c>
      <c r="P676" s="46">
        <f>IF(A676=1,SA,MAX(0,SA-M675))</f>
        <v>0</v>
      </c>
      <c r="S676" s="5">
        <v>0.0</v>
      </c>
      <c r="T676" s="5">
        <v>0.0</v>
      </c>
      <c r="U676" s="5">
        <v>0.0</v>
      </c>
      <c r="V676" s="48">
        <v>1.0</v>
      </c>
    </row>
    <row r="677" ht="15.75" customHeight="1">
      <c r="A677" s="5">
        <v>675.0</v>
      </c>
      <c r="B677" s="5">
        <v>57.0</v>
      </c>
      <c r="C677" s="5">
        <f t="shared" si="1"/>
        <v>3</v>
      </c>
      <c r="D677" s="5">
        <f>'Thông tin khách hàng'!$B$4+B677-1</f>
        <v>57</v>
      </c>
      <c r="E677" s="46">
        <f t="shared" si="5"/>
        <v>5964369274</v>
      </c>
      <c r="F677" s="5">
        <f>TP*VLOOKUP('Thông tin khách hàng'!$E$10,$X$2:$Z$5,3,FALSE)*OFFSET($S677,0,VLOOKUP('Thông tin khách hàng'!$E$10,$X$2:$Z$5,2,FALSE))</f>
        <v>0</v>
      </c>
      <c r="G677" s="5">
        <f>EP*VLOOKUP('Thông tin khách hàng'!$E$10,$X$2:$Z$5,3,FALSE)*OFFSET($S677,0,VLOOKUP('Thông tin khách hàng'!$E$10,$X$2:$Z$5,2,FALSE))</f>
        <v>0</v>
      </c>
      <c r="H677" s="5">
        <f>F677*HLOOKUP(B677,Assumption!$A$10:$G$12,2,TRUE)+G677*HLOOKUP(B677,Assumption!$A$10:$G$12,3,TRUE)</f>
        <v>0</v>
      </c>
      <c r="I677" s="5">
        <f t="shared" si="2"/>
        <v>0</v>
      </c>
      <c r="J677" s="47">
        <f>VLOOKUP(D677,Assumption!$O$3:$Q$103,IF('Thông tin khách hàng'!$B$3="Nam",2,3),FALSE)/12*P677</f>
        <v>0</v>
      </c>
      <c r="K677" s="5">
        <v>20000.0</v>
      </c>
      <c r="L677" s="46">
        <f>ROUND(((HLOOKUP(B677,Assumption!$A$6:$L$7,2,TRUE)+1)^(1/12)-1)*(E677+I677-J677-K677),0)</f>
        <v>9850608</v>
      </c>
      <c r="M677" s="46">
        <f t="shared" si="3"/>
        <v>5974199882</v>
      </c>
      <c r="N677" s="47">
        <f>HLOOKUP(ROUND(AVERAGE(M665:M676)/10^6,0),Assumption!$B$2:$E$3,2,TRUE)*MAX((AVERAGE(M665:M676)-250*10^6),0)</f>
        <v>33760588.92</v>
      </c>
      <c r="O677" s="46">
        <f t="shared" si="4"/>
        <v>6007960471</v>
      </c>
      <c r="P677" s="46">
        <f>IF(A677=1,SA,MAX(0,SA-M676))</f>
        <v>0</v>
      </c>
      <c r="S677" s="5">
        <v>0.0</v>
      </c>
      <c r="T677" s="5">
        <v>0.0</v>
      </c>
      <c r="U677" s="5">
        <v>0.0</v>
      </c>
      <c r="V677" s="48">
        <v>1.0</v>
      </c>
    </row>
    <row r="678" ht="15.75" customHeight="1">
      <c r="A678" s="5">
        <v>676.0</v>
      </c>
      <c r="B678" s="5">
        <v>57.0</v>
      </c>
      <c r="C678" s="5">
        <f t="shared" si="1"/>
        <v>4</v>
      </c>
      <c r="D678" s="5">
        <f>'Thông tin khách hàng'!$B$4+B678-1</f>
        <v>57</v>
      </c>
      <c r="E678" s="46">
        <f t="shared" si="5"/>
        <v>5974199882</v>
      </c>
      <c r="F678" s="5">
        <f>TP*VLOOKUP('Thông tin khách hàng'!$E$10,$X$2:$Z$5,3,FALSE)*OFFSET($S678,0,VLOOKUP('Thông tin khách hàng'!$E$10,$X$2:$Z$5,2,FALSE))</f>
        <v>0</v>
      </c>
      <c r="G678" s="5">
        <f>EP*VLOOKUP('Thông tin khách hàng'!$E$10,$X$2:$Z$5,3,FALSE)*OFFSET($S678,0,VLOOKUP('Thông tin khách hàng'!$E$10,$X$2:$Z$5,2,FALSE))</f>
        <v>0</v>
      </c>
      <c r="H678" s="5">
        <f>F678*HLOOKUP(B678,Assumption!$A$10:$G$12,2,TRUE)+G678*HLOOKUP(B678,Assumption!$A$10:$G$12,3,TRUE)</f>
        <v>0</v>
      </c>
      <c r="I678" s="5">
        <f t="shared" si="2"/>
        <v>0</v>
      </c>
      <c r="J678" s="47">
        <f>VLOOKUP(D678,Assumption!$O$3:$Q$103,IF('Thông tin khách hàng'!$B$3="Nam",2,3),FALSE)/12*P678</f>
        <v>0</v>
      </c>
      <c r="K678" s="5">
        <v>20000.0</v>
      </c>
      <c r="L678" s="46">
        <f>ROUND(((HLOOKUP(B678,Assumption!$A$6:$L$7,2,TRUE)+1)^(1/12)-1)*(E678+I678-J678-K678),0)</f>
        <v>9866844</v>
      </c>
      <c r="M678" s="46">
        <f t="shared" si="3"/>
        <v>5984046726</v>
      </c>
      <c r="N678" s="47">
        <f>HLOOKUP(ROUND(AVERAGE(M666:M677)/10^6,0),Assumption!$B$2:$E$3,2,TRUE)*MAX((AVERAGE(M666:M677)-250*10^6),0)</f>
        <v>33848002.76</v>
      </c>
      <c r="O678" s="46">
        <f t="shared" si="4"/>
        <v>6017894729</v>
      </c>
      <c r="P678" s="46">
        <f>IF(A678=1,SA,MAX(0,SA-M677))</f>
        <v>0</v>
      </c>
      <c r="S678" s="5">
        <v>0.0</v>
      </c>
      <c r="T678" s="5">
        <v>0.0</v>
      </c>
      <c r="U678" s="5">
        <v>1.0</v>
      </c>
      <c r="V678" s="48">
        <v>1.0</v>
      </c>
    </row>
    <row r="679" ht="15.75" customHeight="1">
      <c r="A679" s="5">
        <v>677.0</v>
      </c>
      <c r="B679" s="5">
        <v>57.0</v>
      </c>
      <c r="C679" s="5">
        <f t="shared" si="1"/>
        <v>5</v>
      </c>
      <c r="D679" s="5">
        <f>'Thông tin khách hàng'!$B$4+B679-1</f>
        <v>57</v>
      </c>
      <c r="E679" s="46">
        <f t="shared" si="5"/>
        <v>5984046726</v>
      </c>
      <c r="F679" s="5">
        <f>TP*VLOOKUP('Thông tin khách hàng'!$E$10,$X$2:$Z$5,3,FALSE)*OFFSET($S679,0,VLOOKUP('Thông tin khách hàng'!$E$10,$X$2:$Z$5,2,FALSE))</f>
        <v>0</v>
      </c>
      <c r="G679" s="5">
        <f>EP*VLOOKUP('Thông tin khách hàng'!$E$10,$X$2:$Z$5,3,FALSE)*OFFSET($S679,0,VLOOKUP('Thông tin khách hàng'!$E$10,$X$2:$Z$5,2,FALSE))</f>
        <v>0</v>
      </c>
      <c r="H679" s="5">
        <f>F679*HLOOKUP(B679,Assumption!$A$10:$G$12,2,TRUE)+G679*HLOOKUP(B679,Assumption!$A$10:$G$12,3,TRUE)</f>
        <v>0</v>
      </c>
      <c r="I679" s="5">
        <f t="shared" si="2"/>
        <v>0</v>
      </c>
      <c r="J679" s="47">
        <f>VLOOKUP(D679,Assumption!$O$3:$Q$103,IF('Thông tin khách hàng'!$B$3="Nam",2,3),FALSE)/12*P679</f>
        <v>0</v>
      </c>
      <c r="K679" s="5">
        <v>20000.0</v>
      </c>
      <c r="L679" s="46">
        <f>ROUND(((HLOOKUP(B679,Assumption!$A$6:$L$7,2,TRUE)+1)^(1/12)-1)*(E679+I679-J679-K679),0)</f>
        <v>9883107</v>
      </c>
      <c r="M679" s="46">
        <f t="shared" si="3"/>
        <v>5993909833</v>
      </c>
      <c r="N679" s="47">
        <f>HLOOKUP(ROUND(AVERAGE(M667:M678)/10^6,0),Assumption!$B$2:$E$3,2,TRUE)*MAX((AVERAGE(M667:M678)-250*10^6),0)</f>
        <v>33935560.97</v>
      </c>
      <c r="O679" s="46">
        <f t="shared" si="4"/>
        <v>6027845394</v>
      </c>
      <c r="P679" s="46">
        <f>IF(A679=1,SA,MAX(0,SA-M678))</f>
        <v>0</v>
      </c>
      <c r="S679" s="5">
        <v>0.0</v>
      </c>
      <c r="T679" s="5">
        <v>0.0</v>
      </c>
      <c r="U679" s="5">
        <v>0.0</v>
      </c>
      <c r="V679" s="48">
        <v>1.0</v>
      </c>
    </row>
    <row r="680" ht="15.75" customHeight="1">
      <c r="A680" s="5">
        <v>678.0</v>
      </c>
      <c r="B680" s="5">
        <v>57.0</v>
      </c>
      <c r="C680" s="5">
        <f t="shared" si="1"/>
        <v>6</v>
      </c>
      <c r="D680" s="5">
        <f>'Thông tin khách hàng'!$B$4+B680-1</f>
        <v>57</v>
      </c>
      <c r="E680" s="46">
        <f t="shared" si="5"/>
        <v>5993909833</v>
      </c>
      <c r="F680" s="5">
        <f>TP*VLOOKUP('Thông tin khách hàng'!$E$10,$X$2:$Z$5,3,FALSE)*OFFSET($S680,0,VLOOKUP('Thông tin khách hàng'!$E$10,$X$2:$Z$5,2,FALSE))</f>
        <v>0</v>
      </c>
      <c r="G680" s="5">
        <f>EP*VLOOKUP('Thông tin khách hàng'!$E$10,$X$2:$Z$5,3,FALSE)*OFFSET($S680,0,VLOOKUP('Thông tin khách hàng'!$E$10,$X$2:$Z$5,2,FALSE))</f>
        <v>0</v>
      </c>
      <c r="H680" s="5">
        <f>F680*HLOOKUP(B680,Assumption!$A$10:$G$12,2,TRUE)+G680*HLOOKUP(B680,Assumption!$A$10:$G$12,3,TRUE)</f>
        <v>0</v>
      </c>
      <c r="I680" s="5">
        <f t="shared" si="2"/>
        <v>0</v>
      </c>
      <c r="J680" s="47">
        <f>VLOOKUP(D680,Assumption!$O$3:$Q$103,IF('Thông tin khách hàng'!$B$3="Nam",2,3),FALSE)/12*P680</f>
        <v>0</v>
      </c>
      <c r="K680" s="5">
        <v>20000.0</v>
      </c>
      <c r="L680" s="46">
        <f>ROUND(((HLOOKUP(B680,Assumption!$A$6:$L$7,2,TRUE)+1)^(1/12)-1)*(E680+I680-J680-K680),0)</f>
        <v>9899396</v>
      </c>
      <c r="M680" s="46">
        <f t="shared" si="3"/>
        <v>6003789229</v>
      </c>
      <c r="N680" s="47">
        <f>HLOOKUP(ROUND(AVERAGE(M668:M679)/10^6,0),Assumption!$B$2:$E$3,2,TRUE)*MAX((AVERAGE(M668:M679)-250*10^6),0)</f>
        <v>34023263.79</v>
      </c>
      <c r="O680" s="46">
        <f t="shared" si="4"/>
        <v>6037812493</v>
      </c>
      <c r="P680" s="46">
        <f>IF(A680=1,SA,MAX(0,SA-M679))</f>
        <v>0</v>
      </c>
      <c r="S680" s="5">
        <v>0.0</v>
      </c>
      <c r="T680" s="5">
        <v>0.0</v>
      </c>
      <c r="U680" s="5">
        <v>0.0</v>
      </c>
      <c r="V680" s="48">
        <v>1.0</v>
      </c>
    </row>
    <row r="681" ht="15.75" customHeight="1">
      <c r="A681" s="5">
        <v>679.0</v>
      </c>
      <c r="B681" s="5">
        <v>57.0</v>
      </c>
      <c r="C681" s="5">
        <f t="shared" si="1"/>
        <v>7</v>
      </c>
      <c r="D681" s="5">
        <f>'Thông tin khách hàng'!$B$4+B681-1</f>
        <v>57</v>
      </c>
      <c r="E681" s="46">
        <f t="shared" si="5"/>
        <v>6003789229</v>
      </c>
      <c r="F681" s="5">
        <f>TP*VLOOKUP('Thông tin khách hàng'!$E$10,$X$2:$Z$5,3,FALSE)*OFFSET($S681,0,VLOOKUP('Thông tin khách hàng'!$E$10,$X$2:$Z$5,2,FALSE))</f>
        <v>15000000</v>
      </c>
      <c r="G681" s="5">
        <f>EP*VLOOKUP('Thông tin khách hàng'!$E$10,$X$2:$Z$5,3,FALSE)*OFFSET($S681,0,VLOOKUP('Thông tin khách hàng'!$E$10,$X$2:$Z$5,2,FALSE))</f>
        <v>15000000</v>
      </c>
      <c r="H681" s="5">
        <f>F681*HLOOKUP(B681,Assumption!$A$10:$G$12,2,TRUE)+G681*HLOOKUP(B681,Assumption!$A$10:$G$12,3,TRUE)</f>
        <v>750000</v>
      </c>
      <c r="I681" s="5">
        <f t="shared" si="2"/>
        <v>29250000</v>
      </c>
      <c r="J681" s="47">
        <f>VLOOKUP(D681,Assumption!$O$3:$Q$103,IF('Thông tin khách hàng'!$B$3="Nam",2,3),FALSE)/12*P681</f>
        <v>0</v>
      </c>
      <c r="K681" s="5">
        <v>20000.0</v>
      </c>
      <c r="L681" s="46">
        <f>ROUND(((HLOOKUP(B681,Assumption!$A$6:$L$7,2,TRUE)+1)^(1/12)-1)*(E681+I681-J681-K681),0)</f>
        <v>9964022</v>
      </c>
      <c r="M681" s="46">
        <f t="shared" si="3"/>
        <v>6042983251</v>
      </c>
      <c r="N681" s="47">
        <f>HLOOKUP(ROUND(AVERAGE(M669:M680)/10^6,0),Assumption!$B$2:$E$3,2,TRUE)*MAX((AVERAGE(M669:M680)-250*10^6),0)</f>
        <v>34111111.46</v>
      </c>
      <c r="O681" s="46">
        <f t="shared" si="4"/>
        <v>6077094363</v>
      </c>
      <c r="P681" s="46">
        <f>IF(A681=1,SA,MAX(0,SA-M680))</f>
        <v>0</v>
      </c>
      <c r="S681" s="5">
        <v>0.0</v>
      </c>
      <c r="T681" s="5">
        <v>1.0</v>
      </c>
      <c r="U681" s="5">
        <v>1.0</v>
      </c>
      <c r="V681" s="48">
        <v>1.0</v>
      </c>
    </row>
    <row r="682" ht="15.75" customHeight="1">
      <c r="A682" s="5">
        <v>680.0</v>
      </c>
      <c r="B682" s="5">
        <v>57.0</v>
      </c>
      <c r="C682" s="5">
        <f t="shared" si="1"/>
        <v>8</v>
      </c>
      <c r="D682" s="5">
        <f>'Thông tin khách hàng'!$B$4+B682-1</f>
        <v>57</v>
      </c>
      <c r="E682" s="46">
        <f t="shared" si="5"/>
        <v>6042983251</v>
      </c>
      <c r="F682" s="5">
        <f>TP*VLOOKUP('Thông tin khách hàng'!$E$10,$X$2:$Z$5,3,FALSE)*OFFSET($S682,0,VLOOKUP('Thông tin khách hàng'!$E$10,$X$2:$Z$5,2,FALSE))</f>
        <v>0</v>
      </c>
      <c r="G682" s="5">
        <f>EP*VLOOKUP('Thông tin khách hàng'!$E$10,$X$2:$Z$5,3,FALSE)*OFFSET($S682,0,VLOOKUP('Thông tin khách hàng'!$E$10,$X$2:$Z$5,2,FALSE))</f>
        <v>0</v>
      </c>
      <c r="H682" s="5">
        <f>F682*HLOOKUP(B682,Assumption!$A$10:$G$12,2,TRUE)+G682*HLOOKUP(B682,Assumption!$A$10:$G$12,3,TRUE)</f>
        <v>0</v>
      </c>
      <c r="I682" s="5">
        <f t="shared" si="2"/>
        <v>0</v>
      </c>
      <c r="J682" s="47">
        <f>VLOOKUP(D682,Assumption!$O$3:$Q$103,IF('Thông tin khách hàng'!$B$3="Nam",2,3),FALSE)/12*P682</f>
        <v>0</v>
      </c>
      <c r="K682" s="5">
        <v>20000.0</v>
      </c>
      <c r="L682" s="46">
        <f>ROUND(((HLOOKUP(B682,Assumption!$A$6:$L$7,2,TRUE)+1)^(1/12)-1)*(E682+I682-J682-K682),0)</f>
        <v>9980445</v>
      </c>
      <c r="M682" s="46">
        <f t="shared" si="3"/>
        <v>6052943696</v>
      </c>
      <c r="N682" s="47">
        <f>HLOOKUP(ROUND(AVERAGE(M670:M681)/10^6,0),Assumption!$B$2:$E$3,2,TRUE)*MAX((AVERAGE(M670:M681)-250*10^6),0)</f>
        <v>34199104.22</v>
      </c>
      <c r="O682" s="46">
        <f t="shared" si="4"/>
        <v>6087142800</v>
      </c>
      <c r="P682" s="46">
        <f>IF(A682=1,SA,MAX(0,SA-M681))</f>
        <v>0</v>
      </c>
      <c r="S682" s="5">
        <v>0.0</v>
      </c>
      <c r="T682" s="5">
        <v>0.0</v>
      </c>
      <c r="U682" s="5">
        <v>0.0</v>
      </c>
      <c r="V682" s="48">
        <v>1.0</v>
      </c>
    </row>
    <row r="683" ht="15.75" customHeight="1">
      <c r="A683" s="5">
        <v>681.0</v>
      </c>
      <c r="B683" s="5">
        <v>57.0</v>
      </c>
      <c r="C683" s="5">
        <f t="shared" si="1"/>
        <v>9</v>
      </c>
      <c r="D683" s="5">
        <f>'Thông tin khách hàng'!$B$4+B683-1</f>
        <v>57</v>
      </c>
      <c r="E683" s="46">
        <f t="shared" si="5"/>
        <v>6052943696</v>
      </c>
      <c r="F683" s="5">
        <f>TP*VLOOKUP('Thông tin khách hàng'!$E$10,$X$2:$Z$5,3,FALSE)*OFFSET($S683,0,VLOOKUP('Thông tin khách hàng'!$E$10,$X$2:$Z$5,2,FALSE))</f>
        <v>0</v>
      </c>
      <c r="G683" s="5">
        <f>EP*VLOOKUP('Thông tin khách hàng'!$E$10,$X$2:$Z$5,3,FALSE)*OFFSET($S683,0,VLOOKUP('Thông tin khách hàng'!$E$10,$X$2:$Z$5,2,FALSE))</f>
        <v>0</v>
      </c>
      <c r="H683" s="5">
        <f>F683*HLOOKUP(B683,Assumption!$A$10:$G$12,2,TRUE)+G683*HLOOKUP(B683,Assumption!$A$10:$G$12,3,TRUE)</f>
        <v>0</v>
      </c>
      <c r="I683" s="5">
        <f t="shared" si="2"/>
        <v>0</v>
      </c>
      <c r="J683" s="47">
        <f>VLOOKUP(D683,Assumption!$O$3:$Q$103,IF('Thông tin khách hàng'!$B$3="Nam",2,3),FALSE)/12*P683</f>
        <v>0</v>
      </c>
      <c r="K683" s="5">
        <v>20000.0</v>
      </c>
      <c r="L683" s="46">
        <f>ROUND(((HLOOKUP(B683,Assumption!$A$6:$L$7,2,TRUE)+1)^(1/12)-1)*(E683+I683-J683-K683),0)</f>
        <v>9996896</v>
      </c>
      <c r="M683" s="46">
        <f t="shared" si="3"/>
        <v>6062920592</v>
      </c>
      <c r="N683" s="47">
        <f>HLOOKUP(ROUND(AVERAGE(M671:M682)/10^6,0),Assumption!$B$2:$E$3,2,TRUE)*MAX((AVERAGE(M671:M682)-250*10^6),0)</f>
        <v>34287242.3</v>
      </c>
      <c r="O683" s="46">
        <f t="shared" si="4"/>
        <v>6097207835</v>
      </c>
      <c r="P683" s="46">
        <f>IF(A683=1,SA,MAX(0,SA-M682))</f>
        <v>0</v>
      </c>
      <c r="S683" s="5">
        <v>0.0</v>
      </c>
      <c r="T683" s="5">
        <v>0.0</v>
      </c>
      <c r="U683" s="5">
        <v>0.0</v>
      </c>
      <c r="V683" s="48">
        <v>1.0</v>
      </c>
    </row>
    <row r="684" ht="15.75" customHeight="1">
      <c r="A684" s="5">
        <v>682.0</v>
      </c>
      <c r="B684" s="5">
        <v>57.0</v>
      </c>
      <c r="C684" s="5">
        <f t="shared" si="1"/>
        <v>10</v>
      </c>
      <c r="D684" s="5">
        <f>'Thông tin khách hàng'!$B$4+B684-1</f>
        <v>57</v>
      </c>
      <c r="E684" s="46">
        <f t="shared" si="5"/>
        <v>6062920592</v>
      </c>
      <c r="F684" s="5">
        <f>TP*VLOOKUP('Thông tin khách hàng'!$E$10,$X$2:$Z$5,3,FALSE)*OFFSET($S684,0,VLOOKUP('Thông tin khách hàng'!$E$10,$X$2:$Z$5,2,FALSE))</f>
        <v>0</v>
      </c>
      <c r="G684" s="5">
        <f>EP*VLOOKUP('Thông tin khách hàng'!$E$10,$X$2:$Z$5,3,FALSE)*OFFSET($S684,0,VLOOKUP('Thông tin khách hàng'!$E$10,$X$2:$Z$5,2,FALSE))</f>
        <v>0</v>
      </c>
      <c r="H684" s="5">
        <f>F684*HLOOKUP(B684,Assumption!$A$10:$G$12,2,TRUE)+G684*HLOOKUP(B684,Assumption!$A$10:$G$12,3,TRUE)</f>
        <v>0</v>
      </c>
      <c r="I684" s="5">
        <f t="shared" si="2"/>
        <v>0</v>
      </c>
      <c r="J684" s="47">
        <f>VLOOKUP(D684,Assumption!$O$3:$Q$103,IF('Thông tin khách hàng'!$B$3="Nam",2,3),FALSE)/12*P684</f>
        <v>0</v>
      </c>
      <c r="K684" s="5">
        <v>20000.0</v>
      </c>
      <c r="L684" s="46">
        <f>ROUND(((HLOOKUP(B684,Assumption!$A$6:$L$7,2,TRUE)+1)^(1/12)-1)*(E684+I684-J684-K684),0)</f>
        <v>10013373</v>
      </c>
      <c r="M684" s="46">
        <f t="shared" si="3"/>
        <v>6072913965</v>
      </c>
      <c r="N684" s="47">
        <f>HLOOKUP(ROUND(AVERAGE(M672:M683)/10^6,0),Assumption!$B$2:$E$3,2,TRUE)*MAX((AVERAGE(M672:M683)-250*10^6),0)</f>
        <v>34375525.95</v>
      </c>
      <c r="O684" s="46">
        <f t="shared" si="4"/>
        <v>6107289491</v>
      </c>
      <c r="P684" s="46">
        <f>IF(A684=1,SA,MAX(0,SA-M683))</f>
        <v>0</v>
      </c>
      <c r="S684" s="5">
        <v>0.0</v>
      </c>
      <c r="T684" s="5">
        <v>0.0</v>
      </c>
      <c r="U684" s="5">
        <v>1.0</v>
      </c>
      <c r="V684" s="48">
        <v>1.0</v>
      </c>
    </row>
    <row r="685" ht="15.75" customHeight="1">
      <c r="A685" s="5">
        <v>683.0</v>
      </c>
      <c r="B685" s="5">
        <v>57.0</v>
      </c>
      <c r="C685" s="5">
        <f t="shared" si="1"/>
        <v>11</v>
      </c>
      <c r="D685" s="5">
        <f>'Thông tin khách hàng'!$B$4+B685-1</f>
        <v>57</v>
      </c>
      <c r="E685" s="46">
        <f t="shared" si="5"/>
        <v>6072913965</v>
      </c>
      <c r="F685" s="5">
        <f>TP*VLOOKUP('Thông tin khách hàng'!$E$10,$X$2:$Z$5,3,FALSE)*OFFSET($S685,0,VLOOKUP('Thông tin khách hàng'!$E$10,$X$2:$Z$5,2,FALSE))</f>
        <v>0</v>
      </c>
      <c r="G685" s="5">
        <f>EP*VLOOKUP('Thông tin khách hàng'!$E$10,$X$2:$Z$5,3,FALSE)*OFFSET($S685,0,VLOOKUP('Thông tin khách hàng'!$E$10,$X$2:$Z$5,2,FALSE))</f>
        <v>0</v>
      </c>
      <c r="H685" s="5">
        <f>F685*HLOOKUP(B685,Assumption!$A$10:$G$12,2,TRUE)+G685*HLOOKUP(B685,Assumption!$A$10:$G$12,3,TRUE)</f>
        <v>0</v>
      </c>
      <c r="I685" s="5">
        <f t="shared" si="2"/>
        <v>0</v>
      </c>
      <c r="J685" s="47">
        <f>VLOOKUP(D685,Assumption!$O$3:$Q$103,IF('Thông tin khách hàng'!$B$3="Nam",2,3),FALSE)/12*P685</f>
        <v>0</v>
      </c>
      <c r="K685" s="5">
        <v>20000.0</v>
      </c>
      <c r="L685" s="46">
        <f>ROUND(((HLOOKUP(B685,Assumption!$A$6:$L$7,2,TRUE)+1)^(1/12)-1)*(E685+I685-J685-K685),0)</f>
        <v>10029878</v>
      </c>
      <c r="M685" s="46">
        <f t="shared" si="3"/>
        <v>6082923843</v>
      </c>
      <c r="N685" s="47">
        <f>HLOOKUP(ROUND(AVERAGE(M673:M684)/10^6,0),Assumption!$B$2:$E$3,2,TRUE)*MAX((AVERAGE(M673:M684)-250*10^6),0)</f>
        <v>34463955.41</v>
      </c>
      <c r="O685" s="46">
        <f t="shared" si="4"/>
        <v>6117387799</v>
      </c>
      <c r="P685" s="46">
        <f>IF(A685=1,SA,MAX(0,SA-M684))</f>
        <v>0</v>
      </c>
      <c r="S685" s="5">
        <v>0.0</v>
      </c>
      <c r="T685" s="5">
        <v>0.0</v>
      </c>
      <c r="U685" s="5">
        <v>0.0</v>
      </c>
      <c r="V685" s="48">
        <v>1.0</v>
      </c>
    </row>
    <row r="686" ht="15.75" customHeight="1">
      <c r="A686" s="5">
        <v>684.0</v>
      </c>
      <c r="B686" s="5">
        <v>57.0</v>
      </c>
      <c r="C686" s="5">
        <f t="shared" si="1"/>
        <v>12</v>
      </c>
      <c r="D686" s="5">
        <f>'Thông tin khách hàng'!$B$4+B686-1</f>
        <v>57</v>
      </c>
      <c r="E686" s="46">
        <f t="shared" si="5"/>
        <v>6082923843</v>
      </c>
      <c r="F686" s="5">
        <f>TP*VLOOKUP('Thông tin khách hàng'!$E$10,$X$2:$Z$5,3,FALSE)*OFFSET($S686,0,VLOOKUP('Thông tin khách hàng'!$E$10,$X$2:$Z$5,2,FALSE))</f>
        <v>0</v>
      </c>
      <c r="G686" s="5">
        <f>EP*VLOOKUP('Thông tin khách hàng'!$E$10,$X$2:$Z$5,3,FALSE)*OFFSET($S686,0,VLOOKUP('Thông tin khách hàng'!$E$10,$X$2:$Z$5,2,FALSE))</f>
        <v>0</v>
      </c>
      <c r="H686" s="5">
        <f>F686*HLOOKUP(B686,Assumption!$A$10:$G$12,2,TRUE)+G686*HLOOKUP(B686,Assumption!$A$10:$G$12,3,TRUE)</f>
        <v>0</v>
      </c>
      <c r="I686" s="5">
        <f t="shared" si="2"/>
        <v>0</v>
      </c>
      <c r="J686" s="47">
        <f>VLOOKUP(D686,Assumption!$O$3:$Q$103,IF('Thông tin khách hàng'!$B$3="Nam",2,3),FALSE)/12*P686</f>
        <v>0</v>
      </c>
      <c r="K686" s="5">
        <v>20000.0</v>
      </c>
      <c r="L686" s="46">
        <f>ROUND(((HLOOKUP(B686,Assumption!$A$6:$L$7,2,TRUE)+1)^(1/12)-1)*(E686+I686-J686-K686),0)</f>
        <v>10046410</v>
      </c>
      <c r="M686" s="46">
        <f t="shared" si="3"/>
        <v>6092950253</v>
      </c>
      <c r="N686" s="47">
        <f>HLOOKUP(ROUND(AVERAGE(M674:M685)/10^6,0),Assumption!$B$2:$E$3,2,TRUE)*MAX((AVERAGE(M674:M685)-250*10^6),0)</f>
        <v>34552530.92</v>
      </c>
      <c r="O686" s="46">
        <f t="shared" si="4"/>
        <v>6127502784</v>
      </c>
      <c r="P686" s="46">
        <f>IF(A686=1,SA,MAX(0,SA-M685))</f>
        <v>0</v>
      </c>
      <c r="S686" s="5">
        <v>0.0</v>
      </c>
      <c r="T686" s="5">
        <v>0.0</v>
      </c>
      <c r="U686" s="5">
        <v>0.0</v>
      </c>
      <c r="V686" s="48">
        <v>1.0</v>
      </c>
    </row>
    <row r="687" ht="15.75" customHeight="1">
      <c r="A687" s="5">
        <v>685.0</v>
      </c>
      <c r="B687" s="5">
        <v>58.0</v>
      </c>
      <c r="C687" s="5">
        <f t="shared" si="1"/>
        <v>1</v>
      </c>
      <c r="D687" s="5">
        <f>'Thông tin khách hàng'!$B$4+B687-1</f>
        <v>58</v>
      </c>
      <c r="E687" s="46">
        <f t="shared" si="5"/>
        <v>6092950253</v>
      </c>
      <c r="F687" s="5">
        <f>TP*VLOOKUP('Thông tin khách hàng'!$E$10,$X$2:$Z$5,3,FALSE)*OFFSET($S687,0,VLOOKUP('Thông tin khách hàng'!$E$10,$X$2:$Z$5,2,FALSE))</f>
        <v>15000000</v>
      </c>
      <c r="G687" s="5">
        <f>EP*VLOOKUP('Thông tin khách hàng'!$E$10,$X$2:$Z$5,3,FALSE)*OFFSET($S687,0,VLOOKUP('Thông tin khách hàng'!$E$10,$X$2:$Z$5,2,FALSE))</f>
        <v>15000000</v>
      </c>
      <c r="H687" s="5">
        <f>F687*HLOOKUP(B687,Assumption!$A$10:$G$12,2,TRUE)+G687*HLOOKUP(B687,Assumption!$A$10:$G$12,3,TRUE)</f>
        <v>750000</v>
      </c>
      <c r="I687" s="5">
        <f t="shared" si="2"/>
        <v>29250000</v>
      </c>
      <c r="J687" s="47">
        <f>VLOOKUP(D687,Assumption!$O$3:$Q$103,IF('Thông tin khách hàng'!$B$3="Nam",2,3),FALSE)/12*P687</f>
        <v>0</v>
      </c>
      <c r="K687" s="5">
        <v>20000.0</v>
      </c>
      <c r="L687" s="46">
        <f>ROUND(((HLOOKUP(B687,Assumption!$A$6:$L$7,2,TRUE)+1)^(1/12)-1)*(E687+I687-J687-K687),0)</f>
        <v>10111278</v>
      </c>
      <c r="M687" s="46">
        <f t="shared" si="3"/>
        <v>6132291531</v>
      </c>
      <c r="N687" s="47">
        <f>HLOOKUP(ROUND(AVERAGE(M675:M686)/10^6,0),Assumption!$B$2:$E$3,2,TRUE)*MAX((AVERAGE(M675:M686)-250*10^6),0)</f>
        <v>34641252.71</v>
      </c>
      <c r="O687" s="46">
        <f t="shared" si="4"/>
        <v>6166932784</v>
      </c>
      <c r="P687" s="46">
        <f>IF(A687=1,SA,MAX(0,SA-M686))</f>
        <v>0</v>
      </c>
      <c r="S687" s="5">
        <v>1.0</v>
      </c>
      <c r="T687" s="5">
        <v>1.0</v>
      </c>
      <c r="U687" s="5">
        <v>1.0</v>
      </c>
      <c r="V687" s="48">
        <v>1.0</v>
      </c>
    </row>
    <row r="688" ht="15.75" customHeight="1">
      <c r="A688" s="5">
        <v>686.0</v>
      </c>
      <c r="B688" s="5">
        <v>58.0</v>
      </c>
      <c r="C688" s="5">
        <f t="shared" si="1"/>
        <v>2</v>
      </c>
      <c r="D688" s="5">
        <f>'Thông tin khách hàng'!$B$4+B688-1</f>
        <v>58</v>
      </c>
      <c r="E688" s="46">
        <f t="shared" si="5"/>
        <v>6132291531</v>
      </c>
      <c r="F688" s="5">
        <f>TP*VLOOKUP('Thông tin khách hàng'!$E$10,$X$2:$Z$5,3,FALSE)*OFFSET($S688,0,VLOOKUP('Thông tin khách hàng'!$E$10,$X$2:$Z$5,2,FALSE))</f>
        <v>0</v>
      </c>
      <c r="G688" s="5">
        <f>EP*VLOOKUP('Thông tin khách hàng'!$E$10,$X$2:$Z$5,3,FALSE)*OFFSET($S688,0,VLOOKUP('Thông tin khách hàng'!$E$10,$X$2:$Z$5,2,FALSE))</f>
        <v>0</v>
      </c>
      <c r="H688" s="5">
        <f>F688*HLOOKUP(B688,Assumption!$A$10:$G$12,2,TRUE)+G688*HLOOKUP(B688,Assumption!$A$10:$G$12,3,TRUE)</f>
        <v>0</v>
      </c>
      <c r="I688" s="5">
        <f t="shared" si="2"/>
        <v>0</v>
      </c>
      <c r="J688" s="47">
        <f>VLOOKUP(D688,Assumption!$O$3:$Q$103,IF('Thông tin khách hàng'!$B$3="Nam",2,3),FALSE)/12*P688</f>
        <v>0</v>
      </c>
      <c r="K688" s="5">
        <v>20000.0</v>
      </c>
      <c r="L688" s="46">
        <f>ROUND(((HLOOKUP(B688,Assumption!$A$6:$L$7,2,TRUE)+1)^(1/12)-1)*(E688+I688-J688-K688),0)</f>
        <v>10127945</v>
      </c>
      <c r="M688" s="46">
        <f t="shared" si="3"/>
        <v>6142399476</v>
      </c>
      <c r="N688" s="47">
        <f>HLOOKUP(ROUND(AVERAGE(M676:M687)/10^6,0),Assumption!$B$2:$E$3,2,TRUE)*MAX((AVERAGE(M676:M687)-250*10^6),0)</f>
        <v>34730121.04</v>
      </c>
      <c r="O688" s="46">
        <f t="shared" si="4"/>
        <v>6177129597</v>
      </c>
      <c r="P688" s="46">
        <f>IF(A688=1,SA,MAX(0,SA-M687))</f>
        <v>0</v>
      </c>
      <c r="S688" s="5">
        <v>0.0</v>
      </c>
      <c r="T688" s="5">
        <v>0.0</v>
      </c>
      <c r="U688" s="5">
        <v>0.0</v>
      </c>
      <c r="V688" s="48">
        <v>1.0</v>
      </c>
    </row>
    <row r="689" ht="15.75" customHeight="1">
      <c r="A689" s="5">
        <v>687.0</v>
      </c>
      <c r="B689" s="5">
        <v>58.0</v>
      </c>
      <c r="C689" s="5">
        <f t="shared" si="1"/>
        <v>3</v>
      </c>
      <c r="D689" s="5">
        <f>'Thông tin khách hàng'!$B$4+B689-1</f>
        <v>58</v>
      </c>
      <c r="E689" s="46">
        <f t="shared" si="5"/>
        <v>6142399476</v>
      </c>
      <c r="F689" s="5">
        <f>TP*VLOOKUP('Thông tin khách hàng'!$E$10,$X$2:$Z$5,3,FALSE)*OFFSET($S689,0,VLOOKUP('Thông tin khách hàng'!$E$10,$X$2:$Z$5,2,FALSE))</f>
        <v>0</v>
      </c>
      <c r="G689" s="5">
        <f>EP*VLOOKUP('Thông tin khách hàng'!$E$10,$X$2:$Z$5,3,FALSE)*OFFSET($S689,0,VLOOKUP('Thông tin khách hàng'!$E$10,$X$2:$Z$5,2,FALSE))</f>
        <v>0</v>
      </c>
      <c r="H689" s="5">
        <f>F689*HLOOKUP(B689,Assumption!$A$10:$G$12,2,TRUE)+G689*HLOOKUP(B689,Assumption!$A$10:$G$12,3,TRUE)</f>
        <v>0</v>
      </c>
      <c r="I689" s="5">
        <f t="shared" si="2"/>
        <v>0</v>
      </c>
      <c r="J689" s="47">
        <f>VLOOKUP(D689,Assumption!$O$3:$Q$103,IF('Thông tin khách hàng'!$B$3="Nam",2,3),FALSE)/12*P689</f>
        <v>0</v>
      </c>
      <c r="K689" s="5">
        <v>20000.0</v>
      </c>
      <c r="L689" s="46">
        <f>ROUND(((HLOOKUP(B689,Assumption!$A$6:$L$7,2,TRUE)+1)^(1/12)-1)*(E689+I689-J689-K689),0)</f>
        <v>10144639</v>
      </c>
      <c r="M689" s="46">
        <f t="shared" si="3"/>
        <v>6152524115</v>
      </c>
      <c r="N689" s="47">
        <f>HLOOKUP(ROUND(AVERAGE(M677:M688)/10^6,0),Assumption!$B$2:$E$3,2,TRUE)*MAX((AVERAGE(M677:M688)-250*10^6),0)</f>
        <v>34819136.14</v>
      </c>
      <c r="O689" s="46">
        <f t="shared" si="4"/>
        <v>6187343251</v>
      </c>
      <c r="P689" s="46">
        <f>IF(A689=1,SA,MAX(0,SA-M688))</f>
        <v>0</v>
      </c>
      <c r="S689" s="5">
        <v>0.0</v>
      </c>
      <c r="T689" s="5">
        <v>0.0</v>
      </c>
      <c r="U689" s="5">
        <v>0.0</v>
      </c>
      <c r="V689" s="48">
        <v>1.0</v>
      </c>
    </row>
    <row r="690" ht="15.75" customHeight="1">
      <c r="A690" s="5">
        <v>688.0</v>
      </c>
      <c r="B690" s="5">
        <v>58.0</v>
      </c>
      <c r="C690" s="5">
        <f t="shared" si="1"/>
        <v>4</v>
      </c>
      <c r="D690" s="5">
        <f>'Thông tin khách hàng'!$B$4+B690-1</f>
        <v>58</v>
      </c>
      <c r="E690" s="46">
        <f t="shared" si="5"/>
        <v>6152524115</v>
      </c>
      <c r="F690" s="5">
        <f>TP*VLOOKUP('Thông tin khách hàng'!$E$10,$X$2:$Z$5,3,FALSE)*OFFSET($S690,0,VLOOKUP('Thông tin khách hàng'!$E$10,$X$2:$Z$5,2,FALSE))</f>
        <v>0</v>
      </c>
      <c r="G690" s="5">
        <f>EP*VLOOKUP('Thông tin khách hàng'!$E$10,$X$2:$Z$5,3,FALSE)*OFFSET($S690,0,VLOOKUP('Thông tin khách hàng'!$E$10,$X$2:$Z$5,2,FALSE))</f>
        <v>0</v>
      </c>
      <c r="H690" s="5">
        <f>F690*HLOOKUP(B690,Assumption!$A$10:$G$12,2,TRUE)+G690*HLOOKUP(B690,Assumption!$A$10:$G$12,3,TRUE)</f>
        <v>0</v>
      </c>
      <c r="I690" s="5">
        <f t="shared" si="2"/>
        <v>0</v>
      </c>
      <c r="J690" s="47">
        <f>VLOOKUP(D690,Assumption!$O$3:$Q$103,IF('Thông tin khách hàng'!$B$3="Nam",2,3),FALSE)/12*P690</f>
        <v>0</v>
      </c>
      <c r="K690" s="5">
        <v>20000.0</v>
      </c>
      <c r="L690" s="46">
        <f>ROUND(((HLOOKUP(B690,Assumption!$A$6:$L$7,2,TRUE)+1)^(1/12)-1)*(E690+I690-J690-K690),0)</f>
        <v>10161361</v>
      </c>
      <c r="M690" s="46">
        <f t="shared" si="3"/>
        <v>6162665476</v>
      </c>
      <c r="N690" s="47">
        <f>HLOOKUP(ROUND(AVERAGE(M678:M689)/10^6,0),Assumption!$B$2:$E$3,2,TRUE)*MAX((AVERAGE(M678:M689)-250*10^6),0)</f>
        <v>34908298.26</v>
      </c>
      <c r="O690" s="46">
        <f t="shared" si="4"/>
        <v>6197573775</v>
      </c>
      <c r="P690" s="46">
        <f>IF(A690=1,SA,MAX(0,SA-M689))</f>
        <v>0</v>
      </c>
      <c r="S690" s="5">
        <v>0.0</v>
      </c>
      <c r="T690" s="5">
        <v>0.0</v>
      </c>
      <c r="U690" s="5">
        <v>1.0</v>
      </c>
      <c r="V690" s="48">
        <v>1.0</v>
      </c>
    </row>
    <row r="691" ht="15.75" customHeight="1">
      <c r="A691" s="5">
        <v>689.0</v>
      </c>
      <c r="B691" s="5">
        <v>58.0</v>
      </c>
      <c r="C691" s="5">
        <f t="shared" si="1"/>
        <v>5</v>
      </c>
      <c r="D691" s="5">
        <f>'Thông tin khách hàng'!$B$4+B691-1</f>
        <v>58</v>
      </c>
      <c r="E691" s="46">
        <f t="shared" si="5"/>
        <v>6162665476</v>
      </c>
      <c r="F691" s="5">
        <f>TP*VLOOKUP('Thông tin khách hàng'!$E$10,$X$2:$Z$5,3,FALSE)*OFFSET($S691,0,VLOOKUP('Thông tin khách hàng'!$E$10,$X$2:$Z$5,2,FALSE))</f>
        <v>0</v>
      </c>
      <c r="G691" s="5">
        <f>EP*VLOOKUP('Thông tin khách hàng'!$E$10,$X$2:$Z$5,3,FALSE)*OFFSET($S691,0,VLOOKUP('Thông tin khách hàng'!$E$10,$X$2:$Z$5,2,FALSE))</f>
        <v>0</v>
      </c>
      <c r="H691" s="5">
        <f>F691*HLOOKUP(B691,Assumption!$A$10:$G$12,2,TRUE)+G691*HLOOKUP(B691,Assumption!$A$10:$G$12,3,TRUE)</f>
        <v>0</v>
      </c>
      <c r="I691" s="5">
        <f t="shared" si="2"/>
        <v>0</v>
      </c>
      <c r="J691" s="47">
        <f>VLOOKUP(D691,Assumption!$O$3:$Q$103,IF('Thông tin khách hàng'!$B$3="Nam",2,3),FALSE)/12*P691</f>
        <v>0</v>
      </c>
      <c r="K691" s="5">
        <v>20000.0</v>
      </c>
      <c r="L691" s="46">
        <f>ROUND(((HLOOKUP(B691,Assumption!$A$6:$L$7,2,TRUE)+1)^(1/12)-1)*(E691+I691-J691-K691),0)</f>
        <v>10178110</v>
      </c>
      <c r="M691" s="46">
        <f t="shared" si="3"/>
        <v>6172823586</v>
      </c>
      <c r="N691" s="47">
        <f>HLOOKUP(ROUND(AVERAGE(M679:M690)/10^6,0),Assumption!$B$2:$E$3,2,TRUE)*MAX((AVERAGE(M679:M690)-250*10^6),0)</f>
        <v>34997607.63</v>
      </c>
      <c r="O691" s="46">
        <f t="shared" si="4"/>
        <v>6207821194</v>
      </c>
      <c r="P691" s="46">
        <f>IF(A691=1,SA,MAX(0,SA-M690))</f>
        <v>0</v>
      </c>
      <c r="S691" s="5">
        <v>0.0</v>
      </c>
      <c r="T691" s="5">
        <v>0.0</v>
      </c>
      <c r="U691" s="5">
        <v>0.0</v>
      </c>
      <c r="V691" s="48">
        <v>1.0</v>
      </c>
    </row>
    <row r="692" ht="15.75" customHeight="1">
      <c r="A692" s="5">
        <v>690.0</v>
      </c>
      <c r="B692" s="5">
        <v>58.0</v>
      </c>
      <c r="C692" s="5">
        <f t="shared" si="1"/>
        <v>6</v>
      </c>
      <c r="D692" s="5">
        <f>'Thông tin khách hàng'!$B$4+B692-1</f>
        <v>58</v>
      </c>
      <c r="E692" s="46">
        <f t="shared" si="5"/>
        <v>6172823586</v>
      </c>
      <c r="F692" s="5">
        <f>TP*VLOOKUP('Thông tin khách hàng'!$E$10,$X$2:$Z$5,3,FALSE)*OFFSET($S692,0,VLOOKUP('Thông tin khách hàng'!$E$10,$X$2:$Z$5,2,FALSE))</f>
        <v>0</v>
      </c>
      <c r="G692" s="5">
        <f>EP*VLOOKUP('Thông tin khách hàng'!$E$10,$X$2:$Z$5,3,FALSE)*OFFSET($S692,0,VLOOKUP('Thông tin khách hàng'!$E$10,$X$2:$Z$5,2,FALSE))</f>
        <v>0</v>
      </c>
      <c r="H692" s="5">
        <f>F692*HLOOKUP(B692,Assumption!$A$10:$G$12,2,TRUE)+G692*HLOOKUP(B692,Assumption!$A$10:$G$12,3,TRUE)</f>
        <v>0</v>
      </c>
      <c r="I692" s="5">
        <f t="shared" si="2"/>
        <v>0</v>
      </c>
      <c r="J692" s="47">
        <f>VLOOKUP(D692,Assumption!$O$3:$Q$103,IF('Thông tin khách hàng'!$B$3="Nam",2,3),FALSE)/12*P692</f>
        <v>0</v>
      </c>
      <c r="K692" s="5">
        <v>20000.0</v>
      </c>
      <c r="L692" s="46">
        <f>ROUND(((HLOOKUP(B692,Assumption!$A$6:$L$7,2,TRUE)+1)^(1/12)-1)*(E692+I692-J692-K692),0)</f>
        <v>10194887</v>
      </c>
      <c r="M692" s="46">
        <f t="shared" si="3"/>
        <v>6182998473</v>
      </c>
      <c r="N692" s="47">
        <f>HLOOKUP(ROUND(AVERAGE(M680:M691)/10^6,0),Assumption!$B$2:$E$3,2,TRUE)*MAX((AVERAGE(M680:M691)-250*10^6),0)</f>
        <v>35087064.51</v>
      </c>
      <c r="O692" s="46">
        <f t="shared" si="4"/>
        <v>6218085538</v>
      </c>
      <c r="P692" s="46">
        <f>IF(A692=1,SA,MAX(0,SA-M691))</f>
        <v>0</v>
      </c>
      <c r="S692" s="5">
        <v>0.0</v>
      </c>
      <c r="T692" s="5">
        <v>0.0</v>
      </c>
      <c r="U692" s="5">
        <v>0.0</v>
      </c>
      <c r="V692" s="48">
        <v>1.0</v>
      </c>
    </row>
    <row r="693" ht="15.75" customHeight="1">
      <c r="A693" s="5">
        <v>691.0</v>
      </c>
      <c r="B693" s="5">
        <v>58.0</v>
      </c>
      <c r="C693" s="5">
        <f t="shared" si="1"/>
        <v>7</v>
      </c>
      <c r="D693" s="5">
        <f>'Thông tin khách hàng'!$B$4+B693-1</f>
        <v>58</v>
      </c>
      <c r="E693" s="46">
        <f t="shared" si="5"/>
        <v>6182998473</v>
      </c>
      <c r="F693" s="5">
        <f>TP*VLOOKUP('Thông tin khách hàng'!$E$10,$X$2:$Z$5,3,FALSE)*OFFSET($S693,0,VLOOKUP('Thông tin khách hàng'!$E$10,$X$2:$Z$5,2,FALSE))</f>
        <v>15000000</v>
      </c>
      <c r="G693" s="5">
        <f>EP*VLOOKUP('Thông tin khách hàng'!$E$10,$X$2:$Z$5,3,FALSE)*OFFSET($S693,0,VLOOKUP('Thông tin khách hàng'!$E$10,$X$2:$Z$5,2,FALSE))</f>
        <v>15000000</v>
      </c>
      <c r="H693" s="5">
        <f>F693*HLOOKUP(B693,Assumption!$A$10:$G$12,2,TRUE)+G693*HLOOKUP(B693,Assumption!$A$10:$G$12,3,TRUE)</f>
        <v>750000</v>
      </c>
      <c r="I693" s="5">
        <f t="shared" si="2"/>
        <v>29250000</v>
      </c>
      <c r="J693" s="47">
        <f>VLOOKUP(D693,Assumption!$O$3:$Q$103,IF('Thông tin khách hàng'!$B$3="Nam",2,3),FALSE)/12*P693</f>
        <v>0</v>
      </c>
      <c r="K693" s="5">
        <v>20000.0</v>
      </c>
      <c r="L693" s="46">
        <f>ROUND(((HLOOKUP(B693,Assumption!$A$6:$L$7,2,TRUE)+1)^(1/12)-1)*(E693+I693-J693-K693),0)</f>
        <v>10260000</v>
      </c>
      <c r="M693" s="46">
        <f t="shared" si="3"/>
        <v>6222488473</v>
      </c>
      <c r="N693" s="47">
        <f>HLOOKUP(ROUND(AVERAGE(M681:M692)/10^6,0),Assumption!$B$2:$E$3,2,TRUE)*MAX((AVERAGE(M681:M692)-250*10^6),0)</f>
        <v>35176669.13</v>
      </c>
      <c r="O693" s="46">
        <f t="shared" si="4"/>
        <v>6257665142</v>
      </c>
      <c r="P693" s="46">
        <f>IF(A693=1,SA,MAX(0,SA-M692))</f>
        <v>0</v>
      </c>
      <c r="S693" s="5">
        <v>0.0</v>
      </c>
      <c r="T693" s="5">
        <v>1.0</v>
      </c>
      <c r="U693" s="5">
        <v>1.0</v>
      </c>
      <c r="V693" s="48">
        <v>1.0</v>
      </c>
    </row>
    <row r="694" ht="15.75" customHeight="1">
      <c r="A694" s="5">
        <v>692.0</v>
      </c>
      <c r="B694" s="5">
        <v>58.0</v>
      </c>
      <c r="C694" s="5">
        <f t="shared" si="1"/>
        <v>8</v>
      </c>
      <c r="D694" s="5">
        <f>'Thông tin khách hàng'!$B$4+B694-1</f>
        <v>58</v>
      </c>
      <c r="E694" s="46">
        <f t="shared" si="5"/>
        <v>6222488473</v>
      </c>
      <c r="F694" s="5">
        <f>TP*VLOOKUP('Thông tin khách hàng'!$E$10,$X$2:$Z$5,3,FALSE)*OFFSET($S694,0,VLOOKUP('Thông tin khách hàng'!$E$10,$X$2:$Z$5,2,FALSE))</f>
        <v>0</v>
      </c>
      <c r="G694" s="5">
        <f>EP*VLOOKUP('Thông tin khách hàng'!$E$10,$X$2:$Z$5,3,FALSE)*OFFSET($S694,0,VLOOKUP('Thông tin khách hàng'!$E$10,$X$2:$Z$5,2,FALSE))</f>
        <v>0</v>
      </c>
      <c r="H694" s="5">
        <f>F694*HLOOKUP(B694,Assumption!$A$10:$G$12,2,TRUE)+G694*HLOOKUP(B694,Assumption!$A$10:$G$12,3,TRUE)</f>
        <v>0</v>
      </c>
      <c r="I694" s="5">
        <f t="shared" si="2"/>
        <v>0</v>
      </c>
      <c r="J694" s="47">
        <f>VLOOKUP(D694,Assumption!$O$3:$Q$103,IF('Thông tin khách hàng'!$B$3="Nam",2,3),FALSE)/12*P694</f>
        <v>0</v>
      </c>
      <c r="K694" s="5">
        <v>20000.0</v>
      </c>
      <c r="L694" s="46">
        <f>ROUND(((HLOOKUP(B694,Assumption!$A$6:$L$7,2,TRUE)+1)^(1/12)-1)*(E694+I694-J694-K694),0)</f>
        <v>10276913</v>
      </c>
      <c r="M694" s="46">
        <f t="shared" si="3"/>
        <v>6232745386</v>
      </c>
      <c r="N694" s="47">
        <f>HLOOKUP(ROUND(AVERAGE(M682:M693)/10^6,0),Assumption!$B$2:$E$3,2,TRUE)*MAX((AVERAGE(M682:M693)-250*10^6),0)</f>
        <v>35266421.74</v>
      </c>
      <c r="O694" s="46">
        <f t="shared" si="4"/>
        <v>6268011808</v>
      </c>
      <c r="P694" s="46">
        <f>IF(A694=1,SA,MAX(0,SA-M693))</f>
        <v>0</v>
      </c>
      <c r="S694" s="5">
        <v>0.0</v>
      </c>
      <c r="T694" s="5">
        <v>0.0</v>
      </c>
      <c r="U694" s="5">
        <v>0.0</v>
      </c>
      <c r="V694" s="48">
        <v>1.0</v>
      </c>
    </row>
    <row r="695" ht="15.75" customHeight="1">
      <c r="A695" s="5">
        <v>693.0</v>
      </c>
      <c r="B695" s="5">
        <v>58.0</v>
      </c>
      <c r="C695" s="5">
        <f t="shared" si="1"/>
        <v>9</v>
      </c>
      <c r="D695" s="5">
        <f>'Thông tin khách hàng'!$B$4+B695-1</f>
        <v>58</v>
      </c>
      <c r="E695" s="46">
        <f t="shared" si="5"/>
        <v>6232745386</v>
      </c>
      <c r="F695" s="5">
        <f>TP*VLOOKUP('Thông tin khách hàng'!$E$10,$X$2:$Z$5,3,FALSE)*OFFSET($S695,0,VLOOKUP('Thông tin khách hàng'!$E$10,$X$2:$Z$5,2,FALSE))</f>
        <v>0</v>
      </c>
      <c r="G695" s="5">
        <f>EP*VLOOKUP('Thông tin khách hàng'!$E$10,$X$2:$Z$5,3,FALSE)*OFFSET($S695,0,VLOOKUP('Thông tin khách hàng'!$E$10,$X$2:$Z$5,2,FALSE))</f>
        <v>0</v>
      </c>
      <c r="H695" s="5">
        <f>F695*HLOOKUP(B695,Assumption!$A$10:$G$12,2,TRUE)+G695*HLOOKUP(B695,Assumption!$A$10:$G$12,3,TRUE)</f>
        <v>0</v>
      </c>
      <c r="I695" s="5">
        <f t="shared" si="2"/>
        <v>0</v>
      </c>
      <c r="J695" s="47">
        <f>VLOOKUP(D695,Assumption!$O$3:$Q$103,IF('Thông tin khách hàng'!$B$3="Nam",2,3),FALSE)/12*P695</f>
        <v>0</v>
      </c>
      <c r="K695" s="5">
        <v>20000.0</v>
      </c>
      <c r="L695" s="46">
        <f>ROUND(((HLOOKUP(B695,Assumption!$A$6:$L$7,2,TRUE)+1)^(1/12)-1)*(E695+I695-J695-K695),0)</f>
        <v>10293853</v>
      </c>
      <c r="M695" s="46">
        <f t="shared" si="3"/>
        <v>6243019239</v>
      </c>
      <c r="N695" s="47">
        <f>HLOOKUP(ROUND(AVERAGE(M683:M694)/10^6,0),Assumption!$B$2:$E$3,2,TRUE)*MAX((AVERAGE(M683:M694)-250*10^6),0)</f>
        <v>35356322.59</v>
      </c>
      <c r="O695" s="46">
        <f t="shared" si="4"/>
        <v>6278375562</v>
      </c>
      <c r="P695" s="46">
        <f>IF(A695=1,SA,MAX(0,SA-M694))</f>
        <v>0</v>
      </c>
      <c r="S695" s="5">
        <v>0.0</v>
      </c>
      <c r="T695" s="5">
        <v>0.0</v>
      </c>
      <c r="U695" s="5">
        <v>0.0</v>
      </c>
      <c r="V695" s="48">
        <v>1.0</v>
      </c>
    </row>
    <row r="696" ht="15.75" customHeight="1">
      <c r="A696" s="5">
        <v>694.0</v>
      </c>
      <c r="B696" s="5">
        <v>58.0</v>
      </c>
      <c r="C696" s="5">
        <f t="shared" si="1"/>
        <v>10</v>
      </c>
      <c r="D696" s="5">
        <f>'Thông tin khách hàng'!$B$4+B696-1</f>
        <v>58</v>
      </c>
      <c r="E696" s="46">
        <f t="shared" si="5"/>
        <v>6243019239</v>
      </c>
      <c r="F696" s="5">
        <f>TP*VLOOKUP('Thông tin khách hàng'!$E$10,$X$2:$Z$5,3,FALSE)*OFFSET($S696,0,VLOOKUP('Thông tin khách hàng'!$E$10,$X$2:$Z$5,2,FALSE))</f>
        <v>0</v>
      </c>
      <c r="G696" s="5">
        <f>EP*VLOOKUP('Thông tin khách hàng'!$E$10,$X$2:$Z$5,3,FALSE)*OFFSET($S696,0,VLOOKUP('Thông tin khách hàng'!$E$10,$X$2:$Z$5,2,FALSE))</f>
        <v>0</v>
      </c>
      <c r="H696" s="5">
        <f>F696*HLOOKUP(B696,Assumption!$A$10:$G$12,2,TRUE)+G696*HLOOKUP(B696,Assumption!$A$10:$G$12,3,TRUE)</f>
        <v>0</v>
      </c>
      <c r="I696" s="5">
        <f t="shared" si="2"/>
        <v>0</v>
      </c>
      <c r="J696" s="47">
        <f>VLOOKUP(D696,Assumption!$O$3:$Q$103,IF('Thông tin khách hàng'!$B$3="Nam",2,3),FALSE)/12*P696</f>
        <v>0</v>
      </c>
      <c r="K696" s="5">
        <v>20000.0</v>
      </c>
      <c r="L696" s="46">
        <f>ROUND(((HLOOKUP(B696,Assumption!$A$6:$L$7,2,TRUE)+1)^(1/12)-1)*(E696+I696-J696-K696),0)</f>
        <v>10310821</v>
      </c>
      <c r="M696" s="46">
        <f t="shared" si="3"/>
        <v>6253310060</v>
      </c>
      <c r="N696" s="47">
        <f>HLOOKUP(ROUND(AVERAGE(M684:M695)/10^6,0),Assumption!$B$2:$E$3,2,TRUE)*MAX((AVERAGE(M684:M695)-250*10^6),0)</f>
        <v>35446371.91</v>
      </c>
      <c r="O696" s="46">
        <f t="shared" si="4"/>
        <v>6288756432</v>
      </c>
      <c r="P696" s="46">
        <f>IF(A696=1,SA,MAX(0,SA-M695))</f>
        <v>0</v>
      </c>
      <c r="S696" s="5">
        <v>0.0</v>
      </c>
      <c r="T696" s="5">
        <v>0.0</v>
      </c>
      <c r="U696" s="5">
        <v>1.0</v>
      </c>
      <c r="V696" s="48">
        <v>1.0</v>
      </c>
    </row>
    <row r="697" ht="15.75" customHeight="1">
      <c r="A697" s="5">
        <v>695.0</v>
      </c>
      <c r="B697" s="5">
        <v>58.0</v>
      </c>
      <c r="C697" s="5">
        <f t="shared" si="1"/>
        <v>11</v>
      </c>
      <c r="D697" s="5">
        <f>'Thông tin khách hàng'!$B$4+B697-1</f>
        <v>58</v>
      </c>
      <c r="E697" s="46">
        <f t="shared" si="5"/>
        <v>6253310060</v>
      </c>
      <c r="F697" s="5">
        <f>TP*VLOOKUP('Thông tin khách hàng'!$E$10,$X$2:$Z$5,3,FALSE)*OFFSET($S697,0,VLOOKUP('Thông tin khách hàng'!$E$10,$X$2:$Z$5,2,FALSE))</f>
        <v>0</v>
      </c>
      <c r="G697" s="5">
        <f>EP*VLOOKUP('Thông tin khách hàng'!$E$10,$X$2:$Z$5,3,FALSE)*OFFSET($S697,0,VLOOKUP('Thông tin khách hàng'!$E$10,$X$2:$Z$5,2,FALSE))</f>
        <v>0</v>
      </c>
      <c r="H697" s="5">
        <f>F697*HLOOKUP(B697,Assumption!$A$10:$G$12,2,TRUE)+G697*HLOOKUP(B697,Assumption!$A$10:$G$12,3,TRUE)</f>
        <v>0</v>
      </c>
      <c r="I697" s="5">
        <f t="shared" si="2"/>
        <v>0</v>
      </c>
      <c r="J697" s="47">
        <f>VLOOKUP(D697,Assumption!$O$3:$Q$103,IF('Thông tin khách hàng'!$B$3="Nam",2,3),FALSE)/12*P697</f>
        <v>0</v>
      </c>
      <c r="K697" s="5">
        <v>20000.0</v>
      </c>
      <c r="L697" s="46">
        <f>ROUND(((HLOOKUP(B697,Assumption!$A$6:$L$7,2,TRUE)+1)^(1/12)-1)*(E697+I697-J697-K697),0)</f>
        <v>10327817</v>
      </c>
      <c r="M697" s="46">
        <f t="shared" si="3"/>
        <v>6263617877</v>
      </c>
      <c r="N697" s="47">
        <f>HLOOKUP(ROUND(AVERAGE(M685:M696)/10^6,0),Assumption!$B$2:$E$3,2,TRUE)*MAX((AVERAGE(M685:M696)-250*10^6),0)</f>
        <v>35536569.96</v>
      </c>
      <c r="O697" s="46">
        <f t="shared" si="4"/>
        <v>6299154447</v>
      </c>
      <c r="P697" s="46">
        <f>IF(A697=1,SA,MAX(0,SA-M696))</f>
        <v>0</v>
      </c>
      <c r="S697" s="5">
        <v>0.0</v>
      </c>
      <c r="T697" s="5">
        <v>0.0</v>
      </c>
      <c r="U697" s="5">
        <v>0.0</v>
      </c>
      <c r="V697" s="48">
        <v>1.0</v>
      </c>
    </row>
    <row r="698" ht="15.75" customHeight="1">
      <c r="A698" s="5">
        <v>696.0</v>
      </c>
      <c r="B698" s="5">
        <v>58.0</v>
      </c>
      <c r="C698" s="5">
        <f t="shared" si="1"/>
        <v>12</v>
      </c>
      <c r="D698" s="5">
        <f>'Thông tin khách hàng'!$B$4+B698-1</f>
        <v>58</v>
      </c>
      <c r="E698" s="46">
        <f t="shared" si="5"/>
        <v>6263617877</v>
      </c>
      <c r="F698" s="5">
        <f>TP*VLOOKUP('Thông tin khách hàng'!$E$10,$X$2:$Z$5,3,FALSE)*OFFSET($S698,0,VLOOKUP('Thông tin khách hàng'!$E$10,$X$2:$Z$5,2,FALSE))</f>
        <v>0</v>
      </c>
      <c r="G698" s="5">
        <f>EP*VLOOKUP('Thông tin khách hàng'!$E$10,$X$2:$Z$5,3,FALSE)*OFFSET($S698,0,VLOOKUP('Thông tin khách hàng'!$E$10,$X$2:$Z$5,2,FALSE))</f>
        <v>0</v>
      </c>
      <c r="H698" s="5">
        <f>F698*HLOOKUP(B698,Assumption!$A$10:$G$12,2,TRUE)+G698*HLOOKUP(B698,Assumption!$A$10:$G$12,3,TRUE)</f>
        <v>0</v>
      </c>
      <c r="I698" s="5">
        <f t="shared" si="2"/>
        <v>0</v>
      </c>
      <c r="J698" s="47">
        <f>VLOOKUP(D698,Assumption!$O$3:$Q$103,IF('Thông tin khách hàng'!$B$3="Nam",2,3),FALSE)/12*P698</f>
        <v>0</v>
      </c>
      <c r="K698" s="5">
        <v>20000.0</v>
      </c>
      <c r="L698" s="46">
        <f>ROUND(((HLOOKUP(B698,Assumption!$A$6:$L$7,2,TRUE)+1)^(1/12)-1)*(E698+I698-J698-K698),0)</f>
        <v>10344841</v>
      </c>
      <c r="M698" s="46">
        <f t="shared" si="3"/>
        <v>6273942718</v>
      </c>
      <c r="N698" s="47">
        <f>HLOOKUP(ROUND(AVERAGE(M686:M697)/10^6,0),Assumption!$B$2:$E$3,2,TRUE)*MAX((AVERAGE(M686:M697)-250*10^6),0)</f>
        <v>35626916.97</v>
      </c>
      <c r="O698" s="46">
        <f t="shared" si="4"/>
        <v>6309569635</v>
      </c>
      <c r="P698" s="46">
        <f>IF(A698=1,SA,MAX(0,SA-M697))</f>
        <v>0</v>
      </c>
      <c r="S698" s="5">
        <v>0.0</v>
      </c>
      <c r="T698" s="5">
        <v>0.0</v>
      </c>
      <c r="U698" s="5">
        <v>0.0</v>
      </c>
      <c r="V698" s="48">
        <v>1.0</v>
      </c>
    </row>
    <row r="699" ht="15.75" customHeight="1">
      <c r="A699" s="5">
        <v>697.0</v>
      </c>
      <c r="B699" s="5">
        <v>59.0</v>
      </c>
      <c r="C699" s="5">
        <f t="shared" si="1"/>
        <v>1</v>
      </c>
      <c r="D699" s="5">
        <f>'Thông tin khách hàng'!$B$4+B699-1</f>
        <v>59</v>
      </c>
      <c r="E699" s="46">
        <f t="shared" si="5"/>
        <v>6273942718</v>
      </c>
      <c r="F699" s="5">
        <f>TP*VLOOKUP('Thông tin khách hàng'!$E$10,$X$2:$Z$5,3,FALSE)*OFFSET($S699,0,VLOOKUP('Thông tin khách hàng'!$E$10,$X$2:$Z$5,2,FALSE))</f>
        <v>15000000</v>
      </c>
      <c r="G699" s="5">
        <f>EP*VLOOKUP('Thông tin khách hàng'!$E$10,$X$2:$Z$5,3,FALSE)*OFFSET($S699,0,VLOOKUP('Thông tin khách hàng'!$E$10,$X$2:$Z$5,2,FALSE))</f>
        <v>15000000</v>
      </c>
      <c r="H699" s="5">
        <f>F699*HLOOKUP(B699,Assumption!$A$10:$G$12,2,TRUE)+G699*HLOOKUP(B699,Assumption!$A$10:$G$12,3,TRUE)</f>
        <v>750000</v>
      </c>
      <c r="I699" s="5">
        <f t="shared" si="2"/>
        <v>29250000</v>
      </c>
      <c r="J699" s="47">
        <f>VLOOKUP(D699,Assumption!$O$3:$Q$103,IF('Thông tin khách hàng'!$B$3="Nam",2,3),FALSE)/12*P699</f>
        <v>0</v>
      </c>
      <c r="K699" s="5">
        <v>20000.0</v>
      </c>
      <c r="L699" s="46">
        <f>ROUND(((HLOOKUP(B699,Assumption!$A$6:$L$7,2,TRUE)+1)^(1/12)-1)*(E699+I699-J699-K699),0)</f>
        <v>10410202</v>
      </c>
      <c r="M699" s="46">
        <f t="shared" si="3"/>
        <v>6313582920</v>
      </c>
      <c r="N699" s="47">
        <f>HLOOKUP(ROUND(AVERAGE(M687:M698)/10^6,0),Assumption!$B$2:$E$3,2,TRUE)*MAX((AVERAGE(M687:M698)-250*10^6),0)</f>
        <v>35717413.21</v>
      </c>
      <c r="O699" s="46">
        <f t="shared" si="4"/>
        <v>6349300333</v>
      </c>
      <c r="P699" s="46">
        <f>IF(A699=1,SA,MAX(0,SA-M698))</f>
        <v>0</v>
      </c>
      <c r="S699" s="5">
        <v>1.0</v>
      </c>
      <c r="T699" s="5">
        <v>1.0</v>
      </c>
      <c r="U699" s="5">
        <v>1.0</v>
      </c>
      <c r="V699" s="48">
        <v>1.0</v>
      </c>
    </row>
    <row r="700" ht="15.75" customHeight="1">
      <c r="A700" s="5">
        <v>698.0</v>
      </c>
      <c r="B700" s="5">
        <v>59.0</v>
      </c>
      <c r="C700" s="5">
        <f t="shared" si="1"/>
        <v>2</v>
      </c>
      <c r="D700" s="5">
        <f>'Thông tin khách hàng'!$B$4+B700-1</f>
        <v>59</v>
      </c>
      <c r="E700" s="46">
        <f t="shared" si="5"/>
        <v>6313582920</v>
      </c>
      <c r="F700" s="5">
        <f>TP*VLOOKUP('Thông tin khách hàng'!$E$10,$X$2:$Z$5,3,FALSE)*OFFSET($S700,0,VLOOKUP('Thông tin khách hàng'!$E$10,$X$2:$Z$5,2,FALSE))</f>
        <v>0</v>
      </c>
      <c r="G700" s="5">
        <f>EP*VLOOKUP('Thông tin khách hàng'!$E$10,$X$2:$Z$5,3,FALSE)*OFFSET($S700,0,VLOOKUP('Thông tin khách hàng'!$E$10,$X$2:$Z$5,2,FALSE))</f>
        <v>0</v>
      </c>
      <c r="H700" s="5">
        <f>F700*HLOOKUP(B700,Assumption!$A$10:$G$12,2,TRUE)+G700*HLOOKUP(B700,Assumption!$A$10:$G$12,3,TRUE)</f>
        <v>0</v>
      </c>
      <c r="I700" s="5">
        <f t="shared" si="2"/>
        <v>0</v>
      </c>
      <c r="J700" s="47">
        <f>VLOOKUP(D700,Assumption!$O$3:$Q$103,IF('Thông tin khách hàng'!$B$3="Nam",2,3),FALSE)/12*P700</f>
        <v>0</v>
      </c>
      <c r="K700" s="5">
        <v>20000.0</v>
      </c>
      <c r="L700" s="46">
        <f>ROUND(((HLOOKUP(B700,Assumption!$A$6:$L$7,2,TRUE)+1)^(1/12)-1)*(E700+I700-J700-K700),0)</f>
        <v>10427362</v>
      </c>
      <c r="M700" s="46">
        <f t="shared" si="3"/>
        <v>6323990282</v>
      </c>
      <c r="N700" s="47">
        <f>HLOOKUP(ROUND(AVERAGE(M688:M699)/10^6,0),Assumption!$B$2:$E$3,2,TRUE)*MAX((AVERAGE(M688:M699)-250*10^6),0)</f>
        <v>35808058.9</v>
      </c>
      <c r="O700" s="46">
        <f t="shared" si="4"/>
        <v>6359798341</v>
      </c>
      <c r="P700" s="46">
        <f>IF(A700=1,SA,MAX(0,SA-M699))</f>
        <v>0</v>
      </c>
      <c r="S700" s="5">
        <v>0.0</v>
      </c>
      <c r="T700" s="5">
        <v>0.0</v>
      </c>
      <c r="U700" s="5">
        <v>0.0</v>
      </c>
      <c r="V700" s="48">
        <v>1.0</v>
      </c>
    </row>
    <row r="701" ht="15.75" customHeight="1">
      <c r="A701" s="5">
        <v>699.0</v>
      </c>
      <c r="B701" s="5">
        <v>59.0</v>
      </c>
      <c r="C701" s="5">
        <f t="shared" si="1"/>
        <v>3</v>
      </c>
      <c r="D701" s="5">
        <f>'Thông tin khách hàng'!$B$4+B701-1</f>
        <v>59</v>
      </c>
      <c r="E701" s="46">
        <f t="shared" si="5"/>
        <v>6323990282</v>
      </c>
      <c r="F701" s="5">
        <f>TP*VLOOKUP('Thông tin khách hàng'!$E$10,$X$2:$Z$5,3,FALSE)*OFFSET($S701,0,VLOOKUP('Thông tin khách hàng'!$E$10,$X$2:$Z$5,2,FALSE))</f>
        <v>0</v>
      </c>
      <c r="G701" s="5">
        <f>EP*VLOOKUP('Thông tin khách hàng'!$E$10,$X$2:$Z$5,3,FALSE)*OFFSET($S701,0,VLOOKUP('Thông tin khách hàng'!$E$10,$X$2:$Z$5,2,FALSE))</f>
        <v>0</v>
      </c>
      <c r="H701" s="5">
        <f>F701*HLOOKUP(B701,Assumption!$A$10:$G$12,2,TRUE)+G701*HLOOKUP(B701,Assumption!$A$10:$G$12,3,TRUE)</f>
        <v>0</v>
      </c>
      <c r="I701" s="5">
        <f t="shared" si="2"/>
        <v>0</v>
      </c>
      <c r="J701" s="47">
        <f>VLOOKUP(D701,Assumption!$O$3:$Q$103,IF('Thông tin khách hàng'!$B$3="Nam",2,3),FALSE)/12*P701</f>
        <v>0</v>
      </c>
      <c r="K701" s="5">
        <v>20000.0</v>
      </c>
      <c r="L701" s="46">
        <f>ROUND(((HLOOKUP(B701,Assumption!$A$6:$L$7,2,TRUE)+1)^(1/12)-1)*(E701+I701-J701-K701),0)</f>
        <v>10444551</v>
      </c>
      <c r="M701" s="46">
        <f t="shared" si="3"/>
        <v>6334414833</v>
      </c>
      <c r="N701" s="47">
        <f>HLOOKUP(ROUND(AVERAGE(M689:M700)/10^6,0),Assumption!$B$2:$E$3,2,TRUE)*MAX((AVERAGE(M689:M700)-250*10^6),0)</f>
        <v>35898854.3</v>
      </c>
      <c r="O701" s="46">
        <f t="shared" si="4"/>
        <v>6370313688</v>
      </c>
      <c r="P701" s="46">
        <f>IF(A701=1,SA,MAX(0,SA-M700))</f>
        <v>0</v>
      </c>
      <c r="S701" s="5">
        <v>0.0</v>
      </c>
      <c r="T701" s="5">
        <v>0.0</v>
      </c>
      <c r="U701" s="5">
        <v>0.0</v>
      </c>
      <c r="V701" s="48">
        <v>1.0</v>
      </c>
    </row>
    <row r="702" ht="15.75" customHeight="1">
      <c r="A702" s="5">
        <v>700.0</v>
      </c>
      <c r="B702" s="5">
        <v>59.0</v>
      </c>
      <c r="C702" s="5">
        <f t="shared" si="1"/>
        <v>4</v>
      </c>
      <c r="D702" s="5">
        <f>'Thông tin khách hàng'!$B$4+B702-1</f>
        <v>59</v>
      </c>
      <c r="E702" s="46">
        <f t="shared" si="5"/>
        <v>6334414833</v>
      </c>
      <c r="F702" s="5">
        <f>TP*VLOOKUP('Thông tin khách hàng'!$E$10,$X$2:$Z$5,3,FALSE)*OFFSET($S702,0,VLOOKUP('Thông tin khách hàng'!$E$10,$X$2:$Z$5,2,FALSE))</f>
        <v>0</v>
      </c>
      <c r="G702" s="5">
        <f>EP*VLOOKUP('Thông tin khách hàng'!$E$10,$X$2:$Z$5,3,FALSE)*OFFSET($S702,0,VLOOKUP('Thông tin khách hàng'!$E$10,$X$2:$Z$5,2,FALSE))</f>
        <v>0</v>
      </c>
      <c r="H702" s="5">
        <f>F702*HLOOKUP(B702,Assumption!$A$10:$G$12,2,TRUE)+G702*HLOOKUP(B702,Assumption!$A$10:$G$12,3,TRUE)</f>
        <v>0</v>
      </c>
      <c r="I702" s="5">
        <f t="shared" si="2"/>
        <v>0</v>
      </c>
      <c r="J702" s="47">
        <f>VLOOKUP(D702,Assumption!$O$3:$Q$103,IF('Thông tin khách hàng'!$B$3="Nam",2,3),FALSE)/12*P702</f>
        <v>0</v>
      </c>
      <c r="K702" s="5">
        <v>20000.0</v>
      </c>
      <c r="L702" s="46">
        <f>ROUND(((HLOOKUP(B702,Assumption!$A$6:$L$7,2,TRUE)+1)^(1/12)-1)*(E702+I702-J702-K702),0)</f>
        <v>10461768</v>
      </c>
      <c r="M702" s="46">
        <f t="shared" si="3"/>
        <v>6344856601</v>
      </c>
      <c r="N702" s="47">
        <f>HLOOKUP(ROUND(AVERAGE(M690:M701)/10^6,0),Assumption!$B$2:$E$3,2,TRUE)*MAX((AVERAGE(M690:M701)-250*10^6),0)</f>
        <v>35989799.66</v>
      </c>
      <c r="O702" s="46">
        <f t="shared" si="4"/>
        <v>6380846401</v>
      </c>
      <c r="P702" s="46">
        <f>IF(A702=1,SA,MAX(0,SA-M701))</f>
        <v>0</v>
      </c>
      <c r="S702" s="5">
        <v>0.0</v>
      </c>
      <c r="T702" s="5">
        <v>0.0</v>
      </c>
      <c r="U702" s="5">
        <v>1.0</v>
      </c>
      <c r="V702" s="48">
        <v>1.0</v>
      </c>
    </row>
    <row r="703" ht="15.75" customHeight="1">
      <c r="A703" s="5">
        <v>701.0</v>
      </c>
      <c r="B703" s="5">
        <v>59.0</v>
      </c>
      <c r="C703" s="5">
        <f t="shared" si="1"/>
        <v>5</v>
      </c>
      <c r="D703" s="5">
        <f>'Thông tin khách hàng'!$B$4+B703-1</f>
        <v>59</v>
      </c>
      <c r="E703" s="46">
        <f t="shared" si="5"/>
        <v>6344856601</v>
      </c>
      <c r="F703" s="5">
        <f>TP*VLOOKUP('Thông tin khách hàng'!$E$10,$X$2:$Z$5,3,FALSE)*OFFSET($S703,0,VLOOKUP('Thông tin khách hàng'!$E$10,$X$2:$Z$5,2,FALSE))</f>
        <v>0</v>
      </c>
      <c r="G703" s="5">
        <f>EP*VLOOKUP('Thông tin khách hàng'!$E$10,$X$2:$Z$5,3,FALSE)*OFFSET($S703,0,VLOOKUP('Thông tin khách hàng'!$E$10,$X$2:$Z$5,2,FALSE))</f>
        <v>0</v>
      </c>
      <c r="H703" s="5">
        <f>F703*HLOOKUP(B703,Assumption!$A$10:$G$12,2,TRUE)+G703*HLOOKUP(B703,Assumption!$A$10:$G$12,3,TRUE)</f>
        <v>0</v>
      </c>
      <c r="I703" s="5">
        <f t="shared" si="2"/>
        <v>0</v>
      </c>
      <c r="J703" s="47">
        <f>VLOOKUP(D703,Assumption!$O$3:$Q$103,IF('Thông tin khách hàng'!$B$3="Nam",2,3),FALSE)/12*P703</f>
        <v>0</v>
      </c>
      <c r="K703" s="5">
        <v>20000.0</v>
      </c>
      <c r="L703" s="46">
        <f>ROUND(((HLOOKUP(B703,Assumption!$A$6:$L$7,2,TRUE)+1)^(1/12)-1)*(E703+I703-J703-K703),0)</f>
        <v>10479013</v>
      </c>
      <c r="M703" s="46">
        <f t="shared" si="3"/>
        <v>6355315614</v>
      </c>
      <c r="N703" s="47">
        <f>HLOOKUP(ROUND(AVERAGE(M691:M702)/10^6,0),Assumption!$B$2:$E$3,2,TRUE)*MAX((AVERAGE(M691:M702)-250*10^6),0)</f>
        <v>36080895.23</v>
      </c>
      <c r="O703" s="46">
        <f t="shared" si="4"/>
        <v>6391396509</v>
      </c>
      <c r="P703" s="46">
        <f>IF(A703=1,SA,MAX(0,SA-M702))</f>
        <v>0</v>
      </c>
      <c r="S703" s="5">
        <v>0.0</v>
      </c>
      <c r="T703" s="5">
        <v>0.0</v>
      </c>
      <c r="U703" s="5">
        <v>0.0</v>
      </c>
      <c r="V703" s="48">
        <v>1.0</v>
      </c>
    </row>
    <row r="704" ht="15.75" customHeight="1">
      <c r="A704" s="5">
        <v>702.0</v>
      </c>
      <c r="B704" s="5">
        <v>59.0</v>
      </c>
      <c r="C704" s="5">
        <f t="shared" si="1"/>
        <v>6</v>
      </c>
      <c r="D704" s="5">
        <f>'Thông tin khách hàng'!$B$4+B704-1</f>
        <v>59</v>
      </c>
      <c r="E704" s="46">
        <f t="shared" si="5"/>
        <v>6355315614</v>
      </c>
      <c r="F704" s="5">
        <f>TP*VLOOKUP('Thông tin khách hàng'!$E$10,$X$2:$Z$5,3,FALSE)*OFFSET($S704,0,VLOOKUP('Thông tin khách hàng'!$E$10,$X$2:$Z$5,2,FALSE))</f>
        <v>0</v>
      </c>
      <c r="G704" s="5">
        <f>EP*VLOOKUP('Thông tin khách hàng'!$E$10,$X$2:$Z$5,3,FALSE)*OFFSET($S704,0,VLOOKUP('Thông tin khách hàng'!$E$10,$X$2:$Z$5,2,FALSE))</f>
        <v>0</v>
      </c>
      <c r="H704" s="5">
        <f>F704*HLOOKUP(B704,Assumption!$A$10:$G$12,2,TRUE)+G704*HLOOKUP(B704,Assumption!$A$10:$G$12,3,TRUE)</f>
        <v>0</v>
      </c>
      <c r="I704" s="5">
        <f t="shared" si="2"/>
        <v>0</v>
      </c>
      <c r="J704" s="47">
        <f>VLOOKUP(D704,Assumption!$O$3:$Q$103,IF('Thông tin khách hàng'!$B$3="Nam",2,3),FALSE)/12*P704</f>
        <v>0</v>
      </c>
      <c r="K704" s="5">
        <v>20000.0</v>
      </c>
      <c r="L704" s="46">
        <f>ROUND(((HLOOKUP(B704,Assumption!$A$6:$L$7,2,TRUE)+1)^(1/12)-1)*(E704+I704-J704-K704),0)</f>
        <v>10496287</v>
      </c>
      <c r="M704" s="46">
        <f t="shared" si="3"/>
        <v>6365791901</v>
      </c>
      <c r="N704" s="47">
        <f>HLOOKUP(ROUND(AVERAGE(M692:M703)/10^6,0),Assumption!$B$2:$E$3,2,TRUE)*MAX((AVERAGE(M692:M703)-250*10^6),0)</f>
        <v>36172141.24</v>
      </c>
      <c r="O704" s="46">
        <f t="shared" si="4"/>
        <v>6401964043</v>
      </c>
      <c r="P704" s="46">
        <f>IF(A704=1,SA,MAX(0,SA-M703))</f>
        <v>0</v>
      </c>
      <c r="S704" s="5">
        <v>0.0</v>
      </c>
      <c r="T704" s="5">
        <v>0.0</v>
      </c>
      <c r="U704" s="5">
        <v>0.0</v>
      </c>
      <c r="V704" s="48">
        <v>1.0</v>
      </c>
    </row>
    <row r="705" ht="15.75" customHeight="1">
      <c r="A705" s="5">
        <v>703.0</v>
      </c>
      <c r="B705" s="5">
        <v>59.0</v>
      </c>
      <c r="C705" s="5">
        <f t="shared" si="1"/>
        <v>7</v>
      </c>
      <c r="D705" s="5">
        <f>'Thông tin khách hàng'!$B$4+B705-1</f>
        <v>59</v>
      </c>
      <c r="E705" s="46">
        <f t="shared" si="5"/>
        <v>6365791901</v>
      </c>
      <c r="F705" s="5">
        <f>TP*VLOOKUP('Thông tin khách hàng'!$E$10,$X$2:$Z$5,3,FALSE)*OFFSET($S705,0,VLOOKUP('Thông tin khách hàng'!$E$10,$X$2:$Z$5,2,FALSE))</f>
        <v>15000000</v>
      </c>
      <c r="G705" s="5">
        <f>EP*VLOOKUP('Thông tin khách hàng'!$E$10,$X$2:$Z$5,3,FALSE)*OFFSET($S705,0,VLOOKUP('Thông tin khách hàng'!$E$10,$X$2:$Z$5,2,FALSE))</f>
        <v>15000000</v>
      </c>
      <c r="H705" s="5">
        <f>F705*HLOOKUP(B705,Assumption!$A$10:$G$12,2,TRUE)+G705*HLOOKUP(B705,Assumption!$A$10:$G$12,3,TRUE)</f>
        <v>750000</v>
      </c>
      <c r="I705" s="5">
        <f t="shared" si="2"/>
        <v>29250000</v>
      </c>
      <c r="J705" s="47">
        <f>VLOOKUP(D705,Assumption!$O$3:$Q$103,IF('Thông tin khách hàng'!$B$3="Nam",2,3),FALSE)/12*P705</f>
        <v>0</v>
      </c>
      <c r="K705" s="5">
        <v>20000.0</v>
      </c>
      <c r="L705" s="46">
        <f>ROUND(((HLOOKUP(B705,Assumption!$A$6:$L$7,2,TRUE)+1)^(1/12)-1)*(E705+I705-J705-K705),0)</f>
        <v>10561899</v>
      </c>
      <c r="M705" s="46">
        <f t="shared" si="3"/>
        <v>6405583800</v>
      </c>
      <c r="N705" s="47">
        <f>HLOOKUP(ROUND(AVERAGE(M693:M704)/10^6,0),Assumption!$B$2:$E$3,2,TRUE)*MAX((AVERAGE(M693:M704)-250*10^6),0)</f>
        <v>36263537.95</v>
      </c>
      <c r="O705" s="46">
        <f t="shared" si="4"/>
        <v>6441847338</v>
      </c>
      <c r="P705" s="46">
        <f>IF(A705=1,SA,MAX(0,SA-M704))</f>
        <v>0</v>
      </c>
      <c r="S705" s="5">
        <v>0.0</v>
      </c>
      <c r="T705" s="5">
        <v>1.0</v>
      </c>
      <c r="U705" s="5">
        <v>1.0</v>
      </c>
      <c r="V705" s="48">
        <v>1.0</v>
      </c>
    </row>
    <row r="706" ht="15.75" customHeight="1">
      <c r="A706" s="5">
        <v>704.0</v>
      </c>
      <c r="B706" s="5">
        <v>59.0</v>
      </c>
      <c r="C706" s="5">
        <f t="shared" si="1"/>
        <v>8</v>
      </c>
      <c r="D706" s="5">
        <f>'Thông tin khách hàng'!$B$4+B706-1</f>
        <v>59</v>
      </c>
      <c r="E706" s="46">
        <f t="shared" si="5"/>
        <v>6405583800</v>
      </c>
      <c r="F706" s="5">
        <f>TP*VLOOKUP('Thông tin khách hàng'!$E$10,$X$2:$Z$5,3,FALSE)*OFFSET($S706,0,VLOOKUP('Thông tin khách hàng'!$E$10,$X$2:$Z$5,2,FALSE))</f>
        <v>0</v>
      </c>
      <c r="G706" s="5">
        <f>EP*VLOOKUP('Thông tin khách hàng'!$E$10,$X$2:$Z$5,3,FALSE)*OFFSET($S706,0,VLOOKUP('Thông tin khách hàng'!$E$10,$X$2:$Z$5,2,FALSE))</f>
        <v>0</v>
      </c>
      <c r="H706" s="5">
        <f>F706*HLOOKUP(B706,Assumption!$A$10:$G$12,2,TRUE)+G706*HLOOKUP(B706,Assumption!$A$10:$G$12,3,TRUE)</f>
        <v>0</v>
      </c>
      <c r="I706" s="5">
        <f t="shared" si="2"/>
        <v>0</v>
      </c>
      <c r="J706" s="47">
        <f>VLOOKUP(D706,Assumption!$O$3:$Q$103,IF('Thông tin khách hàng'!$B$3="Nam",2,3),FALSE)/12*P706</f>
        <v>0</v>
      </c>
      <c r="K706" s="5">
        <v>20000.0</v>
      </c>
      <c r="L706" s="46">
        <f>ROUND(((HLOOKUP(B706,Assumption!$A$6:$L$7,2,TRUE)+1)^(1/12)-1)*(E706+I706-J706-K706),0)</f>
        <v>10579309</v>
      </c>
      <c r="M706" s="46">
        <f t="shared" si="3"/>
        <v>6416143109</v>
      </c>
      <c r="N706" s="47">
        <f>HLOOKUP(ROUND(AVERAGE(M694:M705)/10^6,0),Assumption!$B$2:$E$3,2,TRUE)*MAX((AVERAGE(M694:M705)-250*10^6),0)</f>
        <v>36355085.62</v>
      </c>
      <c r="O706" s="46">
        <f t="shared" si="4"/>
        <v>6452498195</v>
      </c>
      <c r="P706" s="46">
        <f>IF(A706=1,SA,MAX(0,SA-M705))</f>
        <v>0</v>
      </c>
      <c r="S706" s="5">
        <v>0.0</v>
      </c>
      <c r="T706" s="5">
        <v>0.0</v>
      </c>
      <c r="U706" s="5">
        <v>0.0</v>
      </c>
      <c r="V706" s="48">
        <v>1.0</v>
      </c>
    </row>
    <row r="707" ht="15.75" customHeight="1">
      <c r="A707" s="5">
        <v>705.0</v>
      </c>
      <c r="B707" s="5">
        <v>59.0</v>
      </c>
      <c r="C707" s="5">
        <f t="shared" si="1"/>
        <v>9</v>
      </c>
      <c r="D707" s="5">
        <f>'Thông tin khách hàng'!$B$4+B707-1</f>
        <v>59</v>
      </c>
      <c r="E707" s="46">
        <f t="shared" si="5"/>
        <v>6416143109</v>
      </c>
      <c r="F707" s="5">
        <f>TP*VLOOKUP('Thông tin khách hàng'!$E$10,$X$2:$Z$5,3,FALSE)*OFFSET($S707,0,VLOOKUP('Thông tin khách hàng'!$E$10,$X$2:$Z$5,2,FALSE))</f>
        <v>0</v>
      </c>
      <c r="G707" s="5">
        <f>EP*VLOOKUP('Thông tin khách hàng'!$E$10,$X$2:$Z$5,3,FALSE)*OFFSET($S707,0,VLOOKUP('Thông tin khách hàng'!$E$10,$X$2:$Z$5,2,FALSE))</f>
        <v>0</v>
      </c>
      <c r="H707" s="5">
        <f>F707*HLOOKUP(B707,Assumption!$A$10:$G$12,2,TRUE)+G707*HLOOKUP(B707,Assumption!$A$10:$G$12,3,TRUE)</f>
        <v>0</v>
      </c>
      <c r="I707" s="5">
        <f t="shared" si="2"/>
        <v>0</v>
      </c>
      <c r="J707" s="47">
        <f>VLOOKUP(D707,Assumption!$O$3:$Q$103,IF('Thông tin khách hàng'!$B$3="Nam",2,3),FALSE)/12*P707</f>
        <v>0</v>
      </c>
      <c r="K707" s="5">
        <v>20000.0</v>
      </c>
      <c r="L707" s="46">
        <f>ROUND(((HLOOKUP(B707,Assumption!$A$6:$L$7,2,TRUE)+1)^(1/12)-1)*(E707+I707-J707-K707),0)</f>
        <v>10596749</v>
      </c>
      <c r="M707" s="46">
        <f t="shared" si="3"/>
        <v>6426719858</v>
      </c>
      <c r="N707" s="47">
        <f>HLOOKUP(ROUND(AVERAGE(M695:M706)/10^6,0),Assumption!$B$2:$E$3,2,TRUE)*MAX((AVERAGE(M695:M706)-250*10^6),0)</f>
        <v>36446784.48</v>
      </c>
      <c r="O707" s="46">
        <f t="shared" si="4"/>
        <v>6463166643</v>
      </c>
      <c r="P707" s="46">
        <f>IF(A707=1,SA,MAX(0,SA-M706))</f>
        <v>0</v>
      </c>
      <c r="S707" s="5">
        <v>0.0</v>
      </c>
      <c r="T707" s="5">
        <v>0.0</v>
      </c>
      <c r="U707" s="5">
        <v>0.0</v>
      </c>
      <c r="V707" s="48">
        <v>1.0</v>
      </c>
    </row>
    <row r="708" ht="15.75" customHeight="1">
      <c r="A708" s="5">
        <v>706.0</v>
      </c>
      <c r="B708" s="5">
        <v>59.0</v>
      </c>
      <c r="C708" s="5">
        <f t="shared" si="1"/>
        <v>10</v>
      </c>
      <c r="D708" s="5">
        <f>'Thông tin khách hàng'!$B$4+B708-1</f>
        <v>59</v>
      </c>
      <c r="E708" s="46">
        <f t="shared" si="5"/>
        <v>6426719858</v>
      </c>
      <c r="F708" s="5">
        <f>TP*VLOOKUP('Thông tin khách hàng'!$E$10,$X$2:$Z$5,3,FALSE)*OFFSET($S708,0,VLOOKUP('Thông tin khách hàng'!$E$10,$X$2:$Z$5,2,FALSE))</f>
        <v>0</v>
      </c>
      <c r="G708" s="5">
        <f>EP*VLOOKUP('Thông tin khách hàng'!$E$10,$X$2:$Z$5,3,FALSE)*OFFSET($S708,0,VLOOKUP('Thông tin khách hàng'!$E$10,$X$2:$Z$5,2,FALSE))</f>
        <v>0</v>
      </c>
      <c r="H708" s="5">
        <f>F708*HLOOKUP(B708,Assumption!$A$10:$G$12,2,TRUE)+G708*HLOOKUP(B708,Assumption!$A$10:$G$12,3,TRUE)</f>
        <v>0</v>
      </c>
      <c r="I708" s="5">
        <f t="shared" si="2"/>
        <v>0</v>
      </c>
      <c r="J708" s="47">
        <f>VLOOKUP(D708,Assumption!$O$3:$Q$103,IF('Thông tin khách hàng'!$B$3="Nam",2,3),FALSE)/12*P708</f>
        <v>0</v>
      </c>
      <c r="K708" s="5">
        <v>20000.0</v>
      </c>
      <c r="L708" s="46">
        <f>ROUND(((HLOOKUP(B708,Assumption!$A$6:$L$7,2,TRUE)+1)^(1/12)-1)*(E708+I708-J708-K708),0)</f>
        <v>10614217</v>
      </c>
      <c r="M708" s="46">
        <f t="shared" si="3"/>
        <v>6437314075</v>
      </c>
      <c r="N708" s="47">
        <f>HLOOKUP(ROUND(AVERAGE(M696:M707)/10^6,0),Assumption!$B$2:$E$3,2,TRUE)*MAX((AVERAGE(M696:M707)-250*10^6),0)</f>
        <v>36538634.79</v>
      </c>
      <c r="O708" s="46">
        <f t="shared" si="4"/>
        <v>6473852710</v>
      </c>
      <c r="P708" s="46">
        <f>IF(A708=1,SA,MAX(0,SA-M707))</f>
        <v>0</v>
      </c>
      <c r="S708" s="5">
        <v>0.0</v>
      </c>
      <c r="T708" s="5">
        <v>0.0</v>
      </c>
      <c r="U708" s="5">
        <v>1.0</v>
      </c>
      <c r="V708" s="48">
        <v>1.0</v>
      </c>
    </row>
    <row r="709" ht="15.75" customHeight="1">
      <c r="A709" s="5">
        <v>707.0</v>
      </c>
      <c r="B709" s="5">
        <v>59.0</v>
      </c>
      <c r="C709" s="5">
        <f t="shared" si="1"/>
        <v>11</v>
      </c>
      <c r="D709" s="5">
        <f>'Thông tin khách hàng'!$B$4+B709-1</f>
        <v>59</v>
      </c>
      <c r="E709" s="46">
        <f t="shared" si="5"/>
        <v>6437314075</v>
      </c>
      <c r="F709" s="5">
        <f>TP*VLOOKUP('Thông tin khách hàng'!$E$10,$X$2:$Z$5,3,FALSE)*OFFSET($S709,0,VLOOKUP('Thông tin khách hàng'!$E$10,$X$2:$Z$5,2,FALSE))</f>
        <v>0</v>
      </c>
      <c r="G709" s="5">
        <f>EP*VLOOKUP('Thông tin khách hàng'!$E$10,$X$2:$Z$5,3,FALSE)*OFFSET($S709,0,VLOOKUP('Thông tin khách hàng'!$E$10,$X$2:$Z$5,2,FALSE))</f>
        <v>0</v>
      </c>
      <c r="H709" s="5">
        <f>F709*HLOOKUP(B709,Assumption!$A$10:$G$12,2,TRUE)+G709*HLOOKUP(B709,Assumption!$A$10:$G$12,3,TRUE)</f>
        <v>0</v>
      </c>
      <c r="I709" s="5">
        <f t="shared" si="2"/>
        <v>0</v>
      </c>
      <c r="J709" s="47">
        <f>VLOOKUP(D709,Assumption!$O$3:$Q$103,IF('Thông tin khách hàng'!$B$3="Nam",2,3),FALSE)/12*P709</f>
        <v>0</v>
      </c>
      <c r="K709" s="5">
        <v>20000.0</v>
      </c>
      <c r="L709" s="46">
        <f>ROUND(((HLOOKUP(B709,Assumption!$A$6:$L$7,2,TRUE)+1)^(1/12)-1)*(E709+I709-J709-K709),0)</f>
        <v>10631715</v>
      </c>
      <c r="M709" s="46">
        <f t="shared" si="3"/>
        <v>6447925790</v>
      </c>
      <c r="N709" s="47">
        <f>HLOOKUP(ROUND(AVERAGE(M697:M708)/10^6,0),Assumption!$B$2:$E$3,2,TRUE)*MAX((AVERAGE(M697:M708)-250*10^6),0)</f>
        <v>36630636.8</v>
      </c>
      <c r="O709" s="46">
        <f t="shared" si="4"/>
        <v>6484556427</v>
      </c>
      <c r="P709" s="46">
        <f>IF(A709=1,SA,MAX(0,SA-M708))</f>
        <v>0</v>
      </c>
      <c r="S709" s="5">
        <v>0.0</v>
      </c>
      <c r="T709" s="5">
        <v>0.0</v>
      </c>
      <c r="U709" s="5">
        <v>0.0</v>
      </c>
      <c r="V709" s="48">
        <v>1.0</v>
      </c>
    </row>
    <row r="710" ht="15.75" customHeight="1">
      <c r="A710" s="5">
        <v>708.0</v>
      </c>
      <c r="B710" s="5">
        <v>59.0</v>
      </c>
      <c r="C710" s="5">
        <f t="shared" si="1"/>
        <v>12</v>
      </c>
      <c r="D710" s="5">
        <f>'Thông tin khách hàng'!$B$4+B710-1</f>
        <v>59</v>
      </c>
      <c r="E710" s="46">
        <f t="shared" si="5"/>
        <v>6447925790</v>
      </c>
      <c r="F710" s="5">
        <f>TP*VLOOKUP('Thông tin khách hàng'!$E$10,$X$2:$Z$5,3,FALSE)*OFFSET($S710,0,VLOOKUP('Thông tin khách hàng'!$E$10,$X$2:$Z$5,2,FALSE))</f>
        <v>0</v>
      </c>
      <c r="G710" s="5">
        <f>EP*VLOOKUP('Thông tin khách hàng'!$E$10,$X$2:$Z$5,3,FALSE)*OFFSET($S710,0,VLOOKUP('Thông tin khách hàng'!$E$10,$X$2:$Z$5,2,FALSE))</f>
        <v>0</v>
      </c>
      <c r="H710" s="5">
        <f>F710*HLOOKUP(B710,Assumption!$A$10:$G$12,2,TRUE)+G710*HLOOKUP(B710,Assumption!$A$10:$G$12,3,TRUE)</f>
        <v>0</v>
      </c>
      <c r="I710" s="5">
        <f t="shared" si="2"/>
        <v>0</v>
      </c>
      <c r="J710" s="47">
        <f>VLOOKUP(D710,Assumption!$O$3:$Q$103,IF('Thông tin khách hàng'!$B$3="Nam",2,3),FALSE)/12*P710</f>
        <v>0</v>
      </c>
      <c r="K710" s="5">
        <v>20000.0</v>
      </c>
      <c r="L710" s="46">
        <f>ROUND(((HLOOKUP(B710,Assumption!$A$6:$L$7,2,TRUE)+1)^(1/12)-1)*(E710+I710-J710-K710),0)</f>
        <v>10649241</v>
      </c>
      <c r="M710" s="46">
        <f t="shared" si="3"/>
        <v>6458555031</v>
      </c>
      <c r="N710" s="47">
        <f>HLOOKUP(ROUND(AVERAGE(M698:M709)/10^6,0),Assumption!$B$2:$E$3,2,TRUE)*MAX((AVERAGE(M698:M709)-250*10^6),0)</f>
        <v>36722790.75</v>
      </c>
      <c r="O710" s="46">
        <f t="shared" si="4"/>
        <v>6495277822</v>
      </c>
      <c r="P710" s="46">
        <f>IF(A710=1,SA,MAX(0,SA-M709))</f>
        <v>0</v>
      </c>
      <c r="S710" s="5">
        <v>0.0</v>
      </c>
      <c r="T710" s="5">
        <v>0.0</v>
      </c>
      <c r="U710" s="5">
        <v>0.0</v>
      </c>
      <c r="V710" s="48">
        <v>1.0</v>
      </c>
    </row>
    <row r="711" ht="15.75" customHeight="1">
      <c r="A711" s="5">
        <v>709.0</v>
      </c>
      <c r="B711" s="5">
        <v>60.0</v>
      </c>
      <c r="C711" s="5">
        <f t="shared" si="1"/>
        <v>1</v>
      </c>
      <c r="D711" s="5">
        <f>'Thông tin khách hàng'!$B$4+B711-1</f>
        <v>60</v>
      </c>
      <c r="E711" s="46">
        <f t="shared" si="5"/>
        <v>6458555031</v>
      </c>
      <c r="F711" s="5">
        <f>TP*VLOOKUP('Thông tin khách hàng'!$E$10,$X$2:$Z$5,3,FALSE)*OFFSET($S711,0,VLOOKUP('Thông tin khách hàng'!$E$10,$X$2:$Z$5,2,FALSE))</f>
        <v>15000000</v>
      </c>
      <c r="G711" s="5">
        <f>EP*VLOOKUP('Thông tin khách hàng'!$E$10,$X$2:$Z$5,3,FALSE)*OFFSET($S711,0,VLOOKUP('Thông tin khách hàng'!$E$10,$X$2:$Z$5,2,FALSE))</f>
        <v>15000000</v>
      </c>
      <c r="H711" s="5">
        <f>F711*HLOOKUP(B711,Assumption!$A$10:$G$12,2,TRUE)+G711*HLOOKUP(B711,Assumption!$A$10:$G$12,3,TRUE)</f>
        <v>750000</v>
      </c>
      <c r="I711" s="5">
        <f t="shared" si="2"/>
        <v>29250000</v>
      </c>
      <c r="J711" s="47">
        <f>VLOOKUP(D711,Assumption!$O$3:$Q$103,IF('Thông tin khách hàng'!$B$3="Nam",2,3),FALSE)/12*P711</f>
        <v>0</v>
      </c>
      <c r="K711" s="5">
        <v>20000.0</v>
      </c>
      <c r="L711" s="46">
        <f>ROUND(((HLOOKUP(B711,Assumption!$A$6:$L$7,2,TRUE)+1)^(1/12)-1)*(E711+I711-J711-K711),0)</f>
        <v>10715104</v>
      </c>
      <c r="M711" s="46">
        <f t="shared" si="3"/>
        <v>6498500135</v>
      </c>
      <c r="N711" s="47">
        <f>HLOOKUP(ROUND(AVERAGE(M699:M710)/10^6,0),Assumption!$B$2:$E$3,2,TRUE)*MAX((AVERAGE(M699:M710)-250*10^6),0)</f>
        <v>36815096.91</v>
      </c>
      <c r="O711" s="46">
        <f t="shared" si="4"/>
        <v>6535315232</v>
      </c>
      <c r="P711" s="46">
        <f>IF(A711=1,SA,MAX(0,SA-M710))</f>
        <v>0</v>
      </c>
      <c r="S711" s="5">
        <v>1.0</v>
      </c>
      <c r="T711" s="5">
        <v>1.0</v>
      </c>
      <c r="U711" s="5">
        <v>1.0</v>
      </c>
      <c r="V711" s="48">
        <v>1.0</v>
      </c>
    </row>
    <row r="712" ht="15.75" customHeight="1">
      <c r="A712" s="5">
        <v>710.0</v>
      </c>
      <c r="B712" s="5">
        <v>60.0</v>
      </c>
      <c r="C712" s="5">
        <f t="shared" si="1"/>
        <v>2</v>
      </c>
      <c r="D712" s="5">
        <f>'Thông tin khách hàng'!$B$4+B712-1</f>
        <v>60</v>
      </c>
      <c r="E712" s="46">
        <f t="shared" si="5"/>
        <v>6498500135</v>
      </c>
      <c r="F712" s="5">
        <f>TP*VLOOKUP('Thông tin khách hàng'!$E$10,$X$2:$Z$5,3,FALSE)*OFFSET($S712,0,VLOOKUP('Thông tin khách hàng'!$E$10,$X$2:$Z$5,2,FALSE))</f>
        <v>0</v>
      </c>
      <c r="G712" s="5">
        <f>EP*VLOOKUP('Thông tin khách hàng'!$E$10,$X$2:$Z$5,3,FALSE)*OFFSET($S712,0,VLOOKUP('Thông tin khách hàng'!$E$10,$X$2:$Z$5,2,FALSE))</f>
        <v>0</v>
      </c>
      <c r="H712" s="5">
        <f>F712*HLOOKUP(B712,Assumption!$A$10:$G$12,2,TRUE)+G712*HLOOKUP(B712,Assumption!$A$10:$G$12,3,TRUE)</f>
        <v>0</v>
      </c>
      <c r="I712" s="5">
        <f t="shared" si="2"/>
        <v>0</v>
      </c>
      <c r="J712" s="47">
        <f>VLOOKUP(D712,Assumption!$O$3:$Q$103,IF('Thông tin khách hàng'!$B$3="Nam",2,3),FALSE)/12*P712</f>
        <v>0</v>
      </c>
      <c r="K712" s="5">
        <v>20000.0</v>
      </c>
      <c r="L712" s="46">
        <f>ROUND(((HLOOKUP(B712,Assumption!$A$6:$L$7,2,TRUE)+1)^(1/12)-1)*(E712+I712-J712-K712),0)</f>
        <v>10732768</v>
      </c>
      <c r="M712" s="46">
        <f t="shared" si="3"/>
        <v>6509212903</v>
      </c>
      <c r="N712" s="47">
        <f>HLOOKUP(ROUND(AVERAGE(M700:M711)/10^6,0),Assumption!$B$2:$E$3,2,TRUE)*MAX((AVERAGE(M700:M711)-250*10^6),0)</f>
        <v>36907555.52</v>
      </c>
      <c r="O712" s="46">
        <f t="shared" si="4"/>
        <v>6546120459</v>
      </c>
      <c r="P712" s="46">
        <f>IF(A712=1,SA,MAX(0,SA-M711))</f>
        <v>0</v>
      </c>
      <c r="S712" s="5">
        <v>0.0</v>
      </c>
      <c r="T712" s="5">
        <v>0.0</v>
      </c>
      <c r="U712" s="5">
        <v>0.0</v>
      </c>
      <c r="V712" s="48">
        <v>1.0</v>
      </c>
    </row>
    <row r="713" ht="15.75" customHeight="1">
      <c r="A713" s="5">
        <v>711.0</v>
      </c>
      <c r="B713" s="5">
        <v>60.0</v>
      </c>
      <c r="C713" s="5">
        <f t="shared" si="1"/>
        <v>3</v>
      </c>
      <c r="D713" s="5">
        <f>'Thông tin khách hàng'!$B$4+B713-1</f>
        <v>60</v>
      </c>
      <c r="E713" s="46">
        <f t="shared" si="5"/>
        <v>6509212903</v>
      </c>
      <c r="F713" s="5">
        <f>TP*VLOOKUP('Thông tin khách hàng'!$E$10,$X$2:$Z$5,3,FALSE)*OFFSET($S713,0,VLOOKUP('Thông tin khách hàng'!$E$10,$X$2:$Z$5,2,FALSE))</f>
        <v>0</v>
      </c>
      <c r="G713" s="5">
        <f>EP*VLOOKUP('Thông tin khách hàng'!$E$10,$X$2:$Z$5,3,FALSE)*OFFSET($S713,0,VLOOKUP('Thông tin khách hàng'!$E$10,$X$2:$Z$5,2,FALSE))</f>
        <v>0</v>
      </c>
      <c r="H713" s="5">
        <f>F713*HLOOKUP(B713,Assumption!$A$10:$G$12,2,TRUE)+G713*HLOOKUP(B713,Assumption!$A$10:$G$12,3,TRUE)</f>
        <v>0</v>
      </c>
      <c r="I713" s="5">
        <f t="shared" si="2"/>
        <v>0</v>
      </c>
      <c r="J713" s="47">
        <f>VLOOKUP(D713,Assumption!$O$3:$Q$103,IF('Thông tin khách hàng'!$B$3="Nam",2,3),FALSE)/12*P713</f>
        <v>0</v>
      </c>
      <c r="K713" s="5">
        <v>20000.0</v>
      </c>
      <c r="L713" s="46">
        <f>ROUND(((HLOOKUP(B713,Assumption!$A$6:$L$7,2,TRUE)+1)^(1/12)-1)*(E713+I713-J713-K713),0)</f>
        <v>10750461</v>
      </c>
      <c r="M713" s="46">
        <f t="shared" si="3"/>
        <v>6519943364</v>
      </c>
      <c r="N713" s="47">
        <f>HLOOKUP(ROUND(AVERAGE(M701:M712)/10^6,0),Assumption!$B$2:$E$3,2,TRUE)*MAX((AVERAGE(M701:M712)-250*10^6),0)</f>
        <v>37000166.83</v>
      </c>
      <c r="O713" s="46">
        <f t="shared" si="4"/>
        <v>6556943531</v>
      </c>
      <c r="P713" s="46">
        <f>IF(A713=1,SA,MAX(0,SA-M712))</f>
        <v>0</v>
      </c>
      <c r="S713" s="5">
        <v>0.0</v>
      </c>
      <c r="T713" s="5">
        <v>0.0</v>
      </c>
      <c r="U713" s="5">
        <v>0.0</v>
      </c>
      <c r="V713" s="48">
        <v>1.0</v>
      </c>
    </row>
    <row r="714" ht="15.75" customHeight="1">
      <c r="A714" s="5">
        <v>712.0</v>
      </c>
      <c r="B714" s="5">
        <v>60.0</v>
      </c>
      <c r="C714" s="5">
        <f t="shared" si="1"/>
        <v>4</v>
      </c>
      <c r="D714" s="5">
        <f>'Thông tin khách hàng'!$B$4+B714-1</f>
        <v>60</v>
      </c>
      <c r="E714" s="46">
        <f t="shared" si="5"/>
        <v>6519943364</v>
      </c>
      <c r="F714" s="5">
        <f>TP*VLOOKUP('Thông tin khách hàng'!$E$10,$X$2:$Z$5,3,FALSE)*OFFSET($S714,0,VLOOKUP('Thông tin khách hàng'!$E$10,$X$2:$Z$5,2,FALSE))</f>
        <v>0</v>
      </c>
      <c r="G714" s="5">
        <f>EP*VLOOKUP('Thông tin khách hàng'!$E$10,$X$2:$Z$5,3,FALSE)*OFFSET($S714,0,VLOOKUP('Thông tin khách hàng'!$E$10,$X$2:$Z$5,2,FALSE))</f>
        <v>0</v>
      </c>
      <c r="H714" s="5">
        <f>F714*HLOOKUP(B714,Assumption!$A$10:$G$12,2,TRUE)+G714*HLOOKUP(B714,Assumption!$A$10:$G$12,3,TRUE)</f>
        <v>0</v>
      </c>
      <c r="I714" s="5">
        <f t="shared" si="2"/>
        <v>0</v>
      </c>
      <c r="J714" s="47">
        <f>VLOOKUP(D714,Assumption!$O$3:$Q$103,IF('Thông tin khách hàng'!$B$3="Nam",2,3),FALSE)/12*P714</f>
        <v>0</v>
      </c>
      <c r="K714" s="5">
        <v>20000.0</v>
      </c>
      <c r="L714" s="46">
        <f>ROUND(((HLOOKUP(B714,Assumption!$A$6:$L$7,2,TRUE)+1)^(1/12)-1)*(E714+I714-J714-K714),0)</f>
        <v>10768184</v>
      </c>
      <c r="M714" s="46">
        <f t="shared" si="3"/>
        <v>6530691548</v>
      </c>
      <c r="N714" s="47">
        <f>HLOOKUP(ROUND(AVERAGE(M702:M713)/10^6,0),Assumption!$B$2:$E$3,2,TRUE)*MAX((AVERAGE(M702:M713)-250*10^6),0)</f>
        <v>37092931.09</v>
      </c>
      <c r="O714" s="46">
        <f t="shared" si="4"/>
        <v>6567784479</v>
      </c>
      <c r="P714" s="46">
        <f>IF(A714=1,SA,MAX(0,SA-M713))</f>
        <v>0</v>
      </c>
      <c r="S714" s="5">
        <v>0.0</v>
      </c>
      <c r="T714" s="5">
        <v>0.0</v>
      </c>
      <c r="U714" s="5">
        <v>1.0</v>
      </c>
      <c r="V714" s="48">
        <v>1.0</v>
      </c>
    </row>
    <row r="715" ht="15.75" customHeight="1">
      <c r="A715" s="5">
        <v>713.0</v>
      </c>
      <c r="B715" s="5">
        <v>60.0</v>
      </c>
      <c r="C715" s="5">
        <f t="shared" si="1"/>
        <v>5</v>
      </c>
      <c r="D715" s="5">
        <f>'Thông tin khách hàng'!$B$4+B715-1</f>
        <v>60</v>
      </c>
      <c r="E715" s="46">
        <f t="shared" si="5"/>
        <v>6530691548</v>
      </c>
      <c r="F715" s="5">
        <f>TP*VLOOKUP('Thông tin khách hàng'!$E$10,$X$2:$Z$5,3,FALSE)*OFFSET($S715,0,VLOOKUP('Thông tin khách hàng'!$E$10,$X$2:$Z$5,2,FALSE))</f>
        <v>0</v>
      </c>
      <c r="G715" s="5">
        <f>EP*VLOOKUP('Thông tin khách hàng'!$E$10,$X$2:$Z$5,3,FALSE)*OFFSET($S715,0,VLOOKUP('Thông tin khách hàng'!$E$10,$X$2:$Z$5,2,FALSE))</f>
        <v>0</v>
      </c>
      <c r="H715" s="5">
        <f>F715*HLOOKUP(B715,Assumption!$A$10:$G$12,2,TRUE)+G715*HLOOKUP(B715,Assumption!$A$10:$G$12,3,TRUE)</f>
        <v>0</v>
      </c>
      <c r="I715" s="5">
        <f t="shared" si="2"/>
        <v>0</v>
      </c>
      <c r="J715" s="47">
        <f>VLOOKUP(D715,Assumption!$O$3:$Q$103,IF('Thông tin khách hàng'!$B$3="Nam",2,3),FALSE)/12*P715</f>
        <v>0</v>
      </c>
      <c r="K715" s="5">
        <v>20000.0</v>
      </c>
      <c r="L715" s="46">
        <f>ROUND(((HLOOKUP(B715,Assumption!$A$6:$L$7,2,TRUE)+1)^(1/12)-1)*(E715+I715-J715-K715),0)</f>
        <v>10785935</v>
      </c>
      <c r="M715" s="46">
        <f t="shared" si="3"/>
        <v>6541457483</v>
      </c>
      <c r="N715" s="47">
        <f>HLOOKUP(ROUND(AVERAGE(M703:M714)/10^6,0),Assumption!$B$2:$E$3,2,TRUE)*MAX((AVERAGE(M703:M714)-250*10^6),0)</f>
        <v>37185848.57</v>
      </c>
      <c r="O715" s="46">
        <f t="shared" si="4"/>
        <v>6578643332</v>
      </c>
      <c r="P715" s="46">
        <f>IF(A715=1,SA,MAX(0,SA-M714))</f>
        <v>0</v>
      </c>
      <c r="S715" s="5">
        <v>0.0</v>
      </c>
      <c r="T715" s="5">
        <v>0.0</v>
      </c>
      <c r="U715" s="5">
        <v>0.0</v>
      </c>
      <c r="V715" s="48">
        <v>1.0</v>
      </c>
    </row>
    <row r="716" ht="15.75" customHeight="1">
      <c r="A716" s="5">
        <v>714.0</v>
      </c>
      <c r="B716" s="5">
        <v>60.0</v>
      </c>
      <c r="C716" s="5">
        <f t="shared" si="1"/>
        <v>6</v>
      </c>
      <c r="D716" s="5">
        <f>'Thông tin khách hàng'!$B$4+B716-1</f>
        <v>60</v>
      </c>
      <c r="E716" s="46">
        <f t="shared" si="5"/>
        <v>6541457483</v>
      </c>
      <c r="F716" s="5">
        <f>TP*VLOOKUP('Thông tin khách hàng'!$E$10,$X$2:$Z$5,3,FALSE)*OFFSET($S716,0,VLOOKUP('Thông tin khách hàng'!$E$10,$X$2:$Z$5,2,FALSE))</f>
        <v>0</v>
      </c>
      <c r="G716" s="5">
        <f>EP*VLOOKUP('Thông tin khách hàng'!$E$10,$X$2:$Z$5,3,FALSE)*OFFSET($S716,0,VLOOKUP('Thông tin khách hàng'!$E$10,$X$2:$Z$5,2,FALSE))</f>
        <v>0</v>
      </c>
      <c r="H716" s="5">
        <f>F716*HLOOKUP(B716,Assumption!$A$10:$G$12,2,TRUE)+G716*HLOOKUP(B716,Assumption!$A$10:$G$12,3,TRUE)</f>
        <v>0</v>
      </c>
      <c r="I716" s="5">
        <f t="shared" si="2"/>
        <v>0</v>
      </c>
      <c r="J716" s="47">
        <f>VLOOKUP(D716,Assumption!$O$3:$Q$103,IF('Thông tin khách hàng'!$B$3="Nam",2,3),FALSE)/12*P716</f>
        <v>0</v>
      </c>
      <c r="K716" s="5">
        <v>20000.0</v>
      </c>
      <c r="L716" s="46">
        <f>ROUND(((HLOOKUP(B716,Assumption!$A$6:$L$7,2,TRUE)+1)^(1/12)-1)*(E716+I716-J716-K716),0)</f>
        <v>10803716</v>
      </c>
      <c r="M716" s="46">
        <f t="shared" si="3"/>
        <v>6552241199</v>
      </c>
      <c r="N716" s="47">
        <f>HLOOKUP(ROUND(AVERAGE(M704:M715)/10^6,0),Assumption!$B$2:$E$3,2,TRUE)*MAX((AVERAGE(M704:M715)-250*10^6),0)</f>
        <v>37278919.5</v>
      </c>
      <c r="O716" s="46">
        <f t="shared" si="4"/>
        <v>6589520119</v>
      </c>
      <c r="P716" s="46">
        <f>IF(A716=1,SA,MAX(0,SA-M715))</f>
        <v>0</v>
      </c>
      <c r="S716" s="5">
        <v>0.0</v>
      </c>
      <c r="T716" s="5">
        <v>0.0</v>
      </c>
      <c r="U716" s="5">
        <v>0.0</v>
      </c>
      <c r="V716" s="48">
        <v>1.0</v>
      </c>
    </row>
    <row r="717" ht="15.75" customHeight="1">
      <c r="A717" s="5">
        <v>715.0</v>
      </c>
      <c r="B717" s="5">
        <v>60.0</v>
      </c>
      <c r="C717" s="5">
        <f t="shared" si="1"/>
        <v>7</v>
      </c>
      <c r="D717" s="5">
        <f>'Thông tin khách hàng'!$B$4+B717-1</f>
        <v>60</v>
      </c>
      <c r="E717" s="46">
        <f t="shared" si="5"/>
        <v>6552241199</v>
      </c>
      <c r="F717" s="5">
        <f>TP*VLOOKUP('Thông tin khách hàng'!$E$10,$X$2:$Z$5,3,FALSE)*OFFSET($S717,0,VLOOKUP('Thông tin khách hàng'!$E$10,$X$2:$Z$5,2,FALSE))</f>
        <v>15000000</v>
      </c>
      <c r="G717" s="5">
        <f>EP*VLOOKUP('Thông tin khách hàng'!$E$10,$X$2:$Z$5,3,FALSE)*OFFSET($S717,0,VLOOKUP('Thông tin khách hàng'!$E$10,$X$2:$Z$5,2,FALSE))</f>
        <v>15000000</v>
      </c>
      <c r="H717" s="5">
        <f>F717*HLOOKUP(B717,Assumption!$A$10:$G$12,2,TRUE)+G717*HLOOKUP(B717,Assumption!$A$10:$G$12,3,TRUE)</f>
        <v>750000</v>
      </c>
      <c r="I717" s="5">
        <f t="shared" si="2"/>
        <v>29250000</v>
      </c>
      <c r="J717" s="47">
        <f>VLOOKUP(D717,Assumption!$O$3:$Q$103,IF('Thông tin khách hàng'!$B$3="Nam",2,3),FALSE)/12*P717</f>
        <v>0</v>
      </c>
      <c r="K717" s="5">
        <v>20000.0</v>
      </c>
      <c r="L717" s="46">
        <f>ROUND(((HLOOKUP(B717,Assumption!$A$6:$L$7,2,TRUE)+1)^(1/12)-1)*(E717+I717-J717-K717),0)</f>
        <v>10869835</v>
      </c>
      <c r="M717" s="46">
        <f t="shared" si="3"/>
        <v>6592341034</v>
      </c>
      <c r="N717" s="47">
        <f>HLOOKUP(ROUND(AVERAGE(M705:M716)/10^6,0),Assumption!$B$2:$E$3,2,TRUE)*MAX((AVERAGE(M705:M716)-250*10^6),0)</f>
        <v>37372144.15</v>
      </c>
      <c r="O717" s="46">
        <f t="shared" si="4"/>
        <v>6629713178</v>
      </c>
      <c r="P717" s="46">
        <f>IF(A717=1,SA,MAX(0,SA-M716))</f>
        <v>0</v>
      </c>
      <c r="S717" s="5">
        <v>0.0</v>
      </c>
      <c r="T717" s="5">
        <v>1.0</v>
      </c>
      <c r="U717" s="5">
        <v>1.0</v>
      </c>
      <c r="V717" s="48">
        <v>1.0</v>
      </c>
    </row>
    <row r="718" ht="15.75" customHeight="1">
      <c r="A718" s="5">
        <v>716.0</v>
      </c>
      <c r="B718" s="5">
        <v>60.0</v>
      </c>
      <c r="C718" s="5">
        <f t="shared" si="1"/>
        <v>8</v>
      </c>
      <c r="D718" s="5">
        <f>'Thông tin khách hàng'!$B$4+B718-1</f>
        <v>60</v>
      </c>
      <c r="E718" s="46">
        <f t="shared" si="5"/>
        <v>6592341034</v>
      </c>
      <c r="F718" s="5">
        <f>TP*VLOOKUP('Thông tin khách hàng'!$E$10,$X$2:$Z$5,3,FALSE)*OFFSET($S718,0,VLOOKUP('Thông tin khách hàng'!$E$10,$X$2:$Z$5,2,FALSE))</f>
        <v>0</v>
      </c>
      <c r="G718" s="5">
        <f>EP*VLOOKUP('Thông tin khách hàng'!$E$10,$X$2:$Z$5,3,FALSE)*OFFSET($S718,0,VLOOKUP('Thông tin khách hàng'!$E$10,$X$2:$Z$5,2,FALSE))</f>
        <v>0</v>
      </c>
      <c r="H718" s="5">
        <f>F718*HLOOKUP(B718,Assumption!$A$10:$G$12,2,TRUE)+G718*HLOOKUP(B718,Assumption!$A$10:$G$12,3,TRUE)</f>
        <v>0</v>
      </c>
      <c r="I718" s="5">
        <f t="shared" si="2"/>
        <v>0</v>
      </c>
      <c r="J718" s="47">
        <f>VLOOKUP(D718,Assumption!$O$3:$Q$103,IF('Thông tin khách hàng'!$B$3="Nam",2,3),FALSE)/12*P718</f>
        <v>0</v>
      </c>
      <c r="K718" s="5">
        <v>20000.0</v>
      </c>
      <c r="L718" s="46">
        <f>ROUND(((HLOOKUP(B718,Assumption!$A$6:$L$7,2,TRUE)+1)^(1/12)-1)*(E718+I718-J718-K718),0)</f>
        <v>10887754</v>
      </c>
      <c r="M718" s="46">
        <f t="shared" si="3"/>
        <v>6603208788</v>
      </c>
      <c r="N718" s="47">
        <f>HLOOKUP(ROUND(AVERAGE(M706:M717)/10^6,0),Assumption!$B$2:$E$3,2,TRUE)*MAX((AVERAGE(M706:M717)-250*10^6),0)</f>
        <v>37465522.77</v>
      </c>
      <c r="O718" s="46">
        <f t="shared" si="4"/>
        <v>6640674311</v>
      </c>
      <c r="P718" s="46">
        <f>IF(A718=1,SA,MAX(0,SA-M717))</f>
        <v>0</v>
      </c>
      <c r="S718" s="5">
        <v>0.0</v>
      </c>
      <c r="T718" s="5">
        <v>0.0</v>
      </c>
      <c r="U718" s="5">
        <v>0.0</v>
      </c>
      <c r="V718" s="48">
        <v>1.0</v>
      </c>
    </row>
    <row r="719" ht="15.75" customHeight="1">
      <c r="A719" s="5">
        <v>717.0</v>
      </c>
      <c r="B719" s="5">
        <v>60.0</v>
      </c>
      <c r="C719" s="5">
        <f t="shared" si="1"/>
        <v>9</v>
      </c>
      <c r="D719" s="5">
        <f>'Thông tin khách hàng'!$B$4+B719-1</f>
        <v>60</v>
      </c>
      <c r="E719" s="46">
        <f t="shared" si="5"/>
        <v>6603208788</v>
      </c>
      <c r="F719" s="5">
        <f>TP*VLOOKUP('Thông tin khách hàng'!$E$10,$X$2:$Z$5,3,FALSE)*OFFSET($S719,0,VLOOKUP('Thông tin khách hàng'!$E$10,$X$2:$Z$5,2,FALSE))</f>
        <v>0</v>
      </c>
      <c r="G719" s="5">
        <f>EP*VLOOKUP('Thông tin khách hàng'!$E$10,$X$2:$Z$5,3,FALSE)*OFFSET($S719,0,VLOOKUP('Thông tin khách hàng'!$E$10,$X$2:$Z$5,2,FALSE))</f>
        <v>0</v>
      </c>
      <c r="H719" s="5">
        <f>F719*HLOOKUP(B719,Assumption!$A$10:$G$12,2,TRUE)+G719*HLOOKUP(B719,Assumption!$A$10:$G$12,3,TRUE)</f>
        <v>0</v>
      </c>
      <c r="I719" s="5">
        <f t="shared" si="2"/>
        <v>0</v>
      </c>
      <c r="J719" s="47">
        <f>VLOOKUP(D719,Assumption!$O$3:$Q$103,IF('Thông tin khách hàng'!$B$3="Nam",2,3),FALSE)/12*P719</f>
        <v>0</v>
      </c>
      <c r="K719" s="5">
        <v>20000.0</v>
      </c>
      <c r="L719" s="46">
        <f>ROUND(((HLOOKUP(B719,Assumption!$A$6:$L$7,2,TRUE)+1)^(1/12)-1)*(E719+I719-J719-K719),0)</f>
        <v>10905703</v>
      </c>
      <c r="M719" s="46">
        <f t="shared" si="3"/>
        <v>6614094491</v>
      </c>
      <c r="N719" s="47">
        <f>HLOOKUP(ROUND(AVERAGE(M707:M718)/10^6,0),Assumption!$B$2:$E$3,2,TRUE)*MAX((AVERAGE(M707:M718)-250*10^6),0)</f>
        <v>37559055.61</v>
      </c>
      <c r="O719" s="46">
        <f t="shared" si="4"/>
        <v>6651653547</v>
      </c>
      <c r="P719" s="46">
        <f>IF(A719=1,SA,MAX(0,SA-M718))</f>
        <v>0</v>
      </c>
      <c r="S719" s="5">
        <v>0.0</v>
      </c>
      <c r="T719" s="5">
        <v>0.0</v>
      </c>
      <c r="U719" s="5">
        <v>0.0</v>
      </c>
      <c r="V719" s="48">
        <v>1.0</v>
      </c>
    </row>
    <row r="720" ht="15.75" customHeight="1">
      <c r="A720" s="5">
        <v>718.0</v>
      </c>
      <c r="B720" s="5">
        <v>60.0</v>
      </c>
      <c r="C720" s="5">
        <f t="shared" si="1"/>
        <v>10</v>
      </c>
      <c r="D720" s="5">
        <f>'Thông tin khách hàng'!$B$4+B720-1</f>
        <v>60</v>
      </c>
      <c r="E720" s="46">
        <f t="shared" si="5"/>
        <v>6614094491</v>
      </c>
      <c r="F720" s="5">
        <f>TP*VLOOKUP('Thông tin khách hàng'!$E$10,$X$2:$Z$5,3,FALSE)*OFFSET($S720,0,VLOOKUP('Thông tin khách hàng'!$E$10,$X$2:$Z$5,2,FALSE))</f>
        <v>0</v>
      </c>
      <c r="G720" s="5">
        <f>EP*VLOOKUP('Thông tin khách hàng'!$E$10,$X$2:$Z$5,3,FALSE)*OFFSET($S720,0,VLOOKUP('Thông tin khách hàng'!$E$10,$X$2:$Z$5,2,FALSE))</f>
        <v>0</v>
      </c>
      <c r="H720" s="5">
        <f>F720*HLOOKUP(B720,Assumption!$A$10:$G$12,2,TRUE)+G720*HLOOKUP(B720,Assumption!$A$10:$G$12,3,TRUE)</f>
        <v>0</v>
      </c>
      <c r="I720" s="5">
        <f t="shared" si="2"/>
        <v>0</v>
      </c>
      <c r="J720" s="47">
        <f>VLOOKUP(D720,Assumption!$O$3:$Q$103,IF('Thông tin khách hàng'!$B$3="Nam",2,3),FALSE)/12*P720</f>
        <v>0</v>
      </c>
      <c r="K720" s="5">
        <v>20000.0</v>
      </c>
      <c r="L720" s="46">
        <f>ROUND(((HLOOKUP(B720,Assumption!$A$6:$L$7,2,TRUE)+1)^(1/12)-1)*(E720+I720-J720-K720),0)</f>
        <v>10923682</v>
      </c>
      <c r="M720" s="46">
        <f t="shared" si="3"/>
        <v>6624998173</v>
      </c>
      <c r="N720" s="47">
        <f>HLOOKUP(ROUND(AVERAGE(M708:M719)/10^6,0),Assumption!$B$2:$E$3,2,TRUE)*MAX((AVERAGE(M708:M719)-250*10^6),0)</f>
        <v>37652742.92</v>
      </c>
      <c r="O720" s="46">
        <f t="shared" si="4"/>
        <v>6662650916</v>
      </c>
      <c r="P720" s="46">
        <f>IF(A720=1,SA,MAX(0,SA-M719))</f>
        <v>0</v>
      </c>
      <c r="S720" s="5">
        <v>0.0</v>
      </c>
      <c r="T720" s="5">
        <v>0.0</v>
      </c>
      <c r="U720" s="5">
        <v>1.0</v>
      </c>
      <c r="V720" s="48">
        <v>1.0</v>
      </c>
    </row>
    <row r="721" ht="15.75" customHeight="1">
      <c r="A721" s="5">
        <v>719.0</v>
      </c>
      <c r="B721" s="5">
        <v>60.0</v>
      </c>
      <c r="C721" s="5">
        <f t="shared" si="1"/>
        <v>11</v>
      </c>
      <c r="D721" s="5">
        <f>'Thông tin khách hàng'!$B$4+B721-1</f>
        <v>60</v>
      </c>
      <c r="E721" s="46">
        <f t="shared" si="5"/>
        <v>6624998173</v>
      </c>
      <c r="F721" s="5">
        <f>TP*VLOOKUP('Thông tin khách hàng'!$E$10,$X$2:$Z$5,3,FALSE)*OFFSET($S721,0,VLOOKUP('Thông tin khách hàng'!$E$10,$X$2:$Z$5,2,FALSE))</f>
        <v>0</v>
      </c>
      <c r="G721" s="5">
        <f>EP*VLOOKUP('Thông tin khách hàng'!$E$10,$X$2:$Z$5,3,FALSE)*OFFSET($S721,0,VLOOKUP('Thông tin khách hàng'!$E$10,$X$2:$Z$5,2,FALSE))</f>
        <v>0</v>
      </c>
      <c r="H721" s="5">
        <f>F721*HLOOKUP(B721,Assumption!$A$10:$G$12,2,TRUE)+G721*HLOOKUP(B721,Assumption!$A$10:$G$12,3,TRUE)</f>
        <v>0</v>
      </c>
      <c r="I721" s="5">
        <f t="shared" si="2"/>
        <v>0</v>
      </c>
      <c r="J721" s="47">
        <f>VLOOKUP(D721,Assumption!$O$3:$Q$103,IF('Thông tin khách hàng'!$B$3="Nam",2,3),FALSE)/12*P721</f>
        <v>0</v>
      </c>
      <c r="K721" s="5">
        <v>20000.0</v>
      </c>
      <c r="L721" s="46">
        <f>ROUND(((HLOOKUP(B721,Assumption!$A$6:$L$7,2,TRUE)+1)^(1/12)-1)*(E721+I721-J721-K721),0)</f>
        <v>10941690</v>
      </c>
      <c r="M721" s="46">
        <f t="shared" si="3"/>
        <v>6635919863</v>
      </c>
      <c r="N721" s="47">
        <f>HLOOKUP(ROUND(AVERAGE(M709:M720)/10^6,0),Assumption!$B$2:$E$3,2,TRUE)*MAX((AVERAGE(M709:M720)-250*10^6),0)</f>
        <v>37746584.97</v>
      </c>
      <c r="O721" s="46">
        <f t="shared" si="4"/>
        <v>6673666448</v>
      </c>
      <c r="P721" s="46">
        <f>IF(A721=1,SA,MAX(0,SA-M720))</f>
        <v>0</v>
      </c>
      <c r="S721" s="5">
        <v>0.0</v>
      </c>
      <c r="T721" s="5">
        <v>0.0</v>
      </c>
      <c r="U721" s="5">
        <v>0.0</v>
      </c>
      <c r="V721" s="48">
        <v>1.0</v>
      </c>
    </row>
    <row r="722" ht="15.75" customHeight="1">
      <c r="A722" s="5">
        <v>720.0</v>
      </c>
      <c r="B722" s="5">
        <v>60.0</v>
      </c>
      <c r="C722" s="5">
        <f t="shared" si="1"/>
        <v>12</v>
      </c>
      <c r="D722" s="5">
        <f>'Thông tin khách hàng'!$B$4+B722-1</f>
        <v>60</v>
      </c>
      <c r="E722" s="46">
        <f t="shared" si="5"/>
        <v>6635919863</v>
      </c>
      <c r="F722" s="5">
        <f>TP*VLOOKUP('Thông tin khách hàng'!$E$10,$X$2:$Z$5,3,FALSE)*OFFSET($S722,0,VLOOKUP('Thông tin khách hàng'!$E$10,$X$2:$Z$5,2,FALSE))</f>
        <v>0</v>
      </c>
      <c r="G722" s="5">
        <f>EP*VLOOKUP('Thông tin khách hàng'!$E$10,$X$2:$Z$5,3,FALSE)*OFFSET($S722,0,VLOOKUP('Thông tin khách hàng'!$E$10,$X$2:$Z$5,2,FALSE))</f>
        <v>0</v>
      </c>
      <c r="H722" s="5">
        <f>F722*HLOOKUP(B722,Assumption!$A$10:$G$12,2,TRUE)+G722*HLOOKUP(B722,Assumption!$A$10:$G$12,3,TRUE)</f>
        <v>0</v>
      </c>
      <c r="I722" s="5">
        <f t="shared" si="2"/>
        <v>0</v>
      </c>
      <c r="J722" s="47">
        <f>VLOOKUP(D722,Assumption!$O$3:$Q$103,IF('Thông tin khách hàng'!$B$3="Nam",2,3),FALSE)/12*P722</f>
        <v>0</v>
      </c>
      <c r="K722" s="5">
        <v>20000.0</v>
      </c>
      <c r="L722" s="46">
        <f>ROUND(((HLOOKUP(B722,Assumption!$A$6:$L$7,2,TRUE)+1)^(1/12)-1)*(E722+I722-J722-K722),0)</f>
        <v>10959728</v>
      </c>
      <c r="M722" s="46">
        <f t="shared" si="3"/>
        <v>6646859591</v>
      </c>
      <c r="N722" s="47">
        <f>HLOOKUP(ROUND(AVERAGE(M710:M721)/10^6,0),Assumption!$B$2:$E$3,2,TRUE)*MAX((AVERAGE(M710:M721)-250*10^6),0)</f>
        <v>37840582.01</v>
      </c>
      <c r="O722" s="46">
        <f t="shared" si="4"/>
        <v>6684700173</v>
      </c>
      <c r="P722" s="46">
        <f>IF(A722=1,SA,MAX(0,SA-M721))</f>
        <v>0</v>
      </c>
      <c r="S722" s="5">
        <v>0.0</v>
      </c>
      <c r="T722" s="5">
        <v>0.0</v>
      </c>
      <c r="U722" s="5">
        <v>0.0</v>
      </c>
      <c r="V722" s="48">
        <v>1.0</v>
      </c>
    </row>
    <row r="723" ht="15.75" customHeight="1">
      <c r="A723" s="5">
        <v>721.0</v>
      </c>
      <c r="B723" s="5">
        <v>61.0</v>
      </c>
      <c r="C723" s="5">
        <f t="shared" si="1"/>
        <v>1</v>
      </c>
      <c r="D723" s="5">
        <f>'Thông tin khách hàng'!$B$4+B723-1</f>
        <v>61</v>
      </c>
      <c r="E723" s="46">
        <f t="shared" si="5"/>
        <v>6646859591</v>
      </c>
      <c r="F723" s="5">
        <f>TP*VLOOKUP('Thông tin khách hàng'!$E$10,$X$2:$Z$5,3,FALSE)*OFFSET($S723,0,VLOOKUP('Thông tin khách hàng'!$E$10,$X$2:$Z$5,2,FALSE))</f>
        <v>15000000</v>
      </c>
      <c r="G723" s="5">
        <f>EP*VLOOKUP('Thông tin khách hàng'!$E$10,$X$2:$Z$5,3,FALSE)*OFFSET($S723,0,VLOOKUP('Thông tin khách hàng'!$E$10,$X$2:$Z$5,2,FALSE))</f>
        <v>15000000</v>
      </c>
      <c r="H723" s="5">
        <f>F723*HLOOKUP(B723,Assumption!$A$10:$G$12,2,TRUE)+G723*HLOOKUP(B723,Assumption!$A$10:$G$12,3,TRUE)</f>
        <v>750000</v>
      </c>
      <c r="I723" s="5">
        <f t="shared" si="2"/>
        <v>29250000</v>
      </c>
      <c r="J723" s="47">
        <f>VLOOKUP(D723,Assumption!$O$3:$Q$103,IF('Thông tin khách hàng'!$B$3="Nam",2,3),FALSE)/12*P723</f>
        <v>0</v>
      </c>
      <c r="K723" s="5">
        <v>20000.0</v>
      </c>
      <c r="L723" s="46">
        <f>ROUND(((HLOOKUP(B723,Assumption!$A$6:$L$7,2,TRUE)+1)^(1/12)-1)*(E723+I723-J723-K723),0)</f>
        <v>11026105</v>
      </c>
      <c r="M723" s="46">
        <f t="shared" si="3"/>
        <v>6687115696</v>
      </c>
      <c r="N723" s="47">
        <f>HLOOKUP(ROUND(AVERAGE(M711:M722)/10^6,0),Assumption!$B$2:$E$3,2,TRUE)*MAX((AVERAGE(M711:M722)-250*10^6),0)</f>
        <v>37934734.29</v>
      </c>
      <c r="O723" s="46">
        <f t="shared" si="4"/>
        <v>6725050431</v>
      </c>
      <c r="P723" s="46">
        <f>IF(A723=1,SA,MAX(0,SA-M722))</f>
        <v>0</v>
      </c>
      <c r="S723" s="5">
        <v>1.0</v>
      </c>
      <c r="T723" s="5">
        <v>1.0</v>
      </c>
      <c r="U723" s="5">
        <v>1.0</v>
      </c>
      <c r="V723" s="48">
        <v>1.0</v>
      </c>
    </row>
    <row r="724" ht="15.75" customHeight="1">
      <c r="A724" s="5">
        <v>722.0</v>
      </c>
      <c r="B724" s="5">
        <v>61.0</v>
      </c>
      <c r="C724" s="5">
        <f t="shared" si="1"/>
        <v>2</v>
      </c>
      <c r="D724" s="5">
        <f>'Thông tin khách hàng'!$B$4+B724-1</f>
        <v>61</v>
      </c>
      <c r="E724" s="46">
        <f t="shared" si="5"/>
        <v>6687115696</v>
      </c>
      <c r="F724" s="5">
        <f>TP*VLOOKUP('Thông tin khách hàng'!$E$10,$X$2:$Z$5,3,FALSE)*OFFSET($S724,0,VLOOKUP('Thông tin khách hàng'!$E$10,$X$2:$Z$5,2,FALSE))</f>
        <v>0</v>
      </c>
      <c r="G724" s="5">
        <f>EP*VLOOKUP('Thông tin khách hàng'!$E$10,$X$2:$Z$5,3,FALSE)*OFFSET($S724,0,VLOOKUP('Thông tin khách hàng'!$E$10,$X$2:$Z$5,2,FALSE))</f>
        <v>0</v>
      </c>
      <c r="H724" s="5">
        <f>F724*HLOOKUP(B724,Assumption!$A$10:$G$12,2,TRUE)+G724*HLOOKUP(B724,Assumption!$A$10:$G$12,3,TRUE)</f>
        <v>0</v>
      </c>
      <c r="I724" s="5">
        <f t="shared" si="2"/>
        <v>0</v>
      </c>
      <c r="J724" s="47">
        <f>VLOOKUP(D724,Assumption!$O$3:$Q$103,IF('Thông tin khách hàng'!$B$3="Nam",2,3),FALSE)/12*P724</f>
        <v>0</v>
      </c>
      <c r="K724" s="5">
        <v>20000.0</v>
      </c>
      <c r="L724" s="46">
        <f>ROUND(((HLOOKUP(B724,Assumption!$A$6:$L$7,2,TRUE)+1)^(1/12)-1)*(E724+I724-J724-K724),0)</f>
        <v>11044282</v>
      </c>
      <c r="M724" s="46">
        <f t="shared" si="3"/>
        <v>6698139978</v>
      </c>
      <c r="N724" s="47">
        <f>HLOOKUP(ROUND(AVERAGE(M712:M723)/10^6,0),Assumption!$B$2:$E$3,2,TRUE)*MAX((AVERAGE(M712:M723)-250*10^6),0)</f>
        <v>38029042.07</v>
      </c>
      <c r="O724" s="46">
        <f t="shared" si="4"/>
        <v>6736169020</v>
      </c>
      <c r="P724" s="46">
        <f>IF(A724=1,SA,MAX(0,SA-M723))</f>
        <v>0</v>
      </c>
      <c r="S724" s="5">
        <v>0.0</v>
      </c>
      <c r="T724" s="5">
        <v>0.0</v>
      </c>
      <c r="U724" s="5">
        <v>0.0</v>
      </c>
      <c r="V724" s="48">
        <v>1.0</v>
      </c>
    </row>
    <row r="725" ht="15.75" customHeight="1">
      <c r="A725" s="5">
        <v>723.0</v>
      </c>
      <c r="B725" s="5">
        <v>61.0</v>
      </c>
      <c r="C725" s="5">
        <f t="shared" si="1"/>
        <v>3</v>
      </c>
      <c r="D725" s="5">
        <f>'Thông tin khách hàng'!$B$4+B725-1</f>
        <v>61</v>
      </c>
      <c r="E725" s="46">
        <f t="shared" si="5"/>
        <v>6698139978</v>
      </c>
      <c r="F725" s="5">
        <f>TP*VLOOKUP('Thông tin khách hàng'!$E$10,$X$2:$Z$5,3,FALSE)*OFFSET($S725,0,VLOOKUP('Thông tin khách hàng'!$E$10,$X$2:$Z$5,2,FALSE))</f>
        <v>0</v>
      </c>
      <c r="G725" s="5">
        <f>EP*VLOOKUP('Thông tin khách hàng'!$E$10,$X$2:$Z$5,3,FALSE)*OFFSET($S725,0,VLOOKUP('Thông tin khách hàng'!$E$10,$X$2:$Z$5,2,FALSE))</f>
        <v>0</v>
      </c>
      <c r="H725" s="5">
        <f>F725*HLOOKUP(B725,Assumption!$A$10:$G$12,2,TRUE)+G725*HLOOKUP(B725,Assumption!$A$10:$G$12,3,TRUE)</f>
        <v>0</v>
      </c>
      <c r="I725" s="5">
        <f t="shared" si="2"/>
        <v>0</v>
      </c>
      <c r="J725" s="47">
        <f>VLOOKUP(D725,Assumption!$O$3:$Q$103,IF('Thông tin khách hàng'!$B$3="Nam",2,3),FALSE)/12*P725</f>
        <v>0</v>
      </c>
      <c r="K725" s="5">
        <v>20000.0</v>
      </c>
      <c r="L725" s="46">
        <f>ROUND(((HLOOKUP(B725,Assumption!$A$6:$L$7,2,TRUE)+1)^(1/12)-1)*(E725+I725-J725-K725),0)</f>
        <v>11062490</v>
      </c>
      <c r="M725" s="46">
        <f t="shared" si="3"/>
        <v>6709182468</v>
      </c>
      <c r="N725" s="47">
        <f>HLOOKUP(ROUND(AVERAGE(M713:M724)/10^6,0),Assumption!$B$2:$E$3,2,TRUE)*MAX((AVERAGE(M713:M724)-250*10^6),0)</f>
        <v>38123505.61</v>
      </c>
      <c r="O725" s="46">
        <f t="shared" si="4"/>
        <v>6747305974</v>
      </c>
      <c r="P725" s="46">
        <f>IF(A725=1,SA,MAX(0,SA-M724))</f>
        <v>0</v>
      </c>
      <c r="S725" s="5">
        <v>0.0</v>
      </c>
      <c r="T725" s="5">
        <v>0.0</v>
      </c>
      <c r="U725" s="5">
        <v>0.0</v>
      </c>
      <c r="V725" s="48">
        <v>1.0</v>
      </c>
    </row>
    <row r="726" ht="15.75" customHeight="1">
      <c r="A726" s="5">
        <v>724.0</v>
      </c>
      <c r="B726" s="5">
        <v>61.0</v>
      </c>
      <c r="C726" s="5">
        <f t="shared" si="1"/>
        <v>4</v>
      </c>
      <c r="D726" s="5">
        <f>'Thông tin khách hàng'!$B$4+B726-1</f>
        <v>61</v>
      </c>
      <c r="E726" s="46">
        <f t="shared" si="5"/>
        <v>6709182468</v>
      </c>
      <c r="F726" s="5">
        <f>TP*VLOOKUP('Thông tin khách hàng'!$E$10,$X$2:$Z$5,3,FALSE)*OFFSET($S726,0,VLOOKUP('Thông tin khách hàng'!$E$10,$X$2:$Z$5,2,FALSE))</f>
        <v>0</v>
      </c>
      <c r="G726" s="5">
        <f>EP*VLOOKUP('Thông tin khách hàng'!$E$10,$X$2:$Z$5,3,FALSE)*OFFSET($S726,0,VLOOKUP('Thông tin khách hàng'!$E$10,$X$2:$Z$5,2,FALSE))</f>
        <v>0</v>
      </c>
      <c r="H726" s="5">
        <f>F726*HLOOKUP(B726,Assumption!$A$10:$G$12,2,TRUE)+G726*HLOOKUP(B726,Assumption!$A$10:$G$12,3,TRUE)</f>
        <v>0</v>
      </c>
      <c r="I726" s="5">
        <f t="shared" si="2"/>
        <v>0</v>
      </c>
      <c r="J726" s="47">
        <f>VLOOKUP(D726,Assumption!$O$3:$Q$103,IF('Thông tin khách hàng'!$B$3="Nam",2,3),FALSE)/12*P726</f>
        <v>0</v>
      </c>
      <c r="K726" s="5">
        <v>20000.0</v>
      </c>
      <c r="L726" s="46">
        <f>ROUND(((HLOOKUP(B726,Assumption!$A$6:$L$7,2,TRUE)+1)^(1/12)-1)*(E726+I726-J726-K726),0)</f>
        <v>11080727</v>
      </c>
      <c r="M726" s="46">
        <f t="shared" si="3"/>
        <v>6720243195</v>
      </c>
      <c r="N726" s="47">
        <f>HLOOKUP(ROUND(AVERAGE(M714:M725)/10^6,0),Assumption!$B$2:$E$3,2,TRUE)*MAX((AVERAGE(M714:M725)-250*10^6),0)</f>
        <v>38218125.16</v>
      </c>
      <c r="O726" s="46">
        <f t="shared" si="4"/>
        <v>6758461320</v>
      </c>
      <c r="P726" s="46">
        <f>IF(A726=1,SA,MAX(0,SA-M725))</f>
        <v>0</v>
      </c>
      <c r="S726" s="5">
        <v>0.0</v>
      </c>
      <c r="T726" s="5">
        <v>0.0</v>
      </c>
      <c r="U726" s="5">
        <v>1.0</v>
      </c>
      <c r="V726" s="48">
        <v>1.0</v>
      </c>
    </row>
    <row r="727" ht="15.75" customHeight="1">
      <c r="A727" s="5">
        <v>725.0</v>
      </c>
      <c r="B727" s="5">
        <v>61.0</v>
      </c>
      <c r="C727" s="5">
        <f t="shared" si="1"/>
        <v>5</v>
      </c>
      <c r="D727" s="5">
        <f>'Thông tin khách hàng'!$B$4+B727-1</f>
        <v>61</v>
      </c>
      <c r="E727" s="46">
        <f t="shared" si="5"/>
        <v>6720243195</v>
      </c>
      <c r="F727" s="5">
        <f>TP*VLOOKUP('Thông tin khách hàng'!$E$10,$X$2:$Z$5,3,FALSE)*OFFSET($S727,0,VLOOKUP('Thông tin khách hàng'!$E$10,$X$2:$Z$5,2,FALSE))</f>
        <v>0</v>
      </c>
      <c r="G727" s="5">
        <f>EP*VLOOKUP('Thông tin khách hàng'!$E$10,$X$2:$Z$5,3,FALSE)*OFFSET($S727,0,VLOOKUP('Thông tin khách hàng'!$E$10,$X$2:$Z$5,2,FALSE))</f>
        <v>0</v>
      </c>
      <c r="H727" s="5">
        <f>F727*HLOOKUP(B727,Assumption!$A$10:$G$12,2,TRUE)+G727*HLOOKUP(B727,Assumption!$A$10:$G$12,3,TRUE)</f>
        <v>0</v>
      </c>
      <c r="I727" s="5">
        <f t="shared" si="2"/>
        <v>0</v>
      </c>
      <c r="J727" s="47">
        <f>VLOOKUP(D727,Assumption!$O$3:$Q$103,IF('Thông tin khách hàng'!$B$3="Nam",2,3),FALSE)/12*P727</f>
        <v>0</v>
      </c>
      <c r="K727" s="5">
        <v>20000.0</v>
      </c>
      <c r="L727" s="46">
        <f>ROUND(((HLOOKUP(B727,Assumption!$A$6:$L$7,2,TRUE)+1)^(1/12)-1)*(E727+I727-J727-K727),0)</f>
        <v>11098995</v>
      </c>
      <c r="M727" s="46">
        <f t="shared" si="3"/>
        <v>6731322190</v>
      </c>
      <c r="N727" s="47">
        <f>HLOOKUP(ROUND(AVERAGE(M715:M726)/10^6,0),Assumption!$B$2:$E$3,2,TRUE)*MAX((AVERAGE(M715:M726)-250*10^6),0)</f>
        <v>38312900.98</v>
      </c>
      <c r="O727" s="46">
        <f t="shared" si="4"/>
        <v>6769635091</v>
      </c>
      <c r="P727" s="46">
        <f>IF(A727=1,SA,MAX(0,SA-M726))</f>
        <v>0</v>
      </c>
      <c r="S727" s="5">
        <v>0.0</v>
      </c>
      <c r="T727" s="5">
        <v>0.0</v>
      </c>
      <c r="U727" s="5">
        <v>0.0</v>
      </c>
      <c r="V727" s="48">
        <v>1.0</v>
      </c>
    </row>
    <row r="728" ht="15.75" customHeight="1">
      <c r="A728" s="5">
        <v>726.0</v>
      </c>
      <c r="B728" s="5">
        <v>61.0</v>
      </c>
      <c r="C728" s="5">
        <f t="shared" si="1"/>
        <v>6</v>
      </c>
      <c r="D728" s="5">
        <f>'Thông tin khách hàng'!$B$4+B728-1</f>
        <v>61</v>
      </c>
      <c r="E728" s="46">
        <f t="shared" si="5"/>
        <v>6731322190</v>
      </c>
      <c r="F728" s="5">
        <f>TP*VLOOKUP('Thông tin khách hàng'!$E$10,$X$2:$Z$5,3,FALSE)*OFFSET($S728,0,VLOOKUP('Thông tin khách hàng'!$E$10,$X$2:$Z$5,2,FALSE))</f>
        <v>0</v>
      </c>
      <c r="G728" s="5">
        <f>EP*VLOOKUP('Thông tin khách hàng'!$E$10,$X$2:$Z$5,3,FALSE)*OFFSET($S728,0,VLOOKUP('Thông tin khách hàng'!$E$10,$X$2:$Z$5,2,FALSE))</f>
        <v>0</v>
      </c>
      <c r="H728" s="5">
        <f>F728*HLOOKUP(B728,Assumption!$A$10:$G$12,2,TRUE)+G728*HLOOKUP(B728,Assumption!$A$10:$G$12,3,TRUE)</f>
        <v>0</v>
      </c>
      <c r="I728" s="5">
        <f t="shared" si="2"/>
        <v>0</v>
      </c>
      <c r="J728" s="47">
        <f>VLOOKUP(D728,Assumption!$O$3:$Q$103,IF('Thông tin khách hàng'!$B$3="Nam",2,3),FALSE)/12*P728</f>
        <v>0</v>
      </c>
      <c r="K728" s="5">
        <v>20000.0</v>
      </c>
      <c r="L728" s="46">
        <f>ROUND(((HLOOKUP(B728,Assumption!$A$6:$L$7,2,TRUE)+1)^(1/12)-1)*(E728+I728-J728-K728),0)</f>
        <v>11117293</v>
      </c>
      <c r="M728" s="46">
        <f t="shared" si="3"/>
        <v>6742419483</v>
      </c>
      <c r="N728" s="47">
        <f>HLOOKUP(ROUND(AVERAGE(M716:M727)/10^6,0),Assumption!$B$2:$E$3,2,TRUE)*MAX((AVERAGE(M716:M727)-250*10^6),0)</f>
        <v>38407833.33</v>
      </c>
      <c r="O728" s="46">
        <f t="shared" si="4"/>
        <v>6780827317</v>
      </c>
      <c r="P728" s="46">
        <f>IF(A728=1,SA,MAX(0,SA-M727))</f>
        <v>0</v>
      </c>
      <c r="S728" s="5">
        <v>0.0</v>
      </c>
      <c r="T728" s="5">
        <v>0.0</v>
      </c>
      <c r="U728" s="5">
        <v>0.0</v>
      </c>
      <c r="V728" s="48">
        <v>1.0</v>
      </c>
    </row>
    <row r="729" ht="15.75" customHeight="1">
      <c r="A729" s="5">
        <v>727.0</v>
      </c>
      <c r="B729" s="5">
        <v>61.0</v>
      </c>
      <c r="C729" s="5">
        <f t="shared" si="1"/>
        <v>7</v>
      </c>
      <c r="D729" s="5">
        <f>'Thông tin khách hàng'!$B$4+B729-1</f>
        <v>61</v>
      </c>
      <c r="E729" s="46">
        <f t="shared" si="5"/>
        <v>6742419483</v>
      </c>
      <c r="F729" s="5">
        <f>TP*VLOOKUP('Thông tin khách hàng'!$E$10,$X$2:$Z$5,3,FALSE)*OFFSET($S729,0,VLOOKUP('Thông tin khách hàng'!$E$10,$X$2:$Z$5,2,FALSE))</f>
        <v>15000000</v>
      </c>
      <c r="G729" s="5">
        <f>EP*VLOOKUP('Thông tin khách hàng'!$E$10,$X$2:$Z$5,3,FALSE)*OFFSET($S729,0,VLOOKUP('Thông tin khách hàng'!$E$10,$X$2:$Z$5,2,FALSE))</f>
        <v>15000000</v>
      </c>
      <c r="H729" s="5">
        <f>F729*HLOOKUP(B729,Assumption!$A$10:$G$12,2,TRUE)+G729*HLOOKUP(B729,Assumption!$A$10:$G$12,3,TRUE)</f>
        <v>750000</v>
      </c>
      <c r="I729" s="5">
        <f t="shared" si="2"/>
        <v>29250000</v>
      </c>
      <c r="J729" s="47">
        <f>VLOOKUP(D729,Assumption!$O$3:$Q$103,IF('Thông tin khách hàng'!$B$3="Nam",2,3),FALSE)/12*P729</f>
        <v>0</v>
      </c>
      <c r="K729" s="5">
        <v>20000.0</v>
      </c>
      <c r="L729" s="46">
        <f>ROUND(((HLOOKUP(B729,Assumption!$A$6:$L$7,2,TRUE)+1)^(1/12)-1)*(E729+I729-J729-K729),0)</f>
        <v>11183930</v>
      </c>
      <c r="M729" s="46">
        <f t="shared" si="3"/>
        <v>6782833413</v>
      </c>
      <c r="N729" s="47">
        <f>HLOOKUP(ROUND(AVERAGE(M717:M728)/10^6,0),Assumption!$B$2:$E$3,2,TRUE)*MAX((AVERAGE(M717:M728)-250*10^6),0)</f>
        <v>38502922.48</v>
      </c>
      <c r="O729" s="46">
        <f t="shared" si="4"/>
        <v>6821336336</v>
      </c>
      <c r="P729" s="46">
        <f>IF(A729=1,SA,MAX(0,SA-M728))</f>
        <v>0</v>
      </c>
      <c r="S729" s="5">
        <v>0.0</v>
      </c>
      <c r="T729" s="5">
        <v>1.0</v>
      </c>
      <c r="U729" s="5">
        <v>1.0</v>
      </c>
      <c r="V729" s="48">
        <v>1.0</v>
      </c>
    </row>
    <row r="730" ht="15.75" customHeight="1">
      <c r="A730" s="5">
        <v>728.0</v>
      </c>
      <c r="B730" s="5">
        <v>61.0</v>
      </c>
      <c r="C730" s="5">
        <f t="shared" si="1"/>
        <v>8</v>
      </c>
      <c r="D730" s="5">
        <f>'Thông tin khách hàng'!$B$4+B730-1</f>
        <v>61</v>
      </c>
      <c r="E730" s="46">
        <f t="shared" si="5"/>
        <v>6782833413</v>
      </c>
      <c r="F730" s="5">
        <f>TP*VLOOKUP('Thông tin khách hàng'!$E$10,$X$2:$Z$5,3,FALSE)*OFFSET($S730,0,VLOOKUP('Thông tin khách hàng'!$E$10,$X$2:$Z$5,2,FALSE))</f>
        <v>0</v>
      </c>
      <c r="G730" s="5">
        <f>EP*VLOOKUP('Thông tin khách hàng'!$E$10,$X$2:$Z$5,3,FALSE)*OFFSET($S730,0,VLOOKUP('Thông tin khách hàng'!$E$10,$X$2:$Z$5,2,FALSE))</f>
        <v>0</v>
      </c>
      <c r="H730" s="5">
        <f>F730*HLOOKUP(B730,Assumption!$A$10:$G$12,2,TRUE)+G730*HLOOKUP(B730,Assumption!$A$10:$G$12,3,TRUE)</f>
        <v>0</v>
      </c>
      <c r="I730" s="5">
        <f t="shared" si="2"/>
        <v>0</v>
      </c>
      <c r="J730" s="47">
        <f>VLOOKUP(D730,Assumption!$O$3:$Q$103,IF('Thông tin khách hàng'!$B$3="Nam",2,3),FALSE)/12*P730</f>
        <v>0</v>
      </c>
      <c r="K730" s="5">
        <v>20000.0</v>
      </c>
      <c r="L730" s="46">
        <f>ROUND(((HLOOKUP(B730,Assumption!$A$6:$L$7,2,TRUE)+1)^(1/12)-1)*(E730+I730-J730-K730),0)</f>
        <v>11202368</v>
      </c>
      <c r="M730" s="46">
        <f t="shared" si="3"/>
        <v>6794015781</v>
      </c>
      <c r="N730" s="47">
        <f>HLOOKUP(ROUND(AVERAGE(M718:M729)/10^6,0),Assumption!$B$2:$E$3,2,TRUE)*MAX((AVERAGE(M718:M729)-250*10^6),0)</f>
        <v>38598168.67</v>
      </c>
      <c r="O730" s="46">
        <f t="shared" si="4"/>
        <v>6832613950</v>
      </c>
      <c r="P730" s="46">
        <f>IF(A730=1,SA,MAX(0,SA-M729))</f>
        <v>0</v>
      </c>
      <c r="S730" s="5">
        <v>0.0</v>
      </c>
      <c r="T730" s="5">
        <v>0.0</v>
      </c>
      <c r="U730" s="5">
        <v>0.0</v>
      </c>
      <c r="V730" s="48">
        <v>1.0</v>
      </c>
    </row>
    <row r="731" ht="15.75" customHeight="1">
      <c r="A731" s="5">
        <v>729.0</v>
      </c>
      <c r="B731" s="5">
        <v>61.0</v>
      </c>
      <c r="C731" s="5">
        <f t="shared" si="1"/>
        <v>9</v>
      </c>
      <c r="D731" s="5">
        <f>'Thông tin khách hàng'!$B$4+B731-1</f>
        <v>61</v>
      </c>
      <c r="E731" s="46">
        <f t="shared" si="5"/>
        <v>6794015781</v>
      </c>
      <c r="F731" s="5">
        <f>TP*VLOOKUP('Thông tin khách hàng'!$E$10,$X$2:$Z$5,3,FALSE)*OFFSET($S731,0,VLOOKUP('Thông tin khách hàng'!$E$10,$X$2:$Z$5,2,FALSE))</f>
        <v>0</v>
      </c>
      <c r="G731" s="5">
        <f>EP*VLOOKUP('Thông tin khách hàng'!$E$10,$X$2:$Z$5,3,FALSE)*OFFSET($S731,0,VLOOKUP('Thông tin khách hàng'!$E$10,$X$2:$Z$5,2,FALSE))</f>
        <v>0</v>
      </c>
      <c r="H731" s="5">
        <f>F731*HLOOKUP(B731,Assumption!$A$10:$G$12,2,TRUE)+G731*HLOOKUP(B731,Assumption!$A$10:$G$12,3,TRUE)</f>
        <v>0</v>
      </c>
      <c r="I731" s="5">
        <f t="shared" si="2"/>
        <v>0</v>
      </c>
      <c r="J731" s="47">
        <f>VLOOKUP(D731,Assumption!$O$3:$Q$103,IF('Thông tin khách hàng'!$B$3="Nam",2,3),FALSE)/12*P731</f>
        <v>0</v>
      </c>
      <c r="K731" s="5">
        <v>20000.0</v>
      </c>
      <c r="L731" s="46">
        <f>ROUND(((HLOOKUP(B731,Assumption!$A$6:$L$7,2,TRUE)+1)^(1/12)-1)*(E731+I731-J731-K731),0)</f>
        <v>11220836</v>
      </c>
      <c r="M731" s="46">
        <f t="shared" si="3"/>
        <v>6805216617</v>
      </c>
      <c r="N731" s="47">
        <f>HLOOKUP(ROUND(AVERAGE(M719:M730)/10^6,0),Assumption!$B$2:$E$3,2,TRUE)*MAX((AVERAGE(M719:M730)-250*10^6),0)</f>
        <v>38693572.16</v>
      </c>
      <c r="O731" s="46">
        <f t="shared" si="4"/>
        <v>6843910189</v>
      </c>
      <c r="P731" s="46">
        <f>IF(A731=1,SA,MAX(0,SA-M730))</f>
        <v>0</v>
      </c>
      <c r="S731" s="5">
        <v>0.0</v>
      </c>
      <c r="T731" s="5">
        <v>0.0</v>
      </c>
      <c r="U731" s="5">
        <v>0.0</v>
      </c>
      <c r="V731" s="48">
        <v>1.0</v>
      </c>
    </row>
    <row r="732" ht="15.75" customHeight="1">
      <c r="A732" s="5">
        <v>730.0</v>
      </c>
      <c r="B732" s="5">
        <v>61.0</v>
      </c>
      <c r="C732" s="5">
        <f t="shared" si="1"/>
        <v>10</v>
      </c>
      <c r="D732" s="5">
        <f>'Thông tin khách hàng'!$B$4+B732-1</f>
        <v>61</v>
      </c>
      <c r="E732" s="46">
        <f t="shared" si="5"/>
        <v>6805216617</v>
      </c>
      <c r="F732" s="5">
        <f>TP*VLOOKUP('Thông tin khách hàng'!$E$10,$X$2:$Z$5,3,FALSE)*OFFSET($S732,0,VLOOKUP('Thông tin khách hàng'!$E$10,$X$2:$Z$5,2,FALSE))</f>
        <v>0</v>
      </c>
      <c r="G732" s="5">
        <f>EP*VLOOKUP('Thông tin khách hàng'!$E$10,$X$2:$Z$5,3,FALSE)*OFFSET($S732,0,VLOOKUP('Thông tin khách hàng'!$E$10,$X$2:$Z$5,2,FALSE))</f>
        <v>0</v>
      </c>
      <c r="H732" s="5">
        <f>F732*HLOOKUP(B732,Assumption!$A$10:$G$12,2,TRUE)+G732*HLOOKUP(B732,Assumption!$A$10:$G$12,3,TRUE)</f>
        <v>0</v>
      </c>
      <c r="I732" s="5">
        <f t="shared" si="2"/>
        <v>0</v>
      </c>
      <c r="J732" s="47">
        <f>VLOOKUP(D732,Assumption!$O$3:$Q$103,IF('Thông tin khách hàng'!$B$3="Nam",2,3),FALSE)/12*P732</f>
        <v>0</v>
      </c>
      <c r="K732" s="5">
        <v>20000.0</v>
      </c>
      <c r="L732" s="46">
        <f>ROUND(((HLOOKUP(B732,Assumption!$A$6:$L$7,2,TRUE)+1)^(1/12)-1)*(E732+I732-J732-K732),0)</f>
        <v>11239335</v>
      </c>
      <c r="M732" s="46">
        <f t="shared" si="3"/>
        <v>6816435952</v>
      </c>
      <c r="N732" s="47">
        <f>HLOOKUP(ROUND(AVERAGE(M720:M731)/10^6,0),Assumption!$B$2:$E$3,2,TRUE)*MAX((AVERAGE(M720:M731)-250*10^6),0)</f>
        <v>38789133.23</v>
      </c>
      <c r="O732" s="46">
        <f t="shared" si="4"/>
        <v>6855225085</v>
      </c>
      <c r="P732" s="46">
        <f>IF(A732=1,SA,MAX(0,SA-M731))</f>
        <v>0</v>
      </c>
      <c r="S732" s="5">
        <v>0.0</v>
      </c>
      <c r="T732" s="5">
        <v>0.0</v>
      </c>
      <c r="U732" s="5">
        <v>1.0</v>
      </c>
      <c r="V732" s="48">
        <v>1.0</v>
      </c>
    </row>
    <row r="733" ht="15.75" customHeight="1">
      <c r="A733" s="5">
        <v>731.0</v>
      </c>
      <c r="B733" s="5">
        <v>61.0</v>
      </c>
      <c r="C733" s="5">
        <f t="shared" si="1"/>
        <v>11</v>
      </c>
      <c r="D733" s="5">
        <f>'Thông tin khách hàng'!$B$4+B733-1</f>
        <v>61</v>
      </c>
      <c r="E733" s="46">
        <f t="shared" si="5"/>
        <v>6816435952</v>
      </c>
      <c r="F733" s="5">
        <f>TP*VLOOKUP('Thông tin khách hàng'!$E$10,$X$2:$Z$5,3,FALSE)*OFFSET($S733,0,VLOOKUP('Thông tin khách hàng'!$E$10,$X$2:$Z$5,2,FALSE))</f>
        <v>0</v>
      </c>
      <c r="G733" s="5">
        <f>EP*VLOOKUP('Thông tin khách hàng'!$E$10,$X$2:$Z$5,3,FALSE)*OFFSET($S733,0,VLOOKUP('Thông tin khách hàng'!$E$10,$X$2:$Z$5,2,FALSE))</f>
        <v>0</v>
      </c>
      <c r="H733" s="5">
        <f>F733*HLOOKUP(B733,Assumption!$A$10:$G$12,2,TRUE)+G733*HLOOKUP(B733,Assumption!$A$10:$G$12,3,TRUE)</f>
        <v>0</v>
      </c>
      <c r="I733" s="5">
        <f t="shared" si="2"/>
        <v>0</v>
      </c>
      <c r="J733" s="47">
        <f>VLOOKUP(D733,Assumption!$O$3:$Q$103,IF('Thông tin khách hàng'!$B$3="Nam",2,3),FALSE)/12*P733</f>
        <v>0</v>
      </c>
      <c r="K733" s="5">
        <v>20000.0</v>
      </c>
      <c r="L733" s="46">
        <f>ROUND(((HLOOKUP(B733,Assumption!$A$6:$L$7,2,TRUE)+1)^(1/12)-1)*(E733+I733-J733-K733),0)</f>
        <v>11257865</v>
      </c>
      <c r="M733" s="46">
        <f t="shared" si="3"/>
        <v>6827673817</v>
      </c>
      <c r="N733" s="47">
        <f>HLOOKUP(ROUND(AVERAGE(M721:M732)/10^6,0),Assumption!$B$2:$E$3,2,TRUE)*MAX((AVERAGE(M721:M732)-250*10^6),0)</f>
        <v>38884852.12</v>
      </c>
      <c r="O733" s="46">
        <f t="shared" si="4"/>
        <v>6866558669</v>
      </c>
      <c r="P733" s="46">
        <f>IF(A733=1,SA,MAX(0,SA-M732))</f>
        <v>0</v>
      </c>
      <c r="S733" s="5">
        <v>0.0</v>
      </c>
      <c r="T733" s="5">
        <v>0.0</v>
      </c>
      <c r="U733" s="5">
        <v>0.0</v>
      </c>
      <c r="V733" s="48">
        <v>1.0</v>
      </c>
    </row>
    <row r="734" ht="15.75" customHeight="1">
      <c r="A734" s="5">
        <v>732.0</v>
      </c>
      <c r="B734" s="5">
        <v>61.0</v>
      </c>
      <c r="C734" s="5">
        <f t="shared" si="1"/>
        <v>12</v>
      </c>
      <c r="D734" s="5">
        <f>'Thông tin khách hàng'!$B$4+B734-1</f>
        <v>61</v>
      </c>
      <c r="E734" s="46">
        <f t="shared" si="5"/>
        <v>6827673817</v>
      </c>
      <c r="F734" s="5">
        <f>TP*VLOOKUP('Thông tin khách hàng'!$E$10,$X$2:$Z$5,3,FALSE)*OFFSET($S734,0,VLOOKUP('Thông tin khách hàng'!$E$10,$X$2:$Z$5,2,FALSE))</f>
        <v>0</v>
      </c>
      <c r="G734" s="5">
        <f>EP*VLOOKUP('Thông tin khách hàng'!$E$10,$X$2:$Z$5,3,FALSE)*OFFSET($S734,0,VLOOKUP('Thông tin khách hàng'!$E$10,$X$2:$Z$5,2,FALSE))</f>
        <v>0</v>
      </c>
      <c r="H734" s="5">
        <f>F734*HLOOKUP(B734,Assumption!$A$10:$G$12,2,TRUE)+G734*HLOOKUP(B734,Assumption!$A$10:$G$12,3,TRUE)</f>
        <v>0</v>
      </c>
      <c r="I734" s="5">
        <f t="shared" si="2"/>
        <v>0</v>
      </c>
      <c r="J734" s="47">
        <f>VLOOKUP(D734,Assumption!$O$3:$Q$103,IF('Thông tin khách hàng'!$B$3="Nam",2,3),FALSE)/12*P734</f>
        <v>0</v>
      </c>
      <c r="K734" s="5">
        <v>20000.0</v>
      </c>
      <c r="L734" s="46">
        <f>ROUND(((HLOOKUP(B734,Assumption!$A$6:$L$7,2,TRUE)+1)^(1/12)-1)*(E734+I734-J734-K734),0)</f>
        <v>11276425</v>
      </c>
      <c r="M734" s="46">
        <f t="shared" si="3"/>
        <v>6838930242</v>
      </c>
      <c r="N734" s="47">
        <f>HLOOKUP(ROUND(AVERAGE(M722:M733)/10^6,0),Assumption!$B$2:$E$3,2,TRUE)*MAX((AVERAGE(M722:M733)-250*10^6),0)</f>
        <v>38980729.09</v>
      </c>
      <c r="O734" s="46">
        <f t="shared" si="4"/>
        <v>6877910971</v>
      </c>
      <c r="P734" s="46">
        <f>IF(A734=1,SA,MAX(0,SA-M733))</f>
        <v>0</v>
      </c>
      <c r="S734" s="5">
        <v>0.0</v>
      </c>
      <c r="T734" s="5">
        <v>0.0</v>
      </c>
      <c r="U734" s="5">
        <v>0.0</v>
      </c>
      <c r="V734" s="48">
        <v>1.0</v>
      </c>
    </row>
    <row r="735" ht="15.75" customHeight="1">
      <c r="A735" s="5">
        <v>733.0</v>
      </c>
      <c r="B735" s="5">
        <v>62.0</v>
      </c>
      <c r="C735" s="5">
        <f t="shared" si="1"/>
        <v>1</v>
      </c>
      <c r="D735" s="5">
        <f>'Thông tin khách hàng'!$B$4+B735-1</f>
        <v>62</v>
      </c>
      <c r="E735" s="46">
        <f t="shared" si="5"/>
        <v>6838930242</v>
      </c>
      <c r="F735" s="5">
        <f>TP*VLOOKUP('Thông tin khách hàng'!$E$10,$X$2:$Z$5,3,FALSE)*OFFSET($S735,0,VLOOKUP('Thông tin khách hàng'!$E$10,$X$2:$Z$5,2,FALSE))</f>
        <v>15000000</v>
      </c>
      <c r="G735" s="5">
        <f>EP*VLOOKUP('Thông tin khách hàng'!$E$10,$X$2:$Z$5,3,FALSE)*OFFSET($S735,0,VLOOKUP('Thông tin khách hàng'!$E$10,$X$2:$Z$5,2,FALSE))</f>
        <v>15000000</v>
      </c>
      <c r="H735" s="5">
        <f>F735*HLOOKUP(B735,Assumption!$A$10:$G$12,2,TRUE)+G735*HLOOKUP(B735,Assumption!$A$10:$G$12,3,TRUE)</f>
        <v>750000</v>
      </c>
      <c r="I735" s="5">
        <f t="shared" si="2"/>
        <v>29250000</v>
      </c>
      <c r="J735" s="47">
        <f>VLOOKUP(D735,Assumption!$O$3:$Q$103,IF('Thông tin khách hàng'!$B$3="Nam",2,3),FALSE)/12*P735</f>
        <v>0</v>
      </c>
      <c r="K735" s="5">
        <v>20000.0</v>
      </c>
      <c r="L735" s="46">
        <f>ROUND(((HLOOKUP(B735,Assumption!$A$6:$L$7,2,TRUE)+1)^(1/12)-1)*(E735+I735-J735-K735),0)</f>
        <v>11343325</v>
      </c>
      <c r="M735" s="46">
        <f t="shared" si="3"/>
        <v>6879503567</v>
      </c>
      <c r="N735" s="47">
        <f>HLOOKUP(ROUND(AVERAGE(M723:M734)/10^6,0),Assumption!$B$2:$E$3,2,TRUE)*MAX((AVERAGE(M723:M734)-250*10^6),0)</f>
        <v>39076764.42</v>
      </c>
      <c r="O735" s="46">
        <f t="shared" si="4"/>
        <v>6918580332</v>
      </c>
      <c r="P735" s="46">
        <f>IF(A735=1,SA,MAX(0,SA-M734))</f>
        <v>0</v>
      </c>
      <c r="S735" s="5">
        <v>1.0</v>
      </c>
      <c r="T735" s="5">
        <v>1.0</v>
      </c>
      <c r="U735" s="5">
        <v>1.0</v>
      </c>
      <c r="V735" s="48">
        <v>1.0</v>
      </c>
    </row>
    <row r="736" ht="15.75" customHeight="1">
      <c r="A736" s="5">
        <v>734.0</v>
      </c>
      <c r="B736" s="5">
        <v>62.0</v>
      </c>
      <c r="C736" s="5">
        <f t="shared" si="1"/>
        <v>2</v>
      </c>
      <c r="D736" s="5">
        <f>'Thông tin khách hàng'!$B$4+B736-1</f>
        <v>62</v>
      </c>
      <c r="E736" s="46">
        <f t="shared" si="5"/>
        <v>6879503567</v>
      </c>
      <c r="F736" s="5">
        <f>TP*VLOOKUP('Thông tin khách hàng'!$E$10,$X$2:$Z$5,3,FALSE)*OFFSET($S736,0,VLOOKUP('Thông tin khách hàng'!$E$10,$X$2:$Z$5,2,FALSE))</f>
        <v>0</v>
      </c>
      <c r="G736" s="5">
        <f>EP*VLOOKUP('Thông tin khách hàng'!$E$10,$X$2:$Z$5,3,FALSE)*OFFSET($S736,0,VLOOKUP('Thông tin khách hàng'!$E$10,$X$2:$Z$5,2,FALSE))</f>
        <v>0</v>
      </c>
      <c r="H736" s="5">
        <f>F736*HLOOKUP(B736,Assumption!$A$10:$G$12,2,TRUE)+G736*HLOOKUP(B736,Assumption!$A$10:$G$12,3,TRUE)</f>
        <v>0</v>
      </c>
      <c r="I736" s="5">
        <f t="shared" si="2"/>
        <v>0</v>
      </c>
      <c r="J736" s="47">
        <f>VLOOKUP(D736,Assumption!$O$3:$Q$103,IF('Thông tin khách hàng'!$B$3="Nam",2,3),FALSE)/12*P736</f>
        <v>0</v>
      </c>
      <c r="K736" s="5">
        <v>20000.0</v>
      </c>
      <c r="L736" s="46">
        <f>ROUND(((HLOOKUP(B736,Assumption!$A$6:$L$7,2,TRUE)+1)^(1/12)-1)*(E736+I736-J736-K736),0)</f>
        <v>11362026</v>
      </c>
      <c r="M736" s="46">
        <f t="shared" si="3"/>
        <v>6890845593</v>
      </c>
      <c r="N736" s="47">
        <f>HLOOKUP(ROUND(AVERAGE(M724:M735)/10^6,0),Assumption!$B$2:$E$3,2,TRUE)*MAX((AVERAGE(M724:M735)-250*10^6),0)</f>
        <v>39172958.35</v>
      </c>
      <c r="O736" s="46">
        <f t="shared" si="4"/>
        <v>6930018552</v>
      </c>
      <c r="P736" s="46">
        <f>IF(A736=1,SA,MAX(0,SA-M735))</f>
        <v>0</v>
      </c>
      <c r="S736" s="5">
        <v>0.0</v>
      </c>
      <c r="T736" s="5">
        <v>0.0</v>
      </c>
      <c r="U736" s="5">
        <v>0.0</v>
      </c>
      <c r="V736" s="48">
        <v>1.0</v>
      </c>
    </row>
    <row r="737" ht="15.75" customHeight="1">
      <c r="A737" s="5">
        <v>735.0</v>
      </c>
      <c r="B737" s="5">
        <v>62.0</v>
      </c>
      <c r="C737" s="5">
        <f t="shared" si="1"/>
        <v>3</v>
      </c>
      <c r="D737" s="5">
        <f>'Thông tin khách hàng'!$B$4+B737-1</f>
        <v>62</v>
      </c>
      <c r="E737" s="46">
        <f t="shared" si="5"/>
        <v>6890845593</v>
      </c>
      <c r="F737" s="5">
        <f>TP*VLOOKUP('Thông tin khách hàng'!$E$10,$X$2:$Z$5,3,FALSE)*OFFSET($S737,0,VLOOKUP('Thông tin khách hàng'!$E$10,$X$2:$Z$5,2,FALSE))</f>
        <v>0</v>
      </c>
      <c r="G737" s="5">
        <f>EP*VLOOKUP('Thông tin khách hàng'!$E$10,$X$2:$Z$5,3,FALSE)*OFFSET($S737,0,VLOOKUP('Thông tin khách hàng'!$E$10,$X$2:$Z$5,2,FALSE))</f>
        <v>0</v>
      </c>
      <c r="H737" s="5">
        <f>F737*HLOOKUP(B737,Assumption!$A$10:$G$12,2,TRUE)+G737*HLOOKUP(B737,Assumption!$A$10:$G$12,3,TRUE)</f>
        <v>0</v>
      </c>
      <c r="I737" s="5">
        <f t="shared" si="2"/>
        <v>0</v>
      </c>
      <c r="J737" s="47">
        <f>VLOOKUP(D737,Assumption!$O$3:$Q$103,IF('Thông tin khách hàng'!$B$3="Nam",2,3),FALSE)/12*P737</f>
        <v>0</v>
      </c>
      <c r="K737" s="5">
        <v>20000.0</v>
      </c>
      <c r="L737" s="46">
        <f>ROUND(((HLOOKUP(B737,Assumption!$A$6:$L$7,2,TRUE)+1)^(1/12)-1)*(E737+I737-J737-K737),0)</f>
        <v>11380759</v>
      </c>
      <c r="M737" s="46">
        <f t="shared" si="3"/>
        <v>6902206352</v>
      </c>
      <c r="N737" s="47">
        <f>HLOOKUP(ROUND(AVERAGE(M725:M736)/10^6,0),Assumption!$B$2:$E$3,2,TRUE)*MAX((AVERAGE(M725:M736)-250*10^6),0)</f>
        <v>39269311.16</v>
      </c>
      <c r="O737" s="46">
        <f t="shared" si="4"/>
        <v>6941475663</v>
      </c>
      <c r="P737" s="46">
        <f>IF(A737=1,SA,MAX(0,SA-M736))</f>
        <v>0</v>
      </c>
      <c r="S737" s="5">
        <v>0.0</v>
      </c>
      <c r="T737" s="5">
        <v>0.0</v>
      </c>
      <c r="U737" s="5">
        <v>0.0</v>
      </c>
      <c r="V737" s="48">
        <v>1.0</v>
      </c>
    </row>
    <row r="738" ht="15.75" customHeight="1">
      <c r="A738" s="5">
        <v>736.0</v>
      </c>
      <c r="B738" s="5">
        <v>62.0</v>
      </c>
      <c r="C738" s="5">
        <f t="shared" si="1"/>
        <v>4</v>
      </c>
      <c r="D738" s="5">
        <f>'Thông tin khách hàng'!$B$4+B738-1</f>
        <v>62</v>
      </c>
      <c r="E738" s="46">
        <f t="shared" si="5"/>
        <v>6902206352</v>
      </c>
      <c r="F738" s="5">
        <f>TP*VLOOKUP('Thông tin khách hàng'!$E$10,$X$2:$Z$5,3,FALSE)*OFFSET($S738,0,VLOOKUP('Thông tin khách hàng'!$E$10,$X$2:$Z$5,2,FALSE))</f>
        <v>0</v>
      </c>
      <c r="G738" s="5">
        <f>EP*VLOOKUP('Thông tin khách hàng'!$E$10,$X$2:$Z$5,3,FALSE)*OFFSET($S738,0,VLOOKUP('Thông tin khách hàng'!$E$10,$X$2:$Z$5,2,FALSE))</f>
        <v>0</v>
      </c>
      <c r="H738" s="5">
        <f>F738*HLOOKUP(B738,Assumption!$A$10:$G$12,2,TRUE)+G738*HLOOKUP(B738,Assumption!$A$10:$G$12,3,TRUE)</f>
        <v>0</v>
      </c>
      <c r="I738" s="5">
        <f t="shared" si="2"/>
        <v>0</v>
      </c>
      <c r="J738" s="47">
        <f>VLOOKUP(D738,Assumption!$O$3:$Q$103,IF('Thông tin khách hàng'!$B$3="Nam",2,3),FALSE)/12*P738</f>
        <v>0</v>
      </c>
      <c r="K738" s="5">
        <v>20000.0</v>
      </c>
      <c r="L738" s="46">
        <f>ROUND(((HLOOKUP(B738,Assumption!$A$6:$L$7,2,TRUE)+1)^(1/12)-1)*(E738+I738-J738-K738),0)</f>
        <v>11399522</v>
      </c>
      <c r="M738" s="46">
        <f t="shared" si="3"/>
        <v>6913585874</v>
      </c>
      <c r="N738" s="47">
        <f>HLOOKUP(ROUND(AVERAGE(M726:M737)/10^6,0),Assumption!$B$2:$E$3,2,TRUE)*MAX((AVERAGE(M726:M737)-250*10^6),0)</f>
        <v>39365823.1</v>
      </c>
      <c r="O738" s="46">
        <f t="shared" si="4"/>
        <v>6952951697</v>
      </c>
      <c r="P738" s="46">
        <f>IF(A738=1,SA,MAX(0,SA-M737))</f>
        <v>0</v>
      </c>
      <c r="S738" s="5">
        <v>0.0</v>
      </c>
      <c r="T738" s="5">
        <v>0.0</v>
      </c>
      <c r="U738" s="5">
        <v>1.0</v>
      </c>
      <c r="V738" s="48">
        <v>1.0</v>
      </c>
    </row>
    <row r="739" ht="15.75" customHeight="1">
      <c r="A739" s="5">
        <v>737.0</v>
      </c>
      <c r="B739" s="5">
        <v>62.0</v>
      </c>
      <c r="C739" s="5">
        <f t="shared" si="1"/>
        <v>5</v>
      </c>
      <c r="D739" s="5">
        <f>'Thông tin khách hàng'!$B$4+B739-1</f>
        <v>62</v>
      </c>
      <c r="E739" s="46">
        <f t="shared" si="5"/>
        <v>6913585874</v>
      </c>
      <c r="F739" s="5">
        <f>TP*VLOOKUP('Thông tin khách hàng'!$E$10,$X$2:$Z$5,3,FALSE)*OFFSET($S739,0,VLOOKUP('Thông tin khách hàng'!$E$10,$X$2:$Z$5,2,FALSE))</f>
        <v>0</v>
      </c>
      <c r="G739" s="5">
        <f>EP*VLOOKUP('Thông tin khách hàng'!$E$10,$X$2:$Z$5,3,FALSE)*OFFSET($S739,0,VLOOKUP('Thông tin khách hàng'!$E$10,$X$2:$Z$5,2,FALSE))</f>
        <v>0</v>
      </c>
      <c r="H739" s="5">
        <f>F739*HLOOKUP(B739,Assumption!$A$10:$G$12,2,TRUE)+G739*HLOOKUP(B739,Assumption!$A$10:$G$12,3,TRUE)</f>
        <v>0</v>
      </c>
      <c r="I739" s="5">
        <f t="shared" si="2"/>
        <v>0</v>
      </c>
      <c r="J739" s="47">
        <f>VLOOKUP(D739,Assumption!$O$3:$Q$103,IF('Thông tin khách hàng'!$B$3="Nam",2,3),FALSE)/12*P739</f>
        <v>0</v>
      </c>
      <c r="K739" s="5">
        <v>20000.0</v>
      </c>
      <c r="L739" s="46">
        <f>ROUND(((HLOOKUP(B739,Assumption!$A$6:$L$7,2,TRUE)+1)^(1/12)-1)*(E739+I739-J739-K739),0)</f>
        <v>11418316</v>
      </c>
      <c r="M739" s="46">
        <f t="shared" si="3"/>
        <v>6924984190</v>
      </c>
      <c r="N739" s="47">
        <f>HLOOKUP(ROUND(AVERAGE(M727:M738)/10^6,0),Assumption!$B$2:$E$3,2,TRUE)*MAX((AVERAGE(M727:M738)-250*10^6),0)</f>
        <v>39462494.44</v>
      </c>
      <c r="O739" s="46">
        <f t="shared" si="4"/>
        <v>6964446685</v>
      </c>
      <c r="P739" s="46">
        <f>IF(A739=1,SA,MAX(0,SA-M738))</f>
        <v>0</v>
      </c>
      <c r="S739" s="5">
        <v>0.0</v>
      </c>
      <c r="T739" s="5">
        <v>0.0</v>
      </c>
      <c r="U739" s="5">
        <v>0.0</v>
      </c>
      <c r="V739" s="48">
        <v>1.0</v>
      </c>
    </row>
    <row r="740" ht="15.75" customHeight="1">
      <c r="A740" s="5">
        <v>738.0</v>
      </c>
      <c r="B740" s="5">
        <v>62.0</v>
      </c>
      <c r="C740" s="5">
        <f t="shared" si="1"/>
        <v>6</v>
      </c>
      <c r="D740" s="5">
        <f>'Thông tin khách hàng'!$B$4+B740-1</f>
        <v>62</v>
      </c>
      <c r="E740" s="46">
        <f t="shared" si="5"/>
        <v>6924984190</v>
      </c>
      <c r="F740" s="5">
        <f>TP*VLOOKUP('Thông tin khách hàng'!$E$10,$X$2:$Z$5,3,FALSE)*OFFSET($S740,0,VLOOKUP('Thông tin khách hàng'!$E$10,$X$2:$Z$5,2,FALSE))</f>
        <v>0</v>
      </c>
      <c r="G740" s="5">
        <f>EP*VLOOKUP('Thông tin khách hàng'!$E$10,$X$2:$Z$5,3,FALSE)*OFFSET($S740,0,VLOOKUP('Thông tin khách hàng'!$E$10,$X$2:$Z$5,2,FALSE))</f>
        <v>0</v>
      </c>
      <c r="H740" s="5">
        <f>F740*HLOOKUP(B740,Assumption!$A$10:$G$12,2,TRUE)+G740*HLOOKUP(B740,Assumption!$A$10:$G$12,3,TRUE)</f>
        <v>0</v>
      </c>
      <c r="I740" s="5">
        <f t="shared" si="2"/>
        <v>0</v>
      </c>
      <c r="J740" s="47">
        <f>VLOOKUP(D740,Assumption!$O$3:$Q$103,IF('Thông tin khách hàng'!$B$3="Nam",2,3),FALSE)/12*P740</f>
        <v>0</v>
      </c>
      <c r="K740" s="5">
        <v>20000.0</v>
      </c>
      <c r="L740" s="46">
        <f>ROUND(((HLOOKUP(B740,Assumption!$A$6:$L$7,2,TRUE)+1)^(1/12)-1)*(E740+I740-J740-K740),0)</f>
        <v>11437141</v>
      </c>
      <c r="M740" s="46">
        <f t="shared" si="3"/>
        <v>6936401331</v>
      </c>
      <c r="N740" s="47">
        <f>HLOOKUP(ROUND(AVERAGE(M728:M739)/10^6,0),Assumption!$B$2:$E$3,2,TRUE)*MAX((AVERAGE(M728:M739)-250*10^6),0)</f>
        <v>39559325.44</v>
      </c>
      <c r="O740" s="46">
        <f t="shared" si="4"/>
        <v>6975960657</v>
      </c>
      <c r="P740" s="46">
        <f>IF(A740=1,SA,MAX(0,SA-M739))</f>
        <v>0</v>
      </c>
      <c r="S740" s="5">
        <v>0.0</v>
      </c>
      <c r="T740" s="5">
        <v>0.0</v>
      </c>
      <c r="U740" s="5">
        <v>0.0</v>
      </c>
      <c r="V740" s="48">
        <v>1.0</v>
      </c>
    </row>
    <row r="741" ht="15.75" customHeight="1">
      <c r="A741" s="5">
        <v>739.0</v>
      </c>
      <c r="B741" s="5">
        <v>62.0</v>
      </c>
      <c r="C741" s="5">
        <f t="shared" si="1"/>
        <v>7</v>
      </c>
      <c r="D741" s="5">
        <f>'Thông tin khách hàng'!$B$4+B741-1</f>
        <v>62</v>
      </c>
      <c r="E741" s="46">
        <f t="shared" si="5"/>
        <v>6936401331</v>
      </c>
      <c r="F741" s="5">
        <f>TP*VLOOKUP('Thông tin khách hàng'!$E$10,$X$2:$Z$5,3,FALSE)*OFFSET($S741,0,VLOOKUP('Thông tin khách hàng'!$E$10,$X$2:$Z$5,2,FALSE))</f>
        <v>15000000</v>
      </c>
      <c r="G741" s="5">
        <f>EP*VLOOKUP('Thông tin khách hàng'!$E$10,$X$2:$Z$5,3,FALSE)*OFFSET($S741,0,VLOOKUP('Thông tin khách hàng'!$E$10,$X$2:$Z$5,2,FALSE))</f>
        <v>15000000</v>
      </c>
      <c r="H741" s="5">
        <f>F741*HLOOKUP(B741,Assumption!$A$10:$G$12,2,TRUE)+G741*HLOOKUP(B741,Assumption!$A$10:$G$12,3,TRUE)</f>
        <v>750000</v>
      </c>
      <c r="I741" s="5">
        <f t="shared" si="2"/>
        <v>29250000</v>
      </c>
      <c r="J741" s="47">
        <f>VLOOKUP(D741,Assumption!$O$3:$Q$103,IF('Thông tin khách hàng'!$B$3="Nam",2,3),FALSE)/12*P741</f>
        <v>0</v>
      </c>
      <c r="K741" s="5">
        <v>20000.0</v>
      </c>
      <c r="L741" s="46">
        <f>ROUND(((HLOOKUP(B741,Assumption!$A$6:$L$7,2,TRUE)+1)^(1/12)-1)*(E741+I741-J741-K741),0)</f>
        <v>11504306</v>
      </c>
      <c r="M741" s="46">
        <f t="shared" si="3"/>
        <v>6977135637</v>
      </c>
      <c r="N741" s="47">
        <f>HLOOKUP(ROUND(AVERAGE(M729:M740)/10^6,0),Assumption!$B$2:$E$3,2,TRUE)*MAX((AVERAGE(M729:M740)-250*10^6),0)</f>
        <v>39656316.37</v>
      </c>
      <c r="O741" s="46">
        <f t="shared" si="4"/>
        <v>7016791954</v>
      </c>
      <c r="P741" s="46">
        <f>IF(A741=1,SA,MAX(0,SA-M740))</f>
        <v>0</v>
      </c>
      <c r="S741" s="5">
        <v>0.0</v>
      </c>
      <c r="T741" s="5">
        <v>1.0</v>
      </c>
      <c r="U741" s="5">
        <v>1.0</v>
      </c>
      <c r="V741" s="48">
        <v>1.0</v>
      </c>
    </row>
    <row r="742" ht="15.75" customHeight="1">
      <c r="A742" s="5">
        <v>740.0</v>
      </c>
      <c r="B742" s="5">
        <v>62.0</v>
      </c>
      <c r="C742" s="5">
        <f t="shared" si="1"/>
        <v>8</v>
      </c>
      <c r="D742" s="5">
        <f>'Thông tin khách hàng'!$B$4+B742-1</f>
        <v>62</v>
      </c>
      <c r="E742" s="46">
        <f t="shared" si="5"/>
        <v>6977135637</v>
      </c>
      <c r="F742" s="5">
        <f>TP*VLOOKUP('Thông tin khách hàng'!$E$10,$X$2:$Z$5,3,FALSE)*OFFSET($S742,0,VLOOKUP('Thông tin khách hàng'!$E$10,$X$2:$Z$5,2,FALSE))</f>
        <v>0</v>
      </c>
      <c r="G742" s="5">
        <f>EP*VLOOKUP('Thông tin khách hàng'!$E$10,$X$2:$Z$5,3,FALSE)*OFFSET($S742,0,VLOOKUP('Thông tin khách hàng'!$E$10,$X$2:$Z$5,2,FALSE))</f>
        <v>0</v>
      </c>
      <c r="H742" s="5">
        <f>F742*HLOOKUP(B742,Assumption!$A$10:$G$12,2,TRUE)+G742*HLOOKUP(B742,Assumption!$A$10:$G$12,3,TRUE)</f>
        <v>0</v>
      </c>
      <c r="I742" s="5">
        <f t="shared" si="2"/>
        <v>0</v>
      </c>
      <c r="J742" s="47">
        <f>VLOOKUP(D742,Assumption!$O$3:$Q$103,IF('Thông tin khách hàng'!$B$3="Nam",2,3),FALSE)/12*P742</f>
        <v>0</v>
      </c>
      <c r="K742" s="5">
        <v>20000.0</v>
      </c>
      <c r="L742" s="46">
        <f>ROUND(((HLOOKUP(B742,Assumption!$A$6:$L$7,2,TRUE)+1)^(1/12)-1)*(E742+I742-J742-K742),0)</f>
        <v>11523274</v>
      </c>
      <c r="M742" s="46">
        <f t="shared" si="3"/>
        <v>6988638911</v>
      </c>
      <c r="N742" s="47">
        <f>HLOOKUP(ROUND(AVERAGE(M730:M741)/10^6,0),Assumption!$B$2:$E$3,2,TRUE)*MAX((AVERAGE(M730:M741)-250*10^6),0)</f>
        <v>39753467.48</v>
      </c>
      <c r="O742" s="46">
        <f t="shared" si="4"/>
        <v>7028392379</v>
      </c>
      <c r="P742" s="46">
        <f>IF(A742=1,SA,MAX(0,SA-M741))</f>
        <v>0</v>
      </c>
      <c r="S742" s="5">
        <v>0.0</v>
      </c>
      <c r="T742" s="5">
        <v>0.0</v>
      </c>
      <c r="U742" s="5">
        <v>0.0</v>
      </c>
      <c r="V742" s="48">
        <v>1.0</v>
      </c>
    </row>
    <row r="743" ht="15.75" customHeight="1">
      <c r="A743" s="5">
        <v>741.0</v>
      </c>
      <c r="B743" s="5">
        <v>62.0</v>
      </c>
      <c r="C743" s="5">
        <f t="shared" si="1"/>
        <v>9</v>
      </c>
      <c r="D743" s="5">
        <f>'Thông tin khách hàng'!$B$4+B743-1</f>
        <v>62</v>
      </c>
      <c r="E743" s="46">
        <f t="shared" si="5"/>
        <v>6988638911</v>
      </c>
      <c r="F743" s="5">
        <f>TP*VLOOKUP('Thông tin khách hàng'!$E$10,$X$2:$Z$5,3,FALSE)*OFFSET($S743,0,VLOOKUP('Thông tin khách hàng'!$E$10,$X$2:$Z$5,2,FALSE))</f>
        <v>0</v>
      </c>
      <c r="G743" s="5">
        <f>EP*VLOOKUP('Thông tin khách hàng'!$E$10,$X$2:$Z$5,3,FALSE)*OFFSET($S743,0,VLOOKUP('Thông tin khách hàng'!$E$10,$X$2:$Z$5,2,FALSE))</f>
        <v>0</v>
      </c>
      <c r="H743" s="5">
        <f>F743*HLOOKUP(B743,Assumption!$A$10:$G$12,2,TRUE)+G743*HLOOKUP(B743,Assumption!$A$10:$G$12,3,TRUE)</f>
        <v>0</v>
      </c>
      <c r="I743" s="5">
        <f t="shared" si="2"/>
        <v>0</v>
      </c>
      <c r="J743" s="47">
        <f>VLOOKUP(D743,Assumption!$O$3:$Q$103,IF('Thông tin khách hàng'!$B$3="Nam",2,3),FALSE)/12*P743</f>
        <v>0</v>
      </c>
      <c r="K743" s="5">
        <v>20000.0</v>
      </c>
      <c r="L743" s="46">
        <f>ROUND(((HLOOKUP(B743,Assumption!$A$6:$L$7,2,TRUE)+1)^(1/12)-1)*(E743+I743-J743-K743),0)</f>
        <v>11542272</v>
      </c>
      <c r="M743" s="46">
        <f t="shared" si="3"/>
        <v>7000161183</v>
      </c>
      <c r="N743" s="47">
        <f>HLOOKUP(ROUND(AVERAGE(M731:M742)/10^6,0),Assumption!$B$2:$E$3,2,TRUE)*MAX((AVERAGE(M731:M742)-250*10^6),0)</f>
        <v>39850779.04</v>
      </c>
      <c r="O743" s="46">
        <f t="shared" si="4"/>
        <v>7040011962</v>
      </c>
      <c r="P743" s="46">
        <f>IF(A743=1,SA,MAX(0,SA-M742))</f>
        <v>0</v>
      </c>
      <c r="S743" s="5">
        <v>0.0</v>
      </c>
      <c r="T743" s="5">
        <v>0.0</v>
      </c>
      <c r="U743" s="5">
        <v>0.0</v>
      </c>
      <c r="V743" s="48">
        <v>1.0</v>
      </c>
    </row>
    <row r="744" ht="15.75" customHeight="1">
      <c r="A744" s="5">
        <v>742.0</v>
      </c>
      <c r="B744" s="5">
        <v>62.0</v>
      </c>
      <c r="C744" s="5">
        <f t="shared" si="1"/>
        <v>10</v>
      </c>
      <c r="D744" s="5">
        <f>'Thông tin khách hàng'!$B$4+B744-1</f>
        <v>62</v>
      </c>
      <c r="E744" s="46">
        <f t="shared" si="5"/>
        <v>7000161183</v>
      </c>
      <c r="F744" s="5">
        <f>TP*VLOOKUP('Thông tin khách hàng'!$E$10,$X$2:$Z$5,3,FALSE)*OFFSET($S744,0,VLOOKUP('Thông tin khách hàng'!$E$10,$X$2:$Z$5,2,FALSE))</f>
        <v>0</v>
      </c>
      <c r="G744" s="5">
        <f>EP*VLOOKUP('Thông tin khách hàng'!$E$10,$X$2:$Z$5,3,FALSE)*OFFSET($S744,0,VLOOKUP('Thông tin khách hàng'!$E$10,$X$2:$Z$5,2,FALSE))</f>
        <v>0</v>
      </c>
      <c r="H744" s="5">
        <f>F744*HLOOKUP(B744,Assumption!$A$10:$G$12,2,TRUE)+G744*HLOOKUP(B744,Assumption!$A$10:$G$12,3,TRUE)</f>
        <v>0</v>
      </c>
      <c r="I744" s="5">
        <f t="shared" si="2"/>
        <v>0</v>
      </c>
      <c r="J744" s="47">
        <f>VLOOKUP(D744,Assumption!$O$3:$Q$103,IF('Thông tin khách hàng'!$B$3="Nam",2,3),FALSE)/12*P744</f>
        <v>0</v>
      </c>
      <c r="K744" s="5">
        <v>20000.0</v>
      </c>
      <c r="L744" s="46">
        <f>ROUND(((HLOOKUP(B744,Assumption!$A$6:$L$7,2,TRUE)+1)^(1/12)-1)*(E744+I744-J744-K744),0)</f>
        <v>11561302</v>
      </c>
      <c r="M744" s="46">
        <f t="shared" si="3"/>
        <v>7011702485</v>
      </c>
      <c r="N744" s="47">
        <f>HLOOKUP(ROUND(AVERAGE(M732:M743)/10^6,0),Assumption!$B$2:$E$3,2,TRUE)*MAX((AVERAGE(M732:M743)-250*10^6),0)</f>
        <v>39948251.33</v>
      </c>
      <c r="O744" s="46">
        <f t="shared" si="4"/>
        <v>7051650737</v>
      </c>
      <c r="P744" s="46">
        <f>IF(A744=1,SA,MAX(0,SA-M743))</f>
        <v>0</v>
      </c>
      <c r="S744" s="5">
        <v>0.0</v>
      </c>
      <c r="T744" s="5">
        <v>0.0</v>
      </c>
      <c r="U744" s="5">
        <v>1.0</v>
      </c>
      <c r="V744" s="48">
        <v>1.0</v>
      </c>
    </row>
    <row r="745" ht="15.75" customHeight="1">
      <c r="A745" s="5">
        <v>743.0</v>
      </c>
      <c r="B745" s="5">
        <v>62.0</v>
      </c>
      <c r="C745" s="5">
        <f t="shared" si="1"/>
        <v>11</v>
      </c>
      <c r="D745" s="5">
        <f>'Thông tin khách hàng'!$B$4+B745-1</f>
        <v>62</v>
      </c>
      <c r="E745" s="46">
        <f t="shared" si="5"/>
        <v>7011702485</v>
      </c>
      <c r="F745" s="5">
        <f>TP*VLOOKUP('Thông tin khách hàng'!$E$10,$X$2:$Z$5,3,FALSE)*OFFSET($S745,0,VLOOKUP('Thông tin khách hàng'!$E$10,$X$2:$Z$5,2,FALSE))</f>
        <v>0</v>
      </c>
      <c r="G745" s="5">
        <f>EP*VLOOKUP('Thông tin khách hàng'!$E$10,$X$2:$Z$5,3,FALSE)*OFFSET($S745,0,VLOOKUP('Thông tin khách hàng'!$E$10,$X$2:$Z$5,2,FALSE))</f>
        <v>0</v>
      </c>
      <c r="H745" s="5">
        <f>F745*HLOOKUP(B745,Assumption!$A$10:$G$12,2,TRUE)+G745*HLOOKUP(B745,Assumption!$A$10:$G$12,3,TRUE)</f>
        <v>0</v>
      </c>
      <c r="I745" s="5">
        <f t="shared" si="2"/>
        <v>0</v>
      </c>
      <c r="J745" s="47">
        <f>VLOOKUP(D745,Assumption!$O$3:$Q$103,IF('Thông tin khách hàng'!$B$3="Nam",2,3),FALSE)/12*P745</f>
        <v>0</v>
      </c>
      <c r="K745" s="5">
        <v>20000.0</v>
      </c>
      <c r="L745" s="46">
        <f>ROUND(((HLOOKUP(B745,Assumption!$A$6:$L$7,2,TRUE)+1)^(1/12)-1)*(E745+I745-J745-K745),0)</f>
        <v>11580364</v>
      </c>
      <c r="M745" s="46">
        <f t="shared" si="3"/>
        <v>7023262849</v>
      </c>
      <c r="N745" s="47">
        <f>HLOOKUP(ROUND(AVERAGE(M733:M744)/10^6,0),Assumption!$B$2:$E$3,2,TRUE)*MAX((AVERAGE(M733:M744)-250*10^6),0)</f>
        <v>40045884.59</v>
      </c>
      <c r="O745" s="46">
        <f t="shared" si="4"/>
        <v>7063308734</v>
      </c>
      <c r="P745" s="46">
        <f>IF(A745=1,SA,MAX(0,SA-M744))</f>
        <v>0</v>
      </c>
      <c r="S745" s="5">
        <v>0.0</v>
      </c>
      <c r="T745" s="5">
        <v>0.0</v>
      </c>
      <c r="U745" s="5">
        <v>0.0</v>
      </c>
      <c r="V745" s="48">
        <v>1.0</v>
      </c>
    </row>
    <row r="746" ht="15.75" customHeight="1">
      <c r="A746" s="5">
        <v>744.0</v>
      </c>
      <c r="B746" s="5">
        <v>62.0</v>
      </c>
      <c r="C746" s="5">
        <f t="shared" si="1"/>
        <v>12</v>
      </c>
      <c r="D746" s="5">
        <f>'Thông tin khách hàng'!$B$4+B746-1</f>
        <v>62</v>
      </c>
      <c r="E746" s="46">
        <f t="shared" si="5"/>
        <v>7023262849</v>
      </c>
      <c r="F746" s="5">
        <f>TP*VLOOKUP('Thông tin khách hàng'!$E$10,$X$2:$Z$5,3,FALSE)*OFFSET($S746,0,VLOOKUP('Thông tin khách hàng'!$E$10,$X$2:$Z$5,2,FALSE))</f>
        <v>0</v>
      </c>
      <c r="G746" s="5">
        <f>EP*VLOOKUP('Thông tin khách hàng'!$E$10,$X$2:$Z$5,3,FALSE)*OFFSET($S746,0,VLOOKUP('Thông tin khách hàng'!$E$10,$X$2:$Z$5,2,FALSE))</f>
        <v>0</v>
      </c>
      <c r="H746" s="5">
        <f>F746*HLOOKUP(B746,Assumption!$A$10:$G$12,2,TRUE)+G746*HLOOKUP(B746,Assumption!$A$10:$G$12,3,TRUE)</f>
        <v>0</v>
      </c>
      <c r="I746" s="5">
        <f t="shared" si="2"/>
        <v>0</v>
      </c>
      <c r="J746" s="47">
        <f>VLOOKUP(D746,Assumption!$O$3:$Q$103,IF('Thông tin khách hàng'!$B$3="Nam",2,3),FALSE)/12*P746</f>
        <v>0</v>
      </c>
      <c r="K746" s="5">
        <v>20000.0</v>
      </c>
      <c r="L746" s="46">
        <f>ROUND(((HLOOKUP(B746,Assumption!$A$6:$L$7,2,TRUE)+1)^(1/12)-1)*(E746+I746-J746-K746),0)</f>
        <v>11599457</v>
      </c>
      <c r="M746" s="46">
        <f t="shared" si="3"/>
        <v>7034842306</v>
      </c>
      <c r="N746" s="47">
        <f>HLOOKUP(ROUND(AVERAGE(M734:M745)/10^6,0),Assumption!$B$2:$E$3,2,TRUE)*MAX((AVERAGE(M734:M745)-250*10^6),0)</f>
        <v>40143679.11</v>
      </c>
      <c r="O746" s="46">
        <f t="shared" si="4"/>
        <v>7074985985</v>
      </c>
      <c r="P746" s="46">
        <f>IF(A746=1,SA,MAX(0,SA-M745))</f>
        <v>0</v>
      </c>
      <c r="S746" s="5">
        <v>0.0</v>
      </c>
      <c r="T746" s="5">
        <v>0.0</v>
      </c>
      <c r="U746" s="5">
        <v>0.0</v>
      </c>
      <c r="V746" s="48">
        <v>1.0</v>
      </c>
    </row>
    <row r="747" ht="15.75" customHeight="1">
      <c r="A747" s="5">
        <v>745.0</v>
      </c>
      <c r="B747" s="5">
        <v>63.0</v>
      </c>
      <c r="C747" s="5">
        <f t="shared" si="1"/>
        <v>1</v>
      </c>
      <c r="D747" s="5">
        <f>'Thông tin khách hàng'!$B$4+B747-1</f>
        <v>63</v>
      </c>
      <c r="E747" s="46">
        <f t="shared" si="5"/>
        <v>7034842306</v>
      </c>
      <c r="F747" s="5">
        <f>TP*VLOOKUP('Thông tin khách hàng'!$E$10,$X$2:$Z$5,3,FALSE)*OFFSET($S747,0,VLOOKUP('Thông tin khách hàng'!$E$10,$X$2:$Z$5,2,FALSE))</f>
        <v>15000000</v>
      </c>
      <c r="G747" s="5">
        <f>EP*VLOOKUP('Thông tin khách hàng'!$E$10,$X$2:$Z$5,3,FALSE)*OFFSET($S747,0,VLOOKUP('Thông tin khách hàng'!$E$10,$X$2:$Z$5,2,FALSE))</f>
        <v>15000000</v>
      </c>
      <c r="H747" s="5">
        <f>F747*HLOOKUP(B747,Assumption!$A$10:$G$12,2,TRUE)+G747*HLOOKUP(B747,Assumption!$A$10:$G$12,3,TRUE)</f>
        <v>750000</v>
      </c>
      <c r="I747" s="5">
        <f t="shared" si="2"/>
        <v>29250000</v>
      </c>
      <c r="J747" s="47">
        <f>VLOOKUP(D747,Assumption!$O$3:$Q$103,IF('Thông tin khách hàng'!$B$3="Nam",2,3),FALSE)/12*P747</f>
        <v>0</v>
      </c>
      <c r="K747" s="5">
        <v>20000.0</v>
      </c>
      <c r="L747" s="46">
        <f>ROUND(((HLOOKUP(B747,Assumption!$A$6:$L$7,2,TRUE)+1)^(1/12)-1)*(E747+I747-J747-K747),0)</f>
        <v>11666890</v>
      </c>
      <c r="M747" s="46">
        <f t="shared" si="3"/>
        <v>7075739196</v>
      </c>
      <c r="N747" s="47">
        <f>HLOOKUP(ROUND(AVERAGE(M735:M746)/10^6,0),Assumption!$B$2:$E$3,2,TRUE)*MAX((AVERAGE(M735:M746)-250*10^6),0)</f>
        <v>40241635.14</v>
      </c>
      <c r="O747" s="46">
        <f t="shared" si="4"/>
        <v>7115980831</v>
      </c>
      <c r="P747" s="46">
        <f>IF(A747=1,SA,MAX(0,SA-M746))</f>
        <v>0</v>
      </c>
      <c r="S747" s="5">
        <v>1.0</v>
      </c>
      <c r="T747" s="5">
        <v>1.0</v>
      </c>
      <c r="U747" s="5">
        <v>1.0</v>
      </c>
      <c r="V747" s="48">
        <v>1.0</v>
      </c>
    </row>
    <row r="748" ht="15.75" customHeight="1">
      <c r="A748" s="5">
        <v>746.0</v>
      </c>
      <c r="B748" s="5">
        <v>63.0</v>
      </c>
      <c r="C748" s="5">
        <f t="shared" si="1"/>
        <v>2</v>
      </c>
      <c r="D748" s="5">
        <f>'Thông tin khách hàng'!$B$4+B748-1</f>
        <v>63</v>
      </c>
      <c r="E748" s="46">
        <f t="shared" si="5"/>
        <v>7075739196</v>
      </c>
      <c r="F748" s="5">
        <f>TP*VLOOKUP('Thông tin khách hàng'!$E$10,$X$2:$Z$5,3,FALSE)*OFFSET($S748,0,VLOOKUP('Thông tin khách hàng'!$E$10,$X$2:$Z$5,2,FALSE))</f>
        <v>0</v>
      </c>
      <c r="G748" s="5">
        <f>EP*VLOOKUP('Thông tin khách hàng'!$E$10,$X$2:$Z$5,3,FALSE)*OFFSET($S748,0,VLOOKUP('Thông tin khách hàng'!$E$10,$X$2:$Z$5,2,FALSE))</f>
        <v>0</v>
      </c>
      <c r="H748" s="5">
        <f>F748*HLOOKUP(B748,Assumption!$A$10:$G$12,2,TRUE)+G748*HLOOKUP(B748,Assumption!$A$10:$G$12,3,TRUE)</f>
        <v>0</v>
      </c>
      <c r="I748" s="5">
        <f t="shared" si="2"/>
        <v>0</v>
      </c>
      <c r="J748" s="47">
        <f>VLOOKUP(D748,Assumption!$O$3:$Q$103,IF('Thông tin khách hàng'!$B$3="Nam",2,3),FALSE)/12*P748</f>
        <v>0</v>
      </c>
      <c r="K748" s="5">
        <v>20000.0</v>
      </c>
      <c r="L748" s="46">
        <f>ROUND(((HLOOKUP(B748,Assumption!$A$6:$L$7,2,TRUE)+1)^(1/12)-1)*(E748+I748-J748-K748),0)</f>
        <v>11686126</v>
      </c>
      <c r="M748" s="46">
        <f t="shared" si="3"/>
        <v>7087405322</v>
      </c>
      <c r="N748" s="47">
        <f>HLOOKUP(ROUND(AVERAGE(M736:M747)/10^6,0),Assumption!$B$2:$E$3,2,TRUE)*MAX((AVERAGE(M736:M747)-250*10^6),0)</f>
        <v>40339752.96</v>
      </c>
      <c r="O748" s="46">
        <f t="shared" si="4"/>
        <v>7127745075</v>
      </c>
      <c r="P748" s="46">
        <f>IF(A748=1,SA,MAX(0,SA-M747))</f>
        <v>0</v>
      </c>
      <c r="S748" s="5">
        <v>0.0</v>
      </c>
      <c r="T748" s="5">
        <v>0.0</v>
      </c>
      <c r="U748" s="5">
        <v>0.0</v>
      </c>
      <c r="V748" s="48">
        <v>1.0</v>
      </c>
    </row>
    <row r="749" ht="15.75" customHeight="1">
      <c r="A749" s="5">
        <v>747.0</v>
      </c>
      <c r="B749" s="5">
        <v>63.0</v>
      </c>
      <c r="C749" s="5">
        <f t="shared" si="1"/>
        <v>3</v>
      </c>
      <c r="D749" s="5">
        <f>'Thông tin khách hàng'!$B$4+B749-1</f>
        <v>63</v>
      </c>
      <c r="E749" s="46">
        <f t="shared" si="5"/>
        <v>7087405322</v>
      </c>
      <c r="F749" s="5">
        <f>TP*VLOOKUP('Thông tin khách hàng'!$E$10,$X$2:$Z$5,3,FALSE)*OFFSET($S749,0,VLOOKUP('Thông tin khách hàng'!$E$10,$X$2:$Z$5,2,FALSE))</f>
        <v>0</v>
      </c>
      <c r="G749" s="5">
        <f>EP*VLOOKUP('Thông tin khách hàng'!$E$10,$X$2:$Z$5,3,FALSE)*OFFSET($S749,0,VLOOKUP('Thông tin khách hàng'!$E$10,$X$2:$Z$5,2,FALSE))</f>
        <v>0</v>
      </c>
      <c r="H749" s="5">
        <f>F749*HLOOKUP(B749,Assumption!$A$10:$G$12,2,TRUE)+G749*HLOOKUP(B749,Assumption!$A$10:$G$12,3,TRUE)</f>
        <v>0</v>
      </c>
      <c r="I749" s="5">
        <f t="shared" si="2"/>
        <v>0</v>
      </c>
      <c r="J749" s="47">
        <f>VLOOKUP(D749,Assumption!$O$3:$Q$103,IF('Thông tin khách hàng'!$B$3="Nam",2,3),FALSE)/12*P749</f>
        <v>0</v>
      </c>
      <c r="K749" s="5">
        <v>20000.0</v>
      </c>
      <c r="L749" s="46">
        <f>ROUND(((HLOOKUP(B749,Assumption!$A$6:$L$7,2,TRUE)+1)^(1/12)-1)*(E749+I749-J749-K749),0)</f>
        <v>11705393</v>
      </c>
      <c r="M749" s="46">
        <f t="shared" si="3"/>
        <v>7099090715</v>
      </c>
      <c r="N749" s="47">
        <f>HLOOKUP(ROUND(AVERAGE(M737:M748)/10^6,0),Assumption!$B$2:$E$3,2,TRUE)*MAX((AVERAGE(M737:M748)-250*10^6),0)</f>
        <v>40438032.82</v>
      </c>
      <c r="O749" s="46">
        <f t="shared" si="4"/>
        <v>7139528748</v>
      </c>
      <c r="P749" s="46">
        <f>IF(A749=1,SA,MAX(0,SA-M748))</f>
        <v>0</v>
      </c>
      <c r="S749" s="5">
        <v>0.0</v>
      </c>
      <c r="T749" s="5">
        <v>0.0</v>
      </c>
      <c r="U749" s="5">
        <v>0.0</v>
      </c>
      <c r="V749" s="48">
        <v>1.0</v>
      </c>
    </row>
    <row r="750" ht="15.75" customHeight="1">
      <c r="A750" s="5">
        <v>748.0</v>
      </c>
      <c r="B750" s="5">
        <v>63.0</v>
      </c>
      <c r="C750" s="5">
        <f t="shared" si="1"/>
        <v>4</v>
      </c>
      <c r="D750" s="5">
        <f>'Thông tin khách hàng'!$B$4+B750-1</f>
        <v>63</v>
      </c>
      <c r="E750" s="46">
        <f t="shared" si="5"/>
        <v>7099090715</v>
      </c>
      <c r="F750" s="5">
        <f>TP*VLOOKUP('Thông tin khách hàng'!$E$10,$X$2:$Z$5,3,FALSE)*OFFSET($S750,0,VLOOKUP('Thông tin khách hàng'!$E$10,$X$2:$Z$5,2,FALSE))</f>
        <v>0</v>
      </c>
      <c r="G750" s="5">
        <f>EP*VLOOKUP('Thông tin khách hàng'!$E$10,$X$2:$Z$5,3,FALSE)*OFFSET($S750,0,VLOOKUP('Thông tin khách hàng'!$E$10,$X$2:$Z$5,2,FALSE))</f>
        <v>0</v>
      </c>
      <c r="H750" s="5">
        <f>F750*HLOOKUP(B750,Assumption!$A$10:$G$12,2,TRUE)+G750*HLOOKUP(B750,Assumption!$A$10:$G$12,3,TRUE)</f>
        <v>0</v>
      </c>
      <c r="I750" s="5">
        <f t="shared" si="2"/>
        <v>0</v>
      </c>
      <c r="J750" s="47">
        <f>VLOOKUP(D750,Assumption!$O$3:$Q$103,IF('Thông tin khách hàng'!$B$3="Nam",2,3),FALSE)/12*P750</f>
        <v>0</v>
      </c>
      <c r="K750" s="5">
        <v>20000.0</v>
      </c>
      <c r="L750" s="46">
        <f>ROUND(((HLOOKUP(B750,Assumption!$A$6:$L$7,2,TRUE)+1)^(1/12)-1)*(E750+I750-J750-K750),0)</f>
        <v>11724692</v>
      </c>
      <c r="M750" s="46">
        <f t="shared" si="3"/>
        <v>7110795407</v>
      </c>
      <c r="N750" s="47">
        <f>HLOOKUP(ROUND(AVERAGE(M738:M749)/10^6,0),Assumption!$B$2:$E$3,2,TRUE)*MAX((AVERAGE(M738:M749)-250*10^6),0)</f>
        <v>40536475</v>
      </c>
      <c r="O750" s="46">
        <f t="shared" si="4"/>
        <v>7151331882</v>
      </c>
      <c r="P750" s="46">
        <f>IF(A750=1,SA,MAX(0,SA-M749))</f>
        <v>0</v>
      </c>
      <c r="S750" s="5">
        <v>0.0</v>
      </c>
      <c r="T750" s="5">
        <v>0.0</v>
      </c>
      <c r="U750" s="5">
        <v>1.0</v>
      </c>
      <c r="V750" s="48">
        <v>1.0</v>
      </c>
    </row>
    <row r="751" ht="15.75" customHeight="1">
      <c r="A751" s="5">
        <v>749.0</v>
      </c>
      <c r="B751" s="5">
        <v>63.0</v>
      </c>
      <c r="C751" s="5">
        <f t="shared" si="1"/>
        <v>5</v>
      </c>
      <c r="D751" s="5">
        <f>'Thông tin khách hàng'!$B$4+B751-1</f>
        <v>63</v>
      </c>
      <c r="E751" s="46">
        <f t="shared" si="5"/>
        <v>7110795407</v>
      </c>
      <c r="F751" s="5">
        <f>TP*VLOOKUP('Thông tin khách hàng'!$E$10,$X$2:$Z$5,3,FALSE)*OFFSET($S751,0,VLOOKUP('Thông tin khách hàng'!$E$10,$X$2:$Z$5,2,FALSE))</f>
        <v>0</v>
      </c>
      <c r="G751" s="5">
        <f>EP*VLOOKUP('Thông tin khách hàng'!$E$10,$X$2:$Z$5,3,FALSE)*OFFSET($S751,0,VLOOKUP('Thông tin khách hàng'!$E$10,$X$2:$Z$5,2,FALSE))</f>
        <v>0</v>
      </c>
      <c r="H751" s="5">
        <f>F751*HLOOKUP(B751,Assumption!$A$10:$G$12,2,TRUE)+G751*HLOOKUP(B751,Assumption!$A$10:$G$12,3,TRUE)</f>
        <v>0</v>
      </c>
      <c r="I751" s="5">
        <f t="shared" si="2"/>
        <v>0</v>
      </c>
      <c r="J751" s="47">
        <f>VLOOKUP(D751,Assumption!$O$3:$Q$103,IF('Thông tin khách hàng'!$B$3="Nam",2,3),FALSE)/12*P751</f>
        <v>0</v>
      </c>
      <c r="K751" s="5">
        <v>20000.0</v>
      </c>
      <c r="L751" s="46">
        <f>ROUND(((HLOOKUP(B751,Assumption!$A$6:$L$7,2,TRUE)+1)^(1/12)-1)*(E751+I751-J751-K751),0)</f>
        <v>11744024</v>
      </c>
      <c r="M751" s="46">
        <f t="shared" si="3"/>
        <v>7122519431</v>
      </c>
      <c r="N751" s="47">
        <f>HLOOKUP(ROUND(AVERAGE(M739:M750)/10^6,0),Assumption!$B$2:$E$3,2,TRUE)*MAX((AVERAGE(M739:M750)-250*10^6),0)</f>
        <v>40635079.77</v>
      </c>
      <c r="O751" s="46">
        <f t="shared" si="4"/>
        <v>7163154511</v>
      </c>
      <c r="P751" s="46">
        <f>IF(A751=1,SA,MAX(0,SA-M750))</f>
        <v>0</v>
      </c>
      <c r="S751" s="5">
        <v>0.0</v>
      </c>
      <c r="T751" s="5">
        <v>0.0</v>
      </c>
      <c r="U751" s="5">
        <v>0.0</v>
      </c>
      <c r="V751" s="48">
        <v>1.0</v>
      </c>
    </row>
    <row r="752" ht="15.75" customHeight="1">
      <c r="A752" s="5">
        <v>750.0</v>
      </c>
      <c r="B752" s="5">
        <v>63.0</v>
      </c>
      <c r="C752" s="5">
        <f t="shared" si="1"/>
        <v>6</v>
      </c>
      <c r="D752" s="5">
        <f>'Thông tin khách hàng'!$B$4+B752-1</f>
        <v>63</v>
      </c>
      <c r="E752" s="46">
        <f t="shared" si="5"/>
        <v>7122519431</v>
      </c>
      <c r="F752" s="5">
        <f>TP*VLOOKUP('Thông tin khách hàng'!$E$10,$X$2:$Z$5,3,FALSE)*OFFSET($S752,0,VLOOKUP('Thông tin khách hàng'!$E$10,$X$2:$Z$5,2,FALSE))</f>
        <v>0</v>
      </c>
      <c r="G752" s="5">
        <f>EP*VLOOKUP('Thông tin khách hàng'!$E$10,$X$2:$Z$5,3,FALSE)*OFFSET($S752,0,VLOOKUP('Thông tin khách hàng'!$E$10,$X$2:$Z$5,2,FALSE))</f>
        <v>0</v>
      </c>
      <c r="H752" s="5">
        <f>F752*HLOOKUP(B752,Assumption!$A$10:$G$12,2,TRUE)+G752*HLOOKUP(B752,Assumption!$A$10:$G$12,3,TRUE)</f>
        <v>0</v>
      </c>
      <c r="I752" s="5">
        <f t="shared" si="2"/>
        <v>0</v>
      </c>
      <c r="J752" s="47">
        <f>VLOOKUP(D752,Assumption!$O$3:$Q$103,IF('Thông tin khách hàng'!$B$3="Nam",2,3),FALSE)/12*P752</f>
        <v>0</v>
      </c>
      <c r="K752" s="5">
        <v>20000.0</v>
      </c>
      <c r="L752" s="46">
        <f>ROUND(((HLOOKUP(B752,Assumption!$A$6:$L$7,2,TRUE)+1)^(1/12)-1)*(E752+I752-J752-K752),0)</f>
        <v>11763387</v>
      </c>
      <c r="M752" s="46">
        <f t="shared" si="3"/>
        <v>7134262818</v>
      </c>
      <c r="N752" s="47">
        <f>HLOOKUP(ROUND(AVERAGE(M740:M751)/10^6,0),Assumption!$B$2:$E$3,2,TRUE)*MAX((AVERAGE(M740:M751)-250*10^6),0)</f>
        <v>40733847.39</v>
      </c>
      <c r="O752" s="46">
        <f t="shared" si="4"/>
        <v>7174996666</v>
      </c>
      <c r="P752" s="46">
        <f>IF(A752=1,SA,MAX(0,SA-M751))</f>
        <v>0</v>
      </c>
      <c r="S752" s="5">
        <v>0.0</v>
      </c>
      <c r="T752" s="5">
        <v>0.0</v>
      </c>
      <c r="U752" s="5">
        <v>0.0</v>
      </c>
      <c r="V752" s="48">
        <v>1.0</v>
      </c>
    </row>
    <row r="753" ht="15.75" customHeight="1">
      <c r="A753" s="5">
        <v>751.0</v>
      </c>
      <c r="B753" s="5">
        <v>63.0</v>
      </c>
      <c r="C753" s="5">
        <f t="shared" si="1"/>
        <v>7</v>
      </c>
      <c r="D753" s="5">
        <f>'Thông tin khách hàng'!$B$4+B753-1</f>
        <v>63</v>
      </c>
      <c r="E753" s="46">
        <f t="shared" si="5"/>
        <v>7134262818</v>
      </c>
      <c r="F753" s="5">
        <f>TP*VLOOKUP('Thông tin khách hàng'!$E$10,$X$2:$Z$5,3,FALSE)*OFFSET($S753,0,VLOOKUP('Thông tin khách hàng'!$E$10,$X$2:$Z$5,2,FALSE))</f>
        <v>15000000</v>
      </c>
      <c r="G753" s="5">
        <f>EP*VLOOKUP('Thông tin khách hàng'!$E$10,$X$2:$Z$5,3,FALSE)*OFFSET($S753,0,VLOOKUP('Thông tin khách hàng'!$E$10,$X$2:$Z$5,2,FALSE))</f>
        <v>15000000</v>
      </c>
      <c r="H753" s="5">
        <f>F753*HLOOKUP(B753,Assumption!$A$10:$G$12,2,TRUE)+G753*HLOOKUP(B753,Assumption!$A$10:$G$12,3,TRUE)</f>
        <v>750000</v>
      </c>
      <c r="I753" s="5">
        <f t="shared" si="2"/>
        <v>29250000</v>
      </c>
      <c r="J753" s="47">
        <f>VLOOKUP(D753,Assumption!$O$3:$Q$103,IF('Thông tin khách hàng'!$B$3="Nam",2,3),FALSE)/12*P753</f>
        <v>0</v>
      </c>
      <c r="K753" s="5">
        <v>20000.0</v>
      </c>
      <c r="L753" s="46">
        <f>ROUND(((HLOOKUP(B753,Assumption!$A$6:$L$7,2,TRUE)+1)^(1/12)-1)*(E753+I753-J753-K753),0)</f>
        <v>11831091</v>
      </c>
      <c r="M753" s="46">
        <f t="shared" si="3"/>
        <v>7175323909</v>
      </c>
      <c r="N753" s="47">
        <f>HLOOKUP(ROUND(AVERAGE(M741:M752)/10^6,0),Assumption!$B$2:$E$3,2,TRUE)*MAX((AVERAGE(M741:M752)-250*10^6),0)</f>
        <v>40832778.13</v>
      </c>
      <c r="O753" s="46">
        <f t="shared" si="4"/>
        <v>7216156687</v>
      </c>
      <c r="P753" s="46">
        <f>IF(A753=1,SA,MAX(0,SA-M752))</f>
        <v>0</v>
      </c>
      <c r="S753" s="5">
        <v>0.0</v>
      </c>
      <c r="T753" s="5">
        <v>1.0</v>
      </c>
      <c r="U753" s="5">
        <v>1.0</v>
      </c>
      <c r="V753" s="48">
        <v>1.0</v>
      </c>
    </row>
    <row r="754" ht="15.75" customHeight="1">
      <c r="A754" s="5">
        <v>752.0</v>
      </c>
      <c r="B754" s="5">
        <v>63.0</v>
      </c>
      <c r="C754" s="5">
        <f t="shared" si="1"/>
        <v>8</v>
      </c>
      <c r="D754" s="5">
        <f>'Thông tin khách hàng'!$B$4+B754-1</f>
        <v>63</v>
      </c>
      <c r="E754" s="46">
        <f t="shared" si="5"/>
        <v>7175323909</v>
      </c>
      <c r="F754" s="5">
        <f>TP*VLOOKUP('Thông tin khách hàng'!$E$10,$X$2:$Z$5,3,FALSE)*OFFSET($S754,0,VLOOKUP('Thông tin khách hàng'!$E$10,$X$2:$Z$5,2,FALSE))</f>
        <v>0</v>
      </c>
      <c r="G754" s="5">
        <f>EP*VLOOKUP('Thông tin khách hàng'!$E$10,$X$2:$Z$5,3,FALSE)*OFFSET($S754,0,VLOOKUP('Thông tin khách hàng'!$E$10,$X$2:$Z$5,2,FALSE))</f>
        <v>0</v>
      </c>
      <c r="H754" s="5">
        <f>F754*HLOOKUP(B754,Assumption!$A$10:$G$12,2,TRUE)+G754*HLOOKUP(B754,Assumption!$A$10:$G$12,3,TRUE)</f>
        <v>0</v>
      </c>
      <c r="I754" s="5">
        <f t="shared" si="2"/>
        <v>0</v>
      </c>
      <c r="J754" s="47">
        <f>VLOOKUP(D754,Assumption!$O$3:$Q$103,IF('Thông tin khách hàng'!$B$3="Nam",2,3),FALSE)/12*P754</f>
        <v>0</v>
      </c>
      <c r="K754" s="5">
        <v>20000.0</v>
      </c>
      <c r="L754" s="46">
        <f>ROUND(((HLOOKUP(B754,Assumption!$A$6:$L$7,2,TRUE)+1)^(1/12)-1)*(E754+I754-J754-K754),0)</f>
        <v>11850598</v>
      </c>
      <c r="M754" s="46">
        <f t="shared" si="3"/>
        <v>7187154507</v>
      </c>
      <c r="N754" s="47">
        <f>HLOOKUP(ROUND(AVERAGE(M742:M753)/10^6,0),Assumption!$B$2:$E$3,2,TRUE)*MAX((AVERAGE(M742:M753)-250*10^6),0)</f>
        <v>40931872.27</v>
      </c>
      <c r="O754" s="46">
        <f t="shared" si="4"/>
        <v>7228086380</v>
      </c>
      <c r="P754" s="46">
        <f>IF(A754=1,SA,MAX(0,SA-M753))</f>
        <v>0</v>
      </c>
      <c r="S754" s="5">
        <v>0.0</v>
      </c>
      <c r="T754" s="5">
        <v>0.0</v>
      </c>
      <c r="U754" s="5">
        <v>0.0</v>
      </c>
      <c r="V754" s="48">
        <v>1.0</v>
      </c>
    </row>
    <row r="755" ht="15.75" customHeight="1">
      <c r="A755" s="5">
        <v>753.0</v>
      </c>
      <c r="B755" s="5">
        <v>63.0</v>
      </c>
      <c r="C755" s="5">
        <f t="shared" si="1"/>
        <v>9</v>
      </c>
      <c r="D755" s="5">
        <f>'Thông tin khách hàng'!$B$4+B755-1</f>
        <v>63</v>
      </c>
      <c r="E755" s="46">
        <f t="shared" si="5"/>
        <v>7187154507</v>
      </c>
      <c r="F755" s="5">
        <f>TP*VLOOKUP('Thông tin khách hàng'!$E$10,$X$2:$Z$5,3,FALSE)*OFFSET($S755,0,VLOOKUP('Thông tin khách hàng'!$E$10,$X$2:$Z$5,2,FALSE))</f>
        <v>0</v>
      </c>
      <c r="G755" s="5">
        <f>EP*VLOOKUP('Thông tin khách hàng'!$E$10,$X$2:$Z$5,3,FALSE)*OFFSET($S755,0,VLOOKUP('Thông tin khách hàng'!$E$10,$X$2:$Z$5,2,FALSE))</f>
        <v>0</v>
      </c>
      <c r="H755" s="5">
        <f>F755*HLOOKUP(B755,Assumption!$A$10:$G$12,2,TRUE)+G755*HLOOKUP(B755,Assumption!$A$10:$G$12,3,TRUE)</f>
        <v>0</v>
      </c>
      <c r="I755" s="5">
        <f t="shared" si="2"/>
        <v>0</v>
      </c>
      <c r="J755" s="47">
        <f>VLOOKUP(D755,Assumption!$O$3:$Q$103,IF('Thông tin khách hàng'!$B$3="Nam",2,3),FALSE)/12*P755</f>
        <v>0</v>
      </c>
      <c r="K755" s="5">
        <v>20000.0</v>
      </c>
      <c r="L755" s="46">
        <f>ROUND(((HLOOKUP(B755,Assumption!$A$6:$L$7,2,TRUE)+1)^(1/12)-1)*(E755+I755-J755-K755),0)</f>
        <v>11870137</v>
      </c>
      <c r="M755" s="46">
        <f t="shared" si="3"/>
        <v>7199004644</v>
      </c>
      <c r="N755" s="47">
        <f>HLOOKUP(ROUND(AVERAGE(M743:M754)/10^6,0),Assumption!$B$2:$E$3,2,TRUE)*MAX((AVERAGE(M743:M754)-250*10^6),0)</f>
        <v>41031130.07</v>
      </c>
      <c r="O755" s="46">
        <f t="shared" si="4"/>
        <v>7240035774</v>
      </c>
      <c r="P755" s="46">
        <f>IF(A755=1,SA,MAX(0,SA-M754))</f>
        <v>0</v>
      </c>
      <c r="S755" s="5">
        <v>0.0</v>
      </c>
      <c r="T755" s="5">
        <v>0.0</v>
      </c>
      <c r="U755" s="5">
        <v>0.0</v>
      </c>
      <c r="V755" s="48">
        <v>1.0</v>
      </c>
    </row>
    <row r="756" ht="15.75" customHeight="1">
      <c r="A756" s="5">
        <v>754.0</v>
      </c>
      <c r="B756" s="5">
        <v>63.0</v>
      </c>
      <c r="C756" s="5">
        <f t="shared" si="1"/>
        <v>10</v>
      </c>
      <c r="D756" s="5">
        <f>'Thông tin khách hàng'!$B$4+B756-1</f>
        <v>63</v>
      </c>
      <c r="E756" s="46">
        <f t="shared" si="5"/>
        <v>7199004644</v>
      </c>
      <c r="F756" s="5">
        <f>TP*VLOOKUP('Thông tin khách hàng'!$E$10,$X$2:$Z$5,3,FALSE)*OFFSET($S756,0,VLOOKUP('Thông tin khách hàng'!$E$10,$X$2:$Z$5,2,FALSE))</f>
        <v>0</v>
      </c>
      <c r="G756" s="5">
        <f>EP*VLOOKUP('Thông tin khách hàng'!$E$10,$X$2:$Z$5,3,FALSE)*OFFSET($S756,0,VLOOKUP('Thông tin khách hàng'!$E$10,$X$2:$Z$5,2,FALSE))</f>
        <v>0</v>
      </c>
      <c r="H756" s="5">
        <f>F756*HLOOKUP(B756,Assumption!$A$10:$G$12,2,TRUE)+G756*HLOOKUP(B756,Assumption!$A$10:$G$12,3,TRUE)</f>
        <v>0</v>
      </c>
      <c r="I756" s="5">
        <f t="shared" si="2"/>
        <v>0</v>
      </c>
      <c r="J756" s="47">
        <f>VLOOKUP(D756,Assumption!$O$3:$Q$103,IF('Thông tin khách hàng'!$B$3="Nam",2,3),FALSE)/12*P756</f>
        <v>0</v>
      </c>
      <c r="K756" s="5">
        <v>20000.0</v>
      </c>
      <c r="L756" s="46">
        <f>ROUND(((HLOOKUP(B756,Assumption!$A$6:$L$7,2,TRUE)+1)^(1/12)-1)*(E756+I756-J756-K756),0)</f>
        <v>11889708</v>
      </c>
      <c r="M756" s="46">
        <f t="shared" si="3"/>
        <v>7210874352</v>
      </c>
      <c r="N756" s="47">
        <f>HLOOKUP(ROUND(AVERAGE(M744:M755)/10^6,0),Assumption!$B$2:$E$3,2,TRUE)*MAX((AVERAGE(M744:M755)-250*10^6),0)</f>
        <v>41130551.8</v>
      </c>
      <c r="O756" s="46">
        <f t="shared" si="4"/>
        <v>7252004904</v>
      </c>
      <c r="P756" s="46">
        <f>IF(A756=1,SA,MAX(0,SA-M755))</f>
        <v>0</v>
      </c>
      <c r="S756" s="5">
        <v>0.0</v>
      </c>
      <c r="T756" s="5">
        <v>0.0</v>
      </c>
      <c r="U756" s="5">
        <v>1.0</v>
      </c>
      <c r="V756" s="48">
        <v>1.0</v>
      </c>
    </row>
    <row r="757" ht="15.75" customHeight="1">
      <c r="A757" s="5">
        <v>755.0</v>
      </c>
      <c r="B757" s="5">
        <v>63.0</v>
      </c>
      <c r="C757" s="5">
        <f t="shared" si="1"/>
        <v>11</v>
      </c>
      <c r="D757" s="5">
        <f>'Thông tin khách hàng'!$B$4+B757-1</f>
        <v>63</v>
      </c>
      <c r="E757" s="46">
        <f t="shared" si="5"/>
        <v>7210874352</v>
      </c>
      <c r="F757" s="5">
        <f>TP*VLOOKUP('Thông tin khách hàng'!$E$10,$X$2:$Z$5,3,FALSE)*OFFSET($S757,0,VLOOKUP('Thông tin khách hàng'!$E$10,$X$2:$Z$5,2,FALSE))</f>
        <v>0</v>
      </c>
      <c r="G757" s="5">
        <f>EP*VLOOKUP('Thông tin khách hàng'!$E$10,$X$2:$Z$5,3,FALSE)*OFFSET($S757,0,VLOOKUP('Thông tin khách hàng'!$E$10,$X$2:$Z$5,2,FALSE))</f>
        <v>0</v>
      </c>
      <c r="H757" s="5">
        <f>F757*HLOOKUP(B757,Assumption!$A$10:$G$12,2,TRUE)+G757*HLOOKUP(B757,Assumption!$A$10:$G$12,3,TRUE)</f>
        <v>0</v>
      </c>
      <c r="I757" s="5">
        <f t="shared" si="2"/>
        <v>0</v>
      </c>
      <c r="J757" s="47">
        <f>VLOOKUP(D757,Assumption!$O$3:$Q$103,IF('Thông tin khách hàng'!$B$3="Nam",2,3),FALSE)/12*P757</f>
        <v>0</v>
      </c>
      <c r="K757" s="5">
        <v>20000.0</v>
      </c>
      <c r="L757" s="46">
        <f>ROUND(((HLOOKUP(B757,Assumption!$A$6:$L$7,2,TRUE)+1)^(1/12)-1)*(E757+I757-J757-K757),0)</f>
        <v>11909312</v>
      </c>
      <c r="M757" s="46">
        <f t="shared" si="3"/>
        <v>7222763664</v>
      </c>
      <c r="N757" s="47">
        <f>HLOOKUP(ROUND(AVERAGE(M745:M756)/10^6,0),Assumption!$B$2:$E$3,2,TRUE)*MAX((AVERAGE(M745:M756)-250*10^6),0)</f>
        <v>41230137.73</v>
      </c>
      <c r="O757" s="46">
        <f t="shared" si="4"/>
        <v>7263993802</v>
      </c>
      <c r="P757" s="46">
        <f>IF(A757=1,SA,MAX(0,SA-M756))</f>
        <v>0</v>
      </c>
      <c r="S757" s="5">
        <v>0.0</v>
      </c>
      <c r="T757" s="5">
        <v>0.0</v>
      </c>
      <c r="U757" s="5">
        <v>0.0</v>
      </c>
      <c r="V757" s="48">
        <v>1.0</v>
      </c>
    </row>
    <row r="758" ht="15.75" customHeight="1">
      <c r="A758" s="5">
        <v>756.0</v>
      </c>
      <c r="B758" s="5">
        <v>63.0</v>
      </c>
      <c r="C758" s="5">
        <f t="shared" si="1"/>
        <v>12</v>
      </c>
      <c r="D758" s="5">
        <f>'Thông tin khách hàng'!$B$4+B758-1</f>
        <v>63</v>
      </c>
      <c r="E758" s="46">
        <f t="shared" si="5"/>
        <v>7222763664</v>
      </c>
      <c r="F758" s="5">
        <f>TP*VLOOKUP('Thông tin khách hàng'!$E$10,$X$2:$Z$5,3,FALSE)*OFFSET($S758,0,VLOOKUP('Thông tin khách hàng'!$E$10,$X$2:$Z$5,2,FALSE))</f>
        <v>0</v>
      </c>
      <c r="G758" s="5">
        <f>EP*VLOOKUP('Thông tin khách hàng'!$E$10,$X$2:$Z$5,3,FALSE)*OFFSET($S758,0,VLOOKUP('Thông tin khách hàng'!$E$10,$X$2:$Z$5,2,FALSE))</f>
        <v>0</v>
      </c>
      <c r="H758" s="5">
        <f>F758*HLOOKUP(B758,Assumption!$A$10:$G$12,2,TRUE)+G758*HLOOKUP(B758,Assumption!$A$10:$G$12,3,TRUE)</f>
        <v>0</v>
      </c>
      <c r="I758" s="5">
        <f t="shared" si="2"/>
        <v>0</v>
      </c>
      <c r="J758" s="47">
        <f>VLOOKUP(D758,Assumption!$O$3:$Q$103,IF('Thông tin khách hàng'!$B$3="Nam",2,3),FALSE)/12*P758</f>
        <v>0</v>
      </c>
      <c r="K758" s="5">
        <v>20000.0</v>
      </c>
      <c r="L758" s="46">
        <f>ROUND(((HLOOKUP(B758,Assumption!$A$6:$L$7,2,TRUE)+1)^(1/12)-1)*(E758+I758-J758-K758),0)</f>
        <v>11928948</v>
      </c>
      <c r="M758" s="46">
        <f t="shared" si="3"/>
        <v>7234672612</v>
      </c>
      <c r="N758" s="47">
        <f>HLOOKUP(ROUND(AVERAGE(M746:M757)/10^6,0),Assumption!$B$2:$E$3,2,TRUE)*MAX((AVERAGE(M746:M757)-250*10^6),0)</f>
        <v>41329888.14</v>
      </c>
      <c r="O758" s="46">
        <f t="shared" si="4"/>
        <v>7276002500</v>
      </c>
      <c r="P758" s="46">
        <f>IF(A758=1,SA,MAX(0,SA-M757))</f>
        <v>0</v>
      </c>
      <c r="S758" s="5">
        <v>0.0</v>
      </c>
      <c r="T758" s="5">
        <v>0.0</v>
      </c>
      <c r="U758" s="5">
        <v>0.0</v>
      </c>
      <c r="V758" s="48">
        <v>1.0</v>
      </c>
    </row>
    <row r="759" ht="15.75" customHeight="1">
      <c r="A759" s="5">
        <v>757.0</v>
      </c>
      <c r="B759" s="5">
        <v>64.0</v>
      </c>
      <c r="C759" s="5">
        <f t="shared" si="1"/>
        <v>1</v>
      </c>
      <c r="D759" s="5">
        <f>'Thông tin khách hàng'!$B$4+B759-1</f>
        <v>64</v>
      </c>
      <c r="E759" s="46">
        <f t="shared" si="5"/>
        <v>7234672612</v>
      </c>
      <c r="F759" s="5">
        <f>TP*VLOOKUP('Thông tin khách hàng'!$E$10,$X$2:$Z$5,3,FALSE)*OFFSET($S759,0,VLOOKUP('Thông tin khách hàng'!$E$10,$X$2:$Z$5,2,FALSE))</f>
        <v>15000000</v>
      </c>
      <c r="G759" s="5">
        <f>EP*VLOOKUP('Thông tin khách hàng'!$E$10,$X$2:$Z$5,3,FALSE)*OFFSET($S759,0,VLOOKUP('Thông tin khách hàng'!$E$10,$X$2:$Z$5,2,FALSE))</f>
        <v>15000000</v>
      </c>
      <c r="H759" s="5">
        <f>F759*HLOOKUP(B759,Assumption!$A$10:$G$12,2,TRUE)+G759*HLOOKUP(B759,Assumption!$A$10:$G$12,3,TRUE)</f>
        <v>750000</v>
      </c>
      <c r="I759" s="5">
        <f t="shared" si="2"/>
        <v>29250000</v>
      </c>
      <c r="J759" s="47">
        <f>VLOOKUP(D759,Assumption!$O$3:$Q$103,IF('Thông tin khách hàng'!$B$3="Nam",2,3),FALSE)/12*P759</f>
        <v>0</v>
      </c>
      <c r="K759" s="5">
        <v>20000.0</v>
      </c>
      <c r="L759" s="46">
        <f>ROUND(((HLOOKUP(B759,Assumption!$A$6:$L$7,2,TRUE)+1)^(1/12)-1)*(E759+I759-J759-K759),0)</f>
        <v>11996926</v>
      </c>
      <c r="M759" s="46">
        <f t="shared" si="3"/>
        <v>7275899538</v>
      </c>
      <c r="N759" s="47">
        <f>HLOOKUP(ROUND(AVERAGE(M747:M758)/10^6,0),Assumption!$B$2:$E$3,2,TRUE)*MAX((AVERAGE(M747:M758)-250*10^6),0)</f>
        <v>41429803.29</v>
      </c>
      <c r="O759" s="46">
        <f t="shared" si="4"/>
        <v>7317329342</v>
      </c>
      <c r="P759" s="46">
        <f>IF(A759=1,SA,MAX(0,SA-M758))</f>
        <v>0</v>
      </c>
      <c r="S759" s="5">
        <v>1.0</v>
      </c>
      <c r="T759" s="5">
        <v>1.0</v>
      </c>
      <c r="U759" s="5">
        <v>1.0</v>
      </c>
      <c r="V759" s="48">
        <v>1.0</v>
      </c>
    </row>
    <row r="760" ht="15.75" customHeight="1">
      <c r="A760" s="5">
        <v>758.0</v>
      </c>
      <c r="B760" s="5">
        <v>64.0</v>
      </c>
      <c r="C760" s="5">
        <f t="shared" si="1"/>
        <v>2</v>
      </c>
      <c r="D760" s="5">
        <f>'Thông tin khách hàng'!$B$4+B760-1</f>
        <v>64</v>
      </c>
      <c r="E760" s="46">
        <f t="shared" si="5"/>
        <v>7275899538</v>
      </c>
      <c r="F760" s="5">
        <f>TP*VLOOKUP('Thông tin khách hàng'!$E$10,$X$2:$Z$5,3,FALSE)*OFFSET($S760,0,VLOOKUP('Thông tin khách hàng'!$E$10,$X$2:$Z$5,2,FALSE))</f>
        <v>0</v>
      </c>
      <c r="G760" s="5">
        <f>EP*VLOOKUP('Thông tin khách hàng'!$E$10,$X$2:$Z$5,3,FALSE)*OFFSET($S760,0,VLOOKUP('Thông tin khách hàng'!$E$10,$X$2:$Z$5,2,FALSE))</f>
        <v>0</v>
      </c>
      <c r="H760" s="5">
        <f>F760*HLOOKUP(B760,Assumption!$A$10:$G$12,2,TRUE)+G760*HLOOKUP(B760,Assumption!$A$10:$G$12,3,TRUE)</f>
        <v>0</v>
      </c>
      <c r="I760" s="5">
        <f t="shared" si="2"/>
        <v>0</v>
      </c>
      <c r="J760" s="47">
        <f>VLOOKUP(D760,Assumption!$O$3:$Q$103,IF('Thông tin khách hàng'!$B$3="Nam",2,3),FALSE)/12*P760</f>
        <v>0</v>
      </c>
      <c r="K760" s="5">
        <v>20000.0</v>
      </c>
      <c r="L760" s="46">
        <f>ROUND(((HLOOKUP(B760,Assumption!$A$6:$L$7,2,TRUE)+1)^(1/12)-1)*(E760+I760-J760-K760),0)</f>
        <v>12016707</v>
      </c>
      <c r="M760" s="46">
        <f t="shared" si="3"/>
        <v>7287896245</v>
      </c>
      <c r="N760" s="47">
        <f>HLOOKUP(ROUND(AVERAGE(M748:M759)/10^6,0),Assumption!$B$2:$E$3,2,TRUE)*MAX((AVERAGE(M748:M759)-250*10^6),0)</f>
        <v>41529883.46</v>
      </c>
      <c r="O760" s="46">
        <f t="shared" si="4"/>
        <v>7329426129</v>
      </c>
      <c r="P760" s="46">
        <f>IF(A760=1,SA,MAX(0,SA-M759))</f>
        <v>0</v>
      </c>
      <c r="S760" s="5">
        <v>0.0</v>
      </c>
      <c r="T760" s="5">
        <v>0.0</v>
      </c>
      <c r="U760" s="5">
        <v>0.0</v>
      </c>
      <c r="V760" s="48">
        <v>1.0</v>
      </c>
    </row>
    <row r="761" ht="15.75" customHeight="1">
      <c r="A761" s="5">
        <v>759.0</v>
      </c>
      <c r="B761" s="5">
        <v>64.0</v>
      </c>
      <c r="C761" s="5">
        <f t="shared" si="1"/>
        <v>3</v>
      </c>
      <c r="D761" s="5">
        <f>'Thông tin khách hàng'!$B$4+B761-1</f>
        <v>64</v>
      </c>
      <c r="E761" s="46">
        <f t="shared" si="5"/>
        <v>7287896245</v>
      </c>
      <c r="F761" s="5">
        <f>TP*VLOOKUP('Thông tin khách hàng'!$E$10,$X$2:$Z$5,3,FALSE)*OFFSET($S761,0,VLOOKUP('Thông tin khách hàng'!$E$10,$X$2:$Z$5,2,FALSE))</f>
        <v>0</v>
      </c>
      <c r="G761" s="5">
        <f>EP*VLOOKUP('Thông tin khách hàng'!$E$10,$X$2:$Z$5,3,FALSE)*OFFSET($S761,0,VLOOKUP('Thông tin khách hàng'!$E$10,$X$2:$Z$5,2,FALSE))</f>
        <v>0</v>
      </c>
      <c r="H761" s="5">
        <f>F761*HLOOKUP(B761,Assumption!$A$10:$G$12,2,TRUE)+G761*HLOOKUP(B761,Assumption!$A$10:$G$12,3,TRUE)</f>
        <v>0</v>
      </c>
      <c r="I761" s="5">
        <f t="shared" si="2"/>
        <v>0</v>
      </c>
      <c r="J761" s="47">
        <f>VLOOKUP(D761,Assumption!$O$3:$Q$103,IF('Thông tin khách hàng'!$B$3="Nam",2,3),FALSE)/12*P761</f>
        <v>0</v>
      </c>
      <c r="K761" s="5">
        <v>20000.0</v>
      </c>
      <c r="L761" s="46">
        <f>ROUND(((HLOOKUP(B761,Assumption!$A$6:$L$7,2,TRUE)+1)^(1/12)-1)*(E761+I761-J761-K761),0)</f>
        <v>12036520</v>
      </c>
      <c r="M761" s="46">
        <f t="shared" si="3"/>
        <v>7299912765</v>
      </c>
      <c r="N761" s="47">
        <f>HLOOKUP(ROUND(AVERAGE(M749:M760)/10^6,0),Assumption!$B$2:$E$3,2,TRUE)*MAX((AVERAGE(M749:M760)-250*10^6),0)</f>
        <v>41630128.92</v>
      </c>
      <c r="O761" s="46">
        <f t="shared" si="4"/>
        <v>7341542894</v>
      </c>
      <c r="P761" s="46">
        <f>IF(A761=1,SA,MAX(0,SA-M760))</f>
        <v>0</v>
      </c>
      <c r="S761" s="5">
        <v>0.0</v>
      </c>
      <c r="T761" s="5">
        <v>0.0</v>
      </c>
      <c r="U761" s="5">
        <v>0.0</v>
      </c>
      <c r="V761" s="48">
        <v>1.0</v>
      </c>
    </row>
    <row r="762" ht="15.75" customHeight="1">
      <c r="A762" s="5">
        <v>760.0</v>
      </c>
      <c r="B762" s="5">
        <v>64.0</v>
      </c>
      <c r="C762" s="5">
        <f t="shared" si="1"/>
        <v>4</v>
      </c>
      <c r="D762" s="5">
        <f>'Thông tin khách hàng'!$B$4+B762-1</f>
        <v>64</v>
      </c>
      <c r="E762" s="46">
        <f t="shared" si="5"/>
        <v>7299912765</v>
      </c>
      <c r="F762" s="5">
        <f>TP*VLOOKUP('Thông tin khách hàng'!$E$10,$X$2:$Z$5,3,FALSE)*OFFSET($S762,0,VLOOKUP('Thông tin khách hàng'!$E$10,$X$2:$Z$5,2,FALSE))</f>
        <v>0</v>
      </c>
      <c r="G762" s="5">
        <f>EP*VLOOKUP('Thông tin khách hàng'!$E$10,$X$2:$Z$5,3,FALSE)*OFFSET($S762,0,VLOOKUP('Thông tin khách hàng'!$E$10,$X$2:$Z$5,2,FALSE))</f>
        <v>0</v>
      </c>
      <c r="H762" s="5">
        <f>F762*HLOOKUP(B762,Assumption!$A$10:$G$12,2,TRUE)+G762*HLOOKUP(B762,Assumption!$A$10:$G$12,3,TRUE)</f>
        <v>0</v>
      </c>
      <c r="I762" s="5">
        <f t="shared" si="2"/>
        <v>0</v>
      </c>
      <c r="J762" s="47">
        <f>VLOOKUP(D762,Assumption!$O$3:$Q$103,IF('Thông tin khách hàng'!$B$3="Nam",2,3),FALSE)/12*P762</f>
        <v>0</v>
      </c>
      <c r="K762" s="5">
        <v>20000.0</v>
      </c>
      <c r="L762" s="46">
        <f>ROUND(((HLOOKUP(B762,Assumption!$A$6:$L$7,2,TRUE)+1)^(1/12)-1)*(E762+I762-J762-K762),0)</f>
        <v>12056366</v>
      </c>
      <c r="M762" s="46">
        <f t="shared" si="3"/>
        <v>7311949131</v>
      </c>
      <c r="N762" s="47">
        <f>HLOOKUP(ROUND(AVERAGE(M750:M761)/10^6,0),Assumption!$B$2:$E$3,2,TRUE)*MAX((AVERAGE(M750:M761)-250*10^6),0)</f>
        <v>41730539.95</v>
      </c>
      <c r="O762" s="46">
        <f t="shared" si="4"/>
        <v>7353679671</v>
      </c>
      <c r="P762" s="46">
        <f>IF(A762=1,SA,MAX(0,SA-M761))</f>
        <v>0</v>
      </c>
      <c r="S762" s="5">
        <v>0.0</v>
      </c>
      <c r="T762" s="5">
        <v>0.0</v>
      </c>
      <c r="U762" s="5">
        <v>1.0</v>
      </c>
      <c r="V762" s="48">
        <v>1.0</v>
      </c>
    </row>
    <row r="763" ht="15.75" customHeight="1">
      <c r="A763" s="5">
        <v>761.0</v>
      </c>
      <c r="B763" s="5">
        <v>64.0</v>
      </c>
      <c r="C763" s="5">
        <f t="shared" si="1"/>
        <v>5</v>
      </c>
      <c r="D763" s="5">
        <f>'Thông tin khách hàng'!$B$4+B763-1</f>
        <v>64</v>
      </c>
      <c r="E763" s="46">
        <f t="shared" si="5"/>
        <v>7311949131</v>
      </c>
      <c r="F763" s="5">
        <f>TP*VLOOKUP('Thông tin khách hàng'!$E$10,$X$2:$Z$5,3,FALSE)*OFFSET($S763,0,VLOOKUP('Thông tin khách hàng'!$E$10,$X$2:$Z$5,2,FALSE))</f>
        <v>0</v>
      </c>
      <c r="G763" s="5">
        <f>EP*VLOOKUP('Thông tin khách hàng'!$E$10,$X$2:$Z$5,3,FALSE)*OFFSET($S763,0,VLOOKUP('Thông tin khách hàng'!$E$10,$X$2:$Z$5,2,FALSE))</f>
        <v>0</v>
      </c>
      <c r="H763" s="5">
        <f>F763*HLOOKUP(B763,Assumption!$A$10:$G$12,2,TRUE)+G763*HLOOKUP(B763,Assumption!$A$10:$G$12,3,TRUE)</f>
        <v>0</v>
      </c>
      <c r="I763" s="5">
        <f t="shared" si="2"/>
        <v>0</v>
      </c>
      <c r="J763" s="47">
        <f>VLOOKUP(D763,Assumption!$O$3:$Q$103,IF('Thông tin khách hàng'!$B$3="Nam",2,3),FALSE)/12*P763</f>
        <v>0</v>
      </c>
      <c r="K763" s="5">
        <v>20000.0</v>
      </c>
      <c r="L763" s="46">
        <f>ROUND(((HLOOKUP(B763,Assumption!$A$6:$L$7,2,TRUE)+1)^(1/12)-1)*(E763+I763-J763-K763),0)</f>
        <v>12076245</v>
      </c>
      <c r="M763" s="46">
        <f t="shared" si="3"/>
        <v>7324005376</v>
      </c>
      <c r="N763" s="47">
        <f>HLOOKUP(ROUND(AVERAGE(M751:M762)/10^6,0),Assumption!$B$2:$E$3,2,TRUE)*MAX((AVERAGE(M751:M762)-250*10^6),0)</f>
        <v>41831116.81</v>
      </c>
      <c r="O763" s="46">
        <f t="shared" si="4"/>
        <v>7365836493</v>
      </c>
      <c r="P763" s="46">
        <f>IF(A763=1,SA,MAX(0,SA-M762))</f>
        <v>0</v>
      </c>
      <c r="S763" s="5">
        <v>0.0</v>
      </c>
      <c r="T763" s="5">
        <v>0.0</v>
      </c>
      <c r="U763" s="5">
        <v>0.0</v>
      </c>
      <c r="V763" s="48">
        <v>1.0</v>
      </c>
    </row>
    <row r="764" ht="15.75" customHeight="1">
      <c r="A764" s="5">
        <v>762.0</v>
      </c>
      <c r="B764" s="5">
        <v>64.0</v>
      </c>
      <c r="C764" s="5">
        <f t="shared" si="1"/>
        <v>6</v>
      </c>
      <c r="D764" s="5">
        <f>'Thông tin khách hàng'!$B$4+B764-1</f>
        <v>64</v>
      </c>
      <c r="E764" s="46">
        <f t="shared" si="5"/>
        <v>7324005376</v>
      </c>
      <c r="F764" s="5">
        <f>TP*VLOOKUP('Thông tin khách hàng'!$E$10,$X$2:$Z$5,3,FALSE)*OFFSET($S764,0,VLOOKUP('Thông tin khách hàng'!$E$10,$X$2:$Z$5,2,FALSE))</f>
        <v>0</v>
      </c>
      <c r="G764" s="5">
        <f>EP*VLOOKUP('Thông tin khách hàng'!$E$10,$X$2:$Z$5,3,FALSE)*OFFSET($S764,0,VLOOKUP('Thông tin khách hàng'!$E$10,$X$2:$Z$5,2,FALSE))</f>
        <v>0</v>
      </c>
      <c r="H764" s="5">
        <f>F764*HLOOKUP(B764,Assumption!$A$10:$G$12,2,TRUE)+G764*HLOOKUP(B764,Assumption!$A$10:$G$12,3,TRUE)</f>
        <v>0</v>
      </c>
      <c r="I764" s="5">
        <f t="shared" si="2"/>
        <v>0</v>
      </c>
      <c r="J764" s="47">
        <f>VLOOKUP(D764,Assumption!$O$3:$Q$103,IF('Thông tin khách hàng'!$B$3="Nam",2,3),FALSE)/12*P764</f>
        <v>0</v>
      </c>
      <c r="K764" s="5">
        <v>20000.0</v>
      </c>
      <c r="L764" s="46">
        <f>ROUND(((HLOOKUP(B764,Assumption!$A$6:$L$7,2,TRUE)+1)^(1/12)-1)*(E764+I764-J764-K764),0)</f>
        <v>12096157</v>
      </c>
      <c r="M764" s="46">
        <f t="shared" si="3"/>
        <v>7336081533</v>
      </c>
      <c r="N764" s="47">
        <f>HLOOKUP(ROUND(AVERAGE(M752:M763)/10^6,0),Assumption!$B$2:$E$3,2,TRUE)*MAX((AVERAGE(M752:M763)-250*10^6),0)</f>
        <v>41931859.78</v>
      </c>
      <c r="O764" s="46">
        <f t="shared" si="4"/>
        <v>7378013393</v>
      </c>
      <c r="P764" s="46">
        <f>IF(A764=1,SA,MAX(0,SA-M763))</f>
        <v>0</v>
      </c>
      <c r="S764" s="5">
        <v>0.0</v>
      </c>
      <c r="T764" s="5">
        <v>0.0</v>
      </c>
      <c r="U764" s="5">
        <v>0.0</v>
      </c>
      <c r="V764" s="48">
        <v>1.0</v>
      </c>
    </row>
    <row r="765" ht="15.75" customHeight="1">
      <c r="A765" s="5">
        <v>763.0</v>
      </c>
      <c r="B765" s="5">
        <v>64.0</v>
      </c>
      <c r="C765" s="5">
        <f t="shared" si="1"/>
        <v>7</v>
      </c>
      <c r="D765" s="5">
        <f>'Thông tin khách hàng'!$B$4+B765-1</f>
        <v>64</v>
      </c>
      <c r="E765" s="46">
        <f t="shared" si="5"/>
        <v>7336081533</v>
      </c>
      <c r="F765" s="5">
        <f>TP*VLOOKUP('Thông tin khách hàng'!$E$10,$X$2:$Z$5,3,FALSE)*OFFSET($S765,0,VLOOKUP('Thông tin khách hàng'!$E$10,$X$2:$Z$5,2,FALSE))</f>
        <v>15000000</v>
      </c>
      <c r="G765" s="5">
        <f>EP*VLOOKUP('Thông tin khách hàng'!$E$10,$X$2:$Z$5,3,FALSE)*OFFSET($S765,0,VLOOKUP('Thông tin khách hàng'!$E$10,$X$2:$Z$5,2,FALSE))</f>
        <v>15000000</v>
      </c>
      <c r="H765" s="5">
        <f>F765*HLOOKUP(B765,Assumption!$A$10:$G$12,2,TRUE)+G765*HLOOKUP(B765,Assumption!$A$10:$G$12,3,TRUE)</f>
        <v>750000</v>
      </c>
      <c r="I765" s="5">
        <f t="shared" si="2"/>
        <v>29250000</v>
      </c>
      <c r="J765" s="47">
        <f>VLOOKUP(D765,Assumption!$O$3:$Q$103,IF('Thông tin khách hàng'!$B$3="Nam",2,3),FALSE)/12*P765</f>
        <v>0</v>
      </c>
      <c r="K765" s="5">
        <v>20000.0</v>
      </c>
      <c r="L765" s="46">
        <f>ROUND(((HLOOKUP(B765,Assumption!$A$6:$L$7,2,TRUE)+1)^(1/12)-1)*(E765+I765-J765-K765),0)</f>
        <v>12164411</v>
      </c>
      <c r="M765" s="46">
        <f t="shared" si="3"/>
        <v>7377475944</v>
      </c>
      <c r="N765" s="47">
        <f>HLOOKUP(ROUND(AVERAGE(M753:M764)/10^6,0),Assumption!$B$2:$E$3,2,TRUE)*MAX((AVERAGE(M753:M764)-250*10^6),0)</f>
        <v>42032769.14</v>
      </c>
      <c r="O765" s="46">
        <f t="shared" si="4"/>
        <v>7419508713</v>
      </c>
      <c r="P765" s="46">
        <f>IF(A765=1,SA,MAX(0,SA-M764))</f>
        <v>0</v>
      </c>
      <c r="S765" s="5">
        <v>0.0</v>
      </c>
      <c r="T765" s="5">
        <v>1.0</v>
      </c>
      <c r="U765" s="5">
        <v>1.0</v>
      </c>
      <c r="V765" s="48">
        <v>1.0</v>
      </c>
    </row>
    <row r="766" ht="15.75" customHeight="1">
      <c r="A766" s="5">
        <v>764.0</v>
      </c>
      <c r="B766" s="5">
        <v>64.0</v>
      </c>
      <c r="C766" s="5">
        <f t="shared" si="1"/>
        <v>8</v>
      </c>
      <c r="D766" s="5">
        <f>'Thông tin khách hàng'!$B$4+B766-1</f>
        <v>64</v>
      </c>
      <c r="E766" s="46">
        <f t="shared" si="5"/>
        <v>7377475944</v>
      </c>
      <c r="F766" s="5">
        <f>TP*VLOOKUP('Thông tin khách hàng'!$E$10,$X$2:$Z$5,3,FALSE)*OFFSET($S766,0,VLOOKUP('Thông tin khách hàng'!$E$10,$X$2:$Z$5,2,FALSE))</f>
        <v>0</v>
      </c>
      <c r="G766" s="5">
        <f>EP*VLOOKUP('Thông tin khách hàng'!$E$10,$X$2:$Z$5,3,FALSE)*OFFSET($S766,0,VLOOKUP('Thông tin khách hàng'!$E$10,$X$2:$Z$5,2,FALSE))</f>
        <v>0</v>
      </c>
      <c r="H766" s="5">
        <f>F766*HLOOKUP(B766,Assumption!$A$10:$G$12,2,TRUE)+G766*HLOOKUP(B766,Assumption!$A$10:$G$12,3,TRUE)</f>
        <v>0</v>
      </c>
      <c r="I766" s="5">
        <f t="shared" si="2"/>
        <v>0</v>
      </c>
      <c r="J766" s="47">
        <f>VLOOKUP(D766,Assumption!$O$3:$Q$103,IF('Thông tin khách hàng'!$B$3="Nam",2,3),FALSE)/12*P766</f>
        <v>0</v>
      </c>
      <c r="K766" s="5">
        <v>20000.0</v>
      </c>
      <c r="L766" s="46">
        <f>ROUND(((HLOOKUP(B766,Assumption!$A$6:$L$7,2,TRUE)+1)^(1/12)-1)*(E766+I766-J766-K766),0)</f>
        <v>12184468</v>
      </c>
      <c r="M766" s="46">
        <f t="shared" si="3"/>
        <v>7389640412</v>
      </c>
      <c r="N766" s="47">
        <f>HLOOKUP(ROUND(AVERAGE(M754:M765)/10^6,0),Assumption!$B$2:$E$3,2,TRUE)*MAX((AVERAGE(M754:M765)-250*10^6),0)</f>
        <v>42133845.16</v>
      </c>
      <c r="O766" s="46">
        <f t="shared" si="4"/>
        <v>7431774257</v>
      </c>
      <c r="P766" s="46">
        <f>IF(A766=1,SA,MAX(0,SA-M765))</f>
        <v>0</v>
      </c>
      <c r="S766" s="5">
        <v>0.0</v>
      </c>
      <c r="T766" s="5">
        <v>0.0</v>
      </c>
      <c r="U766" s="5">
        <v>0.0</v>
      </c>
      <c r="V766" s="48">
        <v>1.0</v>
      </c>
    </row>
    <row r="767" ht="15.75" customHeight="1">
      <c r="A767" s="5">
        <v>765.0</v>
      </c>
      <c r="B767" s="5">
        <v>64.0</v>
      </c>
      <c r="C767" s="5">
        <f t="shared" si="1"/>
        <v>9</v>
      </c>
      <c r="D767" s="5">
        <f>'Thông tin khách hàng'!$B$4+B767-1</f>
        <v>64</v>
      </c>
      <c r="E767" s="46">
        <f t="shared" si="5"/>
        <v>7389640412</v>
      </c>
      <c r="F767" s="5">
        <f>TP*VLOOKUP('Thông tin khách hàng'!$E$10,$X$2:$Z$5,3,FALSE)*OFFSET($S767,0,VLOOKUP('Thông tin khách hàng'!$E$10,$X$2:$Z$5,2,FALSE))</f>
        <v>0</v>
      </c>
      <c r="G767" s="5">
        <f>EP*VLOOKUP('Thông tin khách hàng'!$E$10,$X$2:$Z$5,3,FALSE)*OFFSET($S767,0,VLOOKUP('Thông tin khách hàng'!$E$10,$X$2:$Z$5,2,FALSE))</f>
        <v>0</v>
      </c>
      <c r="H767" s="5">
        <f>F767*HLOOKUP(B767,Assumption!$A$10:$G$12,2,TRUE)+G767*HLOOKUP(B767,Assumption!$A$10:$G$12,3,TRUE)</f>
        <v>0</v>
      </c>
      <c r="I767" s="5">
        <f t="shared" si="2"/>
        <v>0</v>
      </c>
      <c r="J767" s="47">
        <f>VLOOKUP(D767,Assumption!$O$3:$Q$103,IF('Thông tin khách hàng'!$B$3="Nam",2,3),FALSE)/12*P767</f>
        <v>0</v>
      </c>
      <c r="K767" s="5">
        <v>20000.0</v>
      </c>
      <c r="L767" s="46">
        <f>ROUND(((HLOOKUP(B767,Assumption!$A$6:$L$7,2,TRUE)+1)^(1/12)-1)*(E767+I767-J767-K767),0)</f>
        <v>12204559</v>
      </c>
      <c r="M767" s="46">
        <f t="shared" si="3"/>
        <v>7401824971</v>
      </c>
      <c r="N767" s="47">
        <f>HLOOKUP(ROUND(AVERAGE(M755:M766)/10^6,0),Assumption!$B$2:$E$3,2,TRUE)*MAX((AVERAGE(M755:M766)-250*10^6),0)</f>
        <v>42235088.11</v>
      </c>
      <c r="O767" s="46">
        <f t="shared" si="4"/>
        <v>7444060059</v>
      </c>
      <c r="P767" s="46">
        <f>IF(A767=1,SA,MAX(0,SA-M766))</f>
        <v>0</v>
      </c>
      <c r="S767" s="5">
        <v>0.0</v>
      </c>
      <c r="T767" s="5">
        <v>0.0</v>
      </c>
      <c r="U767" s="5">
        <v>0.0</v>
      </c>
      <c r="V767" s="48">
        <v>1.0</v>
      </c>
    </row>
    <row r="768" ht="15.75" customHeight="1">
      <c r="A768" s="5">
        <v>766.0</v>
      </c>
      <c r="B768" s="5">
        <v>64.0</v>
      </c>
      <c r="C768" s="5">
        <f t="shared" si="1"/>
        <v>10</v>
      </c>
      <c r="D768" s="5">
        <f>'Thông tin khách hàng'!$B$4+B768-1</f>
        <v>64</v>
      </c>
      <c r="E768" s="46">
        <f t="shared" si="5"/>
        <v>7401824971</v>
      </c>
      <c r="F768" s="5">
        <f>TP*VLOOKUP('Thông tin khách hàng'!$E$10,$X$2:$Z$5,3,FALSE)*OFFSET($S768,0,VLOOKUP('Thông tin khách hàng'!$E$10,$X$2:$Z$5,2,FALSE))</f>
        <v>0</v>
      </c>
      <c r="G768" s="5">
        <f>EP*VLOOKUP('Thông tin khách hàng'!$E$10,$X$2:$Z$5,3,FALSE)*OFFSET($S768,0,VLOOKUP('Thông tin khách hàng'!$E$10,$X$2:$Z$5,2,FALSE))</f>
        <v>0</v>
      </c>
      <c r="H768" s="5">
        <f>F768*HLOOKUP(B768,Assumption!$A$10:$G$12,2,TRUE)+G768*HLOOKUP(B768,Assumption!$A$10:$G$12,3,TRUE)</f>
        <v>0</v>
      </c>
      <c r="I768" s="5">
        <f t="shared" si="2"/>
        <v>0</v>
      </c>
      <c r="J768" s="47">
        <f>VLOOKUP(D768,Assumption!$O$3:$Q$103,IF('Thông tin khách hàng'!$B$3="Nam",2,3),FALSE)/12*P768</f>
        <v>0</v>
      </c>
      <c r="K768" s="5">
        <v>20000.0</v>
      </c>
      <c r="L768" s="46">
        <f>ROUND(((HLOOKUP(B768,Assumption!$A$6:$L$7,2,TRUE)+1)^(1/12)-1)*(E768+I768-J768-K768),0)</f>
        <v>12224683</v>
      </c>
      <c r="M768" s="46">
        <f t="shared" si="3"/>
        <v>7414029654</v>
      </c>
      <c r="N768" s="47">
        <f>HLOOKUP(ROUND(AVERAGE(M756:M767)/10^6,0),Assumption!$B$2:$E$3,2,TRUE)*MAX((AVERAGE(M756:M767)-250*10^6),0)</f>
        <v>42336498.27</v>
      </c>
      <c r="O768" s="46">
        <f t="shared" si="4"/>
        <v>7456366153</v>
      </c>
      <c r="P768" s="46">
        <f>IF(A768=1,SA,MAX(0,SA-M767))</f>
        <v>0</v>
      </c>
      <c r="S768" s="5">
        <v>0.0</v>
      </c>
      <c r="T768" s="5">
        <v>0.0</v>
      </c>
      <c r="U768" s="5">
        <v>1.0</v>
      </c>
      <c r="V768" s="48">
        <v>1.0</v>
      </c>
    </row>
    <row r="769" ht="15.75" customHeight="1">
      <c r="A769" s="5">
        <v>767.0</v>
      </c>
      <c r="B769" s="5">
        <v>64.0</v>
      </c>
      <c r="C769" s="5">
        <f t="shared" si="1"/>
        <v>11</v>
      </c>
      <c r="D769" s="5">
        <f>'Thông tin khách hàng'!$B$4+B769-1</f>
        <v>64</v>
      </c>
      <c r="E769" s="46">
        <f t="shared" si="5"/>
        <v>7414029654</v>
      </c>
      <c r="F769" s="5">
        <f>TP*VLOOKUP('Thông tin khách hàng'!$E$10,$X$2:$Z$5,3,FALSE)*OFFSET($S769,0,VLOOKUP('Thông tin khách hàng'!$E$10,$X$2:$Z$5,2,FALSE))</f>
        <v>0</v>
      </c>
      <c r="G769" s="5">
        <f>EP*VLOOKUP('Thông tin khách hàng'!$E$10,$X$2:$Z$5,3,FALSE)*OFFSET($S769,0,VLOOKUP('Thông tin khách hàng'!$E$10,$X$2:$Z$5,2,FALSE))</f>
        <v>0</v>
      </c>
      <c r="H769" s="5">
        <f>F769*HLOOKUP(B769,Assumption!$A$10:$G$12,2,TRUE)+G769*HLOOKUP(B769,Assumption!$A$10:$G$12,3,TRUE)</f>
        <v>0</v>
      </c>
      <c r="I769" s="5">
        <f t="shared" si="2"/>
        <v>0</v>
      </c>
      <c r="J769" s="47">
        <f>VLOOKUP(D769,Assumption!$O$3:$Q$103,IF('Thông tin khách hàng'!$B$3="Nam",2,3),FALSE)/12*P769</f>
        <v>0</v>
      </c>
      <c r="K769" s="5">
        <v>20000.0</v>
      </c>
      <c r="L769" s="46">
        <f>ROUND(((HLOOKUP(B769,Assumption!$A$6:$L$7,2,TRUE)+1)^(1/12)-1)*(E769+I769-J769-K769),0)</f>
        <v>12244840</v>
      </c>
      <c r="M769" s="46">
        <f t="shared" si="3"/>
        <v>7426254494</v>
      </c>
      <c r="N769" s="47">
        <f>HLOOKUP(ROUND(AVERAGE(M757:M768)/10^6,0),Assumption!$B$2:$E$3,2,TRUE)*MAX((AVERAGE(M757:M768)-250*10^6),0)</f>
        <v>42438075.92</v>
      </c>
      <c r="O769" s="46">
        <f t="shared" si="4"/>
        <v>7468692570</v>
      </c>
      <c r="P769" s="46">
        <f>IF(A769=1,SA,MAX(0,SA-M768))</f>
        <v>0</v>
      </c>
      <c r="S769" s="5">
        <v>0.0</v>
      </c>
      <c r="T769" s="5">
        <v>0.0</v>
      </c>
      <c r="U769" s="5">
        <v>0.0</v>
      </c>
      <c r="V769" s="48">
        <v>1.0</v>
      </c>
    </row>
    <row r="770" ht="15.75" customHeight="1">
      <c r="A770" s="5">
        <v>768.0</v>
      </c>
      <c r="B770" s="5">
        <v>64.0</v>
      </c>
      <c r="C770" s="5">
        <f t="shared" si="1"/>
        <v>12</v>
      </c>
      <c r="D770" s="5">
        <f>'Thông tin khách hàng'!$B$4+B770-1</f>
        <v>64</v>
      </c>
      <c r="E770" s="46">
        <f t="shared" si="5"/>
        <v>7426254494</v>
      </c>
      <c r="F770" s="5">
        <f>TP*VLOOKUP('Thông tin khách hàng'!$E$10,$X$2:$Z$5,3,FALSE)*OFFSET($S770,0,VLOOKUP('Thông tin khách hàng'!$E$10,$X$2:$Z$5,2,FALSE))</f>
        <v>0</v>
      </c>
      <c r="G770" s="5">
        <f>EP*VLOOKUP('Thông tin khách hàng'!$E$10,$X$2:$Z$5,3,FALSE)*OFFSET($S770,0,VLOOKUP('Thông tin khách hàng'!$E$10,$X$2:$Z$5,2,FALSE))</f>
        <v>0</v>
      </c>
      <c r="H770" s="5">
        <f>F770*HLOOKUP(B770,Assumption!$A$10:$G$12,2,TRUE)+G770*HLOOKUP(B770,Assumption!$A$10:$G$12,3,TRUE)</f>
        <v>0</v>
      </c>
      <c r="I770" s="5">
        <f t="shared" si="2"/>
        <v>0</v>
      </c>
      <c r="J770" s="47">
        <f>VLOOKUP(D770,Assumption!$O$3:$Q$103,IF('Thông tin khách hàng'!$B$3="Nam",2,3),FALSE)/12*P770</f>
        <v>0</v>
      </c>
      <c r="K770" s="5">
        <v>20000.0</v>
      </c>
      <c r="L770" s="46">
        <f>ROUND(((HLOOKUP(B770,Assumption!$A$6:$L$7,2,TRUE)+1)^(1/12)-1)*(E770+I770-J770-K770),0)</f>
        <v>12265030</v>
      </c>
      <c r="M770" s="46">
        <f t="shared" si="3"/>
        <v>7438499524</v>
      </c>
      <c r="N770" s="47">
        <f>HLOOKUP(ROUND(AVERAGE(M758:M769)/10^6,0),Assumption!$B$2:$E$3,2,TRUE)*MAX((AVERAGE(M758:M769)-250*10^6),0)</f>
        <v>42539821.34</v>
      </c>
      <c r="O770" s="46">
        <f t="shared" si="4"/>
        <v>7481039346</v>
      </c>
      <c r="P770" s="46">
        <f>IF(A770=1,SA,MAX(0,SA-M769))</f>
        <v>0</v>
      </c>
      <c r="S770" s="5">
        <v>0.0</v>
      </c>
      <c r="T770" s="5">
        <v>0.0</v>
      </c>
      <c r="U770" s="5">
        <v>0.0</v>
      </c>
      <c r="V770" s="48">
        <v>1.0</v>
      </c>
    </row>
    <row r="771" ht="15.75" customHeight="1">
      <c r="A771" s="5">
        <v>769.0</v>
      </c>
      <c r="B771" s="5">
        <v>65.0</v>
      </c>
      <c r="C771" s="5">
        <f t="shared" si="1"/>
        <v>1</v>
      </c>
      <c r="D771" s="5">
        <f>'Thông tin khách hàng'!$B$4+B771-1</f>
        <v>65</v>
      </c>
      <c r="E771" s="46">
        <f t="shared" si="5"/>
        <v>7438499524</v>
      </c>
      <c r="F771" s="5">
        <f>TP*VLOOKUP('Thông tin khách hàng'!$E$10,$X$2:$Z$5,3,FALSE)*OFFSET($S771,0,VLOOKUP('Thông tin khách hàng'!$E$10,$X$2:$Z$5,2,FALSE))</f>
        <v>15000000</v>
      </c>
      <c r="G771" s="5">
        <f>EP*VLOOKUP('Thông tin khách hàng'!$E$10,$X$2:$Z$5,3,FALSE)*OFFSET($S771,0,VLOOKUP('Thông tin khách hàng'!$E$10,$X$2:$Z$5,2,FALSE))</f>
        <v>15000000</v>
      </c>
      <c r="H771" s="5">
        <f>F771*HLOOKUP(B771,Assumption!$A$10:$G$12,2,TRUE)+G771*HLOOKUP(B771,Assumption!$A$10:$G$12,3,TRUE)</f>
        <v>750000</v>
      </c>
      <c r="I771" s="5">
        <f t="shared" si="2"/>
        <v>29250000</v>
      </c>
      <c r="J771" s="47">
        <f>VLOOKUP(D771,Assumption!$O$3:$Q$103,IF('Thông tin khách hàng'!$B$3="Nam",2,3),FALSE)/12*P771</f>
        <v>0</v>
      </c>
      <c r="K771" s="5">
        <v>20000.0</v>
      </c>
      <c r="L771" s="46">
        <f>ROUND(((HLOOKUP(B771,Assumption!$A$6:$L$7,2,TRUE)+1)^(1/12)-1)*(E771+I771-J771-K771),0)</f>
        <v>12333562</v>
      </c>
      <c r="M771" s="46">
        <f t="shared" si="3"/>
        <v>7480063086</v>
      </c>
      <c r="N771" s="47">
        <f>HLOOKUP(ROUND(AVERAGE(M759:M770)/10^6,0),Assumption!$B$2:$E$3,2,TRUE)*MAX((AVERAGE(M759:M770)-250*10^6),0)</f>
        <v>42641734.8</v>
      </c>
      <c r="O771" s="46">
        <f t="shared" si="4"/>
        <v>7522704821</v>
      </c>
      <c r="P771" s="46">
        <f>IF(A771=1,SA,MAX(0,SA-M770))</f>
        <v>0</v>
      </c>
      <c r="S771" s="5">
        <v>1.0</v>
      </c>
      <c r="T771" s="5">
        <v>1.0</v>
      </c>
      <c r="U771" s="5">
        <v>1.0</v>
      </c>
      <c r="V771" s="48">
        <v>1.0</v>
      </c>
    </row>
    <row r="772" ht="15.75" customHeight="1">
      <c r="A772" s="5">
        <v>770.0</v>
      </c>
      <c r="B772" s="5">
        <v>65.0</v>
      </c>
      <c r="C772" s="5">
        <f t="shared" si="1"/>
        <v>2</v>
      </c>
      <c r="D772" s="5">
        <f>'Thông tin khách hàng'!$B$4+B772-1</f>
        <v>65</v>
      </c>
      <c r="E772" s="46">
        <f t="shared" si="5"/>
        <v>7480063086</v>
      </c>
      <c r="F772" s="5">
        <f>TP*VLOOKUP('Thông tin khách hàng'!$E$10,$X$2:$Z$5,3,FALSE)*OFFSET($S772,0,VLOOKUP('Thông tin khách hàng'!$E$10,$X$2:$Z$5,2,FALSE))</f>
        <v>0</v>
      </c>
      <c r="G772" s="5">
        <f>EP*VLOOKUP('Thông tin khách hàng'!$E$10,$X$2:$Z$5,3,FALSE)*OFFSET($S772,0,VLOOKUP('Thông tin khách hàng'!$E$10,$X$2:$Z$5,2,FALSE))</f>
        <v>0</v>
      </c>
      <c r="H772" s="5">
        <f>F772*HLOOKUP(B772,Assumption!$A$10:$G$12,2,TRUE)+G772*HLOOKUP(B772,Assumption!$A$10:$G$12,3,TRUE)</f>
        <v>0</v>
      </c>
      <c r="I772" s="5">
        <f t="shared" si="2"/>
        <v>0</v>
      </c>
      <c r="J772" s="47">
        <f>VLOOKUP(D772,Assumption!$O$3:$Q$103,IF('Thông tin khách hàng'!$B$3="Nam",2,3),FALSE)/12*P772</f>
        <v>0</v>
      </c>
      <c r="K772" s="5">
        <v>20000.0</v>
      </c>
      <c r="L772" s="46">
        <f>ROUND(((HLOOKUP(B772,Assumption!$A$6:$L$7,2,TRUE)+1)^(1/12)-1)*(E772+I772-J772-K772),0)</f>
        <v>12353899</v>
      </c>
      <c r="M772" s="46">
        <f t="shared" si="3"/>
        <v>7492396985</v>
      </c>
      <c r="N772" s="47">
        <f>HLOOKUP(ROUND(AVERAGE(M760:M771)/10^6,0),Assumption!$B$2:$E$3,2,TRUE)*MAX((AVERAGE(M760:M771)-250*10^6),0)</f>
        <v>42743816.57</v>
      </c>
      <c r="O772" s="46">
        <f t="shared" si="4"/>
        <v>7535140802</v>
      </c>
      <c r="P772" s="46">
        <f>IF(A772=1,SA,MAX(0,SA-M771))</f>
        <v>0</v>
      </c>
      <c r="S772" s="5">
        <v>0.0</v>
      </c>
      <c r="T772" s="5">
        <v>0.0</v>
      </c>
      <c r="U772" s="5">
        <v>0.0</v>
      </c>
      <c r="V772" s="48">
        <v>1.0</v>
      </c>
    </row>
    <row r="773" ht="15.75" customHeight="1">
      <c r="A773" s="5">
        <v>771.0</v>
      </c>
      <c r="B773" s="5">
        <v>65.0</v>
      </c>
      <c r="C773" s="5">
        <f t="shared" si="1"/>
        <v>3</v>
      </c>
      <c r="D773" s="5">
        <f>'Thông tin khách hàng'!$B$4+B773-1</f>
        <v>65</v>
      </c>
      <c r="E773" s="46">
        <f t="shared" si="5"/>
        <v>7492396985</v>
      </c>
      <c r="F773" s="5">
        <f>TP*VLOOKUP('Thông tin khách hàng'!$E$10,$X$2:$Z$5,3,FALSE)*OFFSET($S773,0,VLOOKUP('Thông tin khách hàng'!$E$10,$X$2:$Z$5,2,FALSE))</f>
        <v>0</v>
      </c>
      <c r="G773" s="5">
        <f>EP*VLOOKUP('Thông tin khách hàng'!$E$10,$X$2:$Z$5,3,FALSE)*OFFSET($S773,0,VLOOKUP('Thông tin khách hàng'!$E$10,$X$2:$Z$5,2,FALSE))</f>
        <v>0</v>
      </c>
      <c r="H773" s="5">
        <f>F773*HLOOKUP(B773,Assumption!$A$10:$G$12,2,TRUE)+G773*HLOOKUP(B773,Assumption!$A$10:$G$12,3,TRUE)</f>
        <v>0</v>
      </c>
      <c r="I773" s="5">
        <f t="shared" si="2"/>
        <v>0</v>
      </c>
      <c r="J773" s="47">
        <f>VLOOKUP(D773,Assumption!$O$3:$Q$103,IF('Thông tin khách hàng'!$B$3="Nam",2,3),FALSE)/12*P773</f>
        <v>0</v>
      </c>
      <c r="K773" s="5">
        <v>20000.0</v>
      </c>
      <c r="L773" s="46">
        <f>ROUND(((HLOOKUP(B773,Assumption!$A$6:$L$7,2,TRUE)+1)^(1/12)-1)*(E773+I773-J773-K773),0)</f>
        <v>12374270</v>
      </c>
      <c r="M773" s="46">
        <f t="shared" si="3"/>
        <v>7504751255</v>
      </c>
      <c r="N773" s="47">
        <f>HLOOKUP(ROUND(AVERAGE(M761:M772)/10^6,0),Assumption!$B$2:$E$3,2,TRUE)*MAX((AVERAGE(M761:M772)-250*10^6),0)</f>
        <v>42846066.94</v>
      </c>
      <c r="O773" s="46">
        <f t="shared" si="4"/>
        <v>7547597322</v>
      </c>
      <c r="P773" s="46">
        <f>IF(A773=1,SA,MAX(0,SA-M772))</f>
        <v>0</v>
      </c>
      <c r="S773" s="5">
        <v>0.0</v>
      </c>
      <c r="T773" s="5">
        <v>0.0</v>
      </c>
      <c r="U773" s="5">
        <v>0.0</v>
      </c>
      <c r="V773" s="48">
        <v>1.0</v>
      </c>
    </row>
    <row r="774" ht="15.75" customHeight="1">
      <c r="A774" s="5">
        <v>772.0</v>
      </c>
      <c r="B774" s="5">
        <v>65.0</v>
      </c>
      <c r="C774" s="5">
        <f t="shared" si="1"/>
        <v>4</v>
      </c>
      <c r="D774" s="5">
        <f>'Thông tin khách hàng'!$B$4+B774-1</f>
        <v>65</v>
      </c>
      <c r="E774" s="46">
        <f t="shared" si="5"/>
        <v>7504751255</v>
      </c>
      <c r="F774" s="5">
        <f>TP*VLOOKUP('Thông tin khách hàng'!$E$10,$X$2:$Z$5,3,FALSE)*OFFSET($S774,0,VLOOKUP('Thông tin khách hàng'!$E$10,$X$2:$Z$5,2,FALSE))</f>
        <v>0</v>
      </c>
      <c r="G774" s="5">
        <f>EP*VLOOKUP('Thông tin khách hàng'!$E$10,$X$2:$Z$5,3,FALSE)*OFFSET($S774,0,VLOOKUP('Thông tin khách hàng'!$E$10,$X$2:$Z$5,2,FALSE))</f>
        <v>0</v>
      </c>
      <c r="H774" s="5">
        <f>F774*HLOOKUP(B774,Assumption!$A$10:$G$12,2,TRUE)+G774*HLOOKUP(B774,Assumption!$A$10:$G$12,3,TRUE)</f>
        <v>0</v>
      </c>
      <c r="I774" s="5">
        <f t="shared" si="2"/>
        <v>0</v>
      </c>
      <c r="J774" s="47">
        <f>VLOOKUP(D774,Assumption!$O$3:$Q$103,IF('Thông tin khách hàng'!$B$3="Nam",2,3),FALSE)/12*P774</f>
        <v>0</v>
      </c>
      <c r="K774" s="5">
        <v>20000.0</v>
      </c>
      <c r="L774" s="46">
        <f>ROUND(((HLOOKUP(B774,Assumption!$A$6:$L$7,2,TRUE)+1)^(1/12)-1)*(E774+I774-J774-K774),0)</f>
        <v>12394674</v>
      </c>
      <c r="M774" s="46">
        <f t="shared" si="3"/>
        <v>7517125929</v>
      </c>
      <c r="N774" s="47">
        <f>HLOOKUP(ROUND(AVERAGE(M762:M773)/10^6,0),Assumption!$B$2:$E$3,2,TRUE)*MAX((AVERAGE(M762:M773)-250*10^6),0)</f>
        <v>42948486.18</v>
      </c>
      <c r="O774" s="46">
        <f t="shared" si="4"/>
        <v>7560074415</v>
      </c>
      <c r="P774" s="46">
        <f>IF(A774=1,SA,MAX(0,SA-M773))</f>
        <v>0</v>
      </c>
      <c r="S774" s="5">
        <v>0.0</v>
      </c>
      <c r="T774" s="5">
        <v>0.0</v>
      </c>
      <c r="U774" s="5">
        <v>1.0</v>
      </c>
      <c r="V774" s="48">
        <v>1.0</v>
      </c>
    </row>
    <row r="775" ht="15.75" customHeight="1">
      <c r="A775" s="5">
        <v>773.0</v>
      </c>
      <c r="B775" s="5">
        <v>65.0</v>
      </c>
      <c r="C775" s="5">
        <f t="shared" si="1"/>
        <v>5</v>
      </c>
      <c r="D775" s="5">
        <f>'Thông tin khách hàng'!$B$4+B775-1</f>
        <v>65</v>
      </c>
      <c r="E775" s="46">
        <f t="shared" si="5"/>
        <v>7517125929</v>
      </c>
      <c r="F775" s="5">
        <f>TP*VLOOKUP('Thông tin khách hàng'!$E$10,$X$2:$Z$5,3,FALSE)*OFFSET($S775,0,VLOOKUP('Thông tin khách hàng'!$E$10,$X$2:$Z$5,2,FALSE))</f>
        <v>0</v>
      </c>
      <c r="G775" s="5">
        <f>EP*VLOOKUP('Thông tin khách hàng'!$E$10,$X$2:$Z$5,3,FALSE)*OFFSET($S775,0,VLOOKUP('Thông tin khách hàng'!$E$10,$X$2:$Z$5,2,FALSE))</f>
        <v>0</v>
      </c>
      <c r="H775" s="5">
        <f>F775*HLOOKUP(B775,Assumption!$A$10:$G$12,2,TRUE)+G775*HLOOKUP(B775,Assumption!$A$10:$G$12,3,TRUE)</f>
        <v>0</v>
      </c>
      <c r="I775" s="5">
        <f t="shared" si="2"/>
        <v>0</v>
      </c>
      <c r="J775" s="47">
        <f>VLOOKUP(D775,Assumption!$O$3:$Q$103,IF('Thông tin khách hàng'!$B$3="Nam",2,3),FALSE)/12*P775</f>
        <v>0</v>
      </c>
      <c r="K775" s="5">
        <v>20000.0</v>
      </c>
      <c r="L775" s="46">
        <f>ROUND(((HLOOKUP(B775,Assumption!$A$6:$L$7,2,TRUE)+1)^(1/12)-1)*(E775+I775-J775-K775),0)</f>
        <v>12415112</v>
      </c>
      <c r="M775" s="46">
        <f t="shared" si="3"/>
        <v>7529521041</v>
      </c>
      <c r="N775" s="47">
        <f>HLOOKUP(ROUND(AVERAGE(M763:M774)/10^6,0),Assumption!$B$2:$E$3,2,TRUE)*MAX((AVERAGE(M763:M774)-250*10^6),0)</f>
        <v>43051074.58</v>
      </c>
      <c r="O775" s="46">
        <f t="shared" si="4"/>
        <v>7572572116</v>
      </c>
      <c r="P775" s="46">
        <f>IF(A775=1,SA,MAX(0,SA-M774))</f>
        <v>0</v>
      </c>
      <c r="S775" s="5">
        <v>0.0</v>
      </c>
      <c r="T775" s="5">
        <v>0.0</v>
      </c>
      <c r="U775" s="5">
        <v>0.0</v>
      </c>
      <c r="V775" s="48">
        <v>1.0</v>
      </c>
    </row>
    <row r="776" ht="15.75" customHeight="1">
      <c r="A776" s="5">
        <v>774.0</v>
      </c>
      <c r="B776" s="5">
        <v>65.0</v>
      </c>
      <c r="C776" s="5">
        <f t="shared" si="1"/>
        <v>6</v>
      </c>
      <c r="D776" s="5">
        <f>'Thông tin khách hàng'!$B$4+B776-1</f>
        <v>65</v>
      </c>
      <c r="E776" s="46">
        <f t="shared" si="5"/>
        <v>7529521041</v>
      </c>
      <c r="F776" s="5">
        <f>TP*VLOOKUP('Thông tin khách hàng'!$E$10,$X$2:$Z$5,3,FALSE)*OFFSET($S776,0,VLOOKUP('Thông tin khách hàng'!$E$10,$X$2:$Z$5,2,FALSE))</f>
        <v>0</v>
      </c>
      <c r="G776" s="5">
        <f>EP*VLOOKUP('Thông tin khách hàng'!$E$10,$X$2:$Z$5,3,FALSE)*OFFSET($S776,0,VLOOKUP('Thông tin khách hàng'!$E$10,$X$2:$Z$5,2,FALSE))</f>
        <v>0</v>
      </c>
      <c r="H776" s="5">
        <f>F776*HLOOKUP(B776,Assumption!$A$10:$G$12,2,TRUE)+G776*HLOOKUP(B776,Assumption!$A$10:$G$12,3,TRUE)</f>
        <v>0</v>
      </c>
      <c r="I776" s="5">
        <f t="shared" si="2"/>
        <v>0</v>
      </c>
      <c r="J776" s="47">
        <f>VLOOKUP(D776,Assumption!$O$3:$Q$103,IF('Thông tin khách hàng'!$B$3="Nam",2,3),FALSE)/12*P776</f>
        <v>0</v>
      </c>
      <c r="K776" s="5">
        <v>20000.0</v>
      </c>
      <c r="L776" s="46">
        <f>ROUND(((HLOOKUP(B776,Assumption!$A$6:$L$7,2,TRUE)+1)^(1/12)-1)*(E776+I776-J776-K776),0)</f>
        <v>12435583</v>
      </c>
      <c r="M776" s="46">
        <f t="shared" si="3"/>
        <v>7541936624</v>
      </c>
      <c r="N776" s="47">
        <f>HLOOKUP(ROUND(AVERAGE(M764:M775)/10^6,0),Assumption!$B$2:$E$3,2,TRUE)*MAX((AVERAGE(M764:M775)-250*10^6),0)</f>
        <v>43153832.42</v>
      </c>
      <c r="O776" s="46">
        <f t="shared" si="4"/>
        <v>7585090457</v>
      </c>
      <c r="P776" s="46">
        <f>IF(A776=1,SA,MAX(0,SA-M775))</f>
        <v>0</v>
      </c>
      <c r="S776" s="5">
        <v>0.0</v>
      </c>
      <c r="T776" s="5">
        <v>0.0</v>
      </c>
      <c r="U776" s="5">
        <v>0.0</v>
      </c>
      <c r="V776" s="48">
        <v>1.0</v>
      </c>
    </row>
    <row r="777" ht="15.75" customHeight="1">
      <c r="A777" s="5">
        <v>775.0</v>
      </c>
      <c r="B777" s="5">
        <v>65.0</v>
      </c>
      <c r="C777" s="5">
        <f t="shared" si="1"/>
        <v>7</v>
      </c>
      <c r="D777" s="5">
        <f>'Thông tin khách hàng'!$B$4+B777-1</f>
        <v>65</v>
      </c>
      <c r="E777" s="46">
        <f t="shared" si="5"/>
        <v>7541936624</v>
      </c>
      <c r="F777" s="5">
        <f>TP*VLOOKUP('Thông tin khách hàng'!$E$10,$X$2:$Z$5,3,FALSE)*OFFSET($S777,0,VLOOKUP('Thông tin khách hàng'!$E$10,$X$2:$Z$5,2,FALSE))</f>
        <v>15000000</v>
      </c>
      <c r="G777" s="5">
        <f>EP*VLOOKUP('Thông tin khách hàng'!$E$10,$X$2:$Z$5,3,FALSE)*OFFSET($S777,0,VLOOKUP('Thông tin khách hàng'!$E$10,$X$2:$Z$5,2,FALSE))</f>
        <v>15000000</v>
      </c>
      <c r="H777" s="5">
        <f>F777*HLOOKUP(B777,Assumption!$A$10:$G$12,2,TRUE)+G777*HLOOKUP(B777,Assumption!$A$10:$G$12,3,TRUE)</f>
        <v>750000</v>
      </c>
      <c r="I777" s="5">
        <f t="shared" si="2"/>
        <v>29250000</v>
      </c>
      <c r="J777" s="47">
        <f>VLOOKUP(D777,Assumption!$O$3:$Q$103,IF('Thông tin khách hàng'!$B$3="Nam",2,3),FALSE)/12*P777</f>
        <v>0</v>
      </c>
      <c r="K777" s="5">
        <v>20000.0</v>
      </c>
      <c r="L777" s="46">
        <f>ROUND(((HLOOKUP(B777,Assumption!$A$6:$L$7,2,TRUE)+1)^(1/12)-1)*(E777+I777-J777-K777),0)</f>
        <v>12504397</v>
      </c>
      <c r="M777" s="46">
        <f t="shared" si="3"/>
        <v>7583671021</v>
      </c>
      <c r="N777" s="47">
        <f>HLOOKUP(ROUND(AVERAGE(M765:M776)/10^6,0),Assumption!$B$2:$E$3,2,TRUE)*MAX((AVERAGE(M765:M776)-250*10^6),0)</f>
        <v>43256759.96</v>
      </c>
      <c r="O777" s="46">
        <f t="shared" si="4"/>
        <v>7626927781</v>
      </c>
      <c r="P777" s="46">
        <f>IF(A777=1,SA,MAX(0,SA-M776))</f>
        <v>0</v>
      </c>
      <c r="S777" s="5">
        <v>0.0</v>
      </c>
      <c r="T777" s="5">
        <v>1.0</v>
      </c>
      <c r="U777" s="5">
        <v>1.0</v>
      </c>
      <c r="V777" s="48">
        <v>1.0</v>
      </c>
    </row>
    <row r="778" ht="15.75" customHeight="1">
      <c r="A778" s="5">
        <v>776.0</v>
      </c>
      <c r="B778" s="5">
        <v>65.0</v>
      </c>
      <c r="C778" s="5">
        <f t="shared" si="1"/>
        <v>8</v>
      </c>
      <c r="D778" s="5">
        <f>'Thông tin khách hàng'!$B$4+B778-1</f>
        <v>65</v>
      </c>
      <c r="E778" s="46">
        <f t="shared" si="5"/>
        <v>7583671021</v>
      </c>
      <c r="F778" s="5">
        <f>TP*VLOOKUP('Thông tin khách hàng'!$E$10,$X$2:$Z$5,3,FALSE)*OFFSET($S778,0,VLOOKUP('Thông tin khách hàng'!$E$10,$X$2:$Z$5,2,FALSE))</f>
        <v>0</v>
      </c>
      <c r="G778" s="5">
        <f>EP*VLOOKUP('Thông tin khách hàng'!$E$10,$X$2:$Z$5,3,FALSE)*OFFSET($S778,0,VLOOKUP('Thông tin khách hàng'!$E$10,$X$2:$Z$5,2,FALSE))</f>
        <v>0</v>
      </c>
      <c r="H778" s="5">
        <f>F778*HLOOKUP(B778,Assumption!$A$10:$G$12,2,TRUE)+G778*HLOOKUP(B778,Assumption!$A$10:$G$12,3,TRUE)</f>
        <v>0</v>
      </c>
      <c r="I778" s="5">
        <f t="shared" si="2"/>
        <v>0</v>
      </c>
      <c r="J778" s="47">
        <f>VLOOKUP(D778,Assumption!$O$3:$Q$103,IF('Thông tin khách hàng'!$B$3="Nam",2,3),FALSE)/12*P778</f>
        <v>0</v>
      </c>
      <c r="K778" s="5">
        <v>20000.0</v>
      </c>
      <c r="L778" s="46">
        <f>ROUND(((HLOOKUP(B778,Assumption!$A$6:$L$7,2,TRUE)+1)^(1/12)-1)*(E778+I778-J778-K778),0)</f>
        <v>12525016</v>
      </c>
      <c r="M778" s="46">
        <f t="shared" si="3"/>
        <v>7596176037</v>
      </c>
      <c r="N778" s="47">
        <f>HLOOKUP(ROUND(AVERAGE(M766:M777)/10^6,0),Assumption!$B$2:$E$3,2,TRUE)*MAX((AVERAGE(M766:M777)-250*10^6),0)</f>
        <v>43359857.5</v>
      </c>
      <c r="O778" s="46">
        <f t="shared" si="4"/>
        <v>7639535895</v>
      </c>
      <c r="P778" s="46">
        <f>IF(A778=1,SA,MAX(0,SA-M777))</f>
        <v>0</v>
      </c>
      <c r="S778" s="5">
        <v>0.0</v>
      </c>
      <c r="T778" s="5">
        <v>0.0</v>
      </c>
      <c r="U778" s="5">
        <v>0.0</v>
      </c>
      <c r="V778" s="48">
        <v>1.0</v>
      </c>
    </row>
    <row r="779" ht="15.75" customHeight="1">
      <c r="A779" s="5">
        <v>777.0</v>
      </c>
      <c r="B779" s="5">
        <v>65.0</v>
      </c>
      <c r="C779" s="5">
        <f t="shared" si="1"/>
        <v>9</v>
      </c>
      <c r="D779" s="5">
        <f>'Thông tin khách hàng'!$B$4+B779-1</f>
        <v>65</v>
      </c>
      <c r="E779" s="46">
        <f t="shared" si="5"/>
        <v>7596176037</v>
      </c>
      <c r="F779" s="5">
        <f>TP*VLOOKUP('Thông tin khách hàng'!$E$10,$X$2:$Z$5,3,FALSE)*OFFSET($S779,0,VLOOKUP('Thông tin khách hàng'!$E$10,$X$2:$Z$5,2,FALSE))</f>
        <v>0</v>
      </c>
      <c r="G779" s="5">
        <f>EP*VLOOKUP('Thông tin khách hàng'!$E$10,$X$2:$Z$5,3,FALSE)*OFFSET($S779,0,VLOOKUP('Thông tin khách hàng'!$E$10,$X$2:$Z$5,2,FALSE))</f>
        <v>0</v>
      </c>
      <c r="H779" s="5">
        <f>F779*HLOOKUP(B779,Assumption!$A$10:$G$12,2,TRUE)+G779*HLOOKUP(B779,Assumption!$A$10:$G$12,3,TRUE)</f>
        <v>0</v>
      </c>
      <c r="I779" s="5">
        <f t="shared" si="2"/>
        <v>0</v>
      </c>
      <c r="J779" s="47">
        <f>VLOOKUP(D779,Assumption!$O$3:$Q$103,IF('Thông tin khách hàng'!$B$3="Nam",2,3),FALSE)/12*P779</f>
        <v>0</v>
      </c>
      <c r="K779" s="5">
        <v>20000.0</v>
      </c>
      <c r="L779" s="46">
        <f>ROUND(((HLOOKUP(B779,Assumption!$A$6:$L$7,2,TRUE)+1)^(1/12)-1)*(E779+I779-J779-K779),0)</f>
        <v>12545669</v>
      </c>
      <c r="M779" s="46">
        <f t="shared" si="3"/>
        <v>7608701706</v>
      </c>
      <c r="N779" s="47">
        <f>HLOOKUP(ROUND(AVERAGE(M767:M778)/10^6,0),Assumption!$B$2:$E$3,2,TRUE)*MAX((AVERAGE(M767:M778)-250*10^6),0)</f>
        <v>43463125.31</v>
      </c>
      <c r="O779" s="46">
        <f t="shared" si="4"/>
        <v>7652164832</v>
      </c>
      <c r="P779" s="46">
        <f>IF(A779=1,SA,MAX(0,SA-M778))</f>
        <v>0</v>
      </c>
      <c r="S779" s="5">
        <v>0.0</v>
      </c>
      <c r="T779" s="5">
        <v>0.0</v>
      </c>
      <c r="U779" s="5">
        <v>0.0</v>
      </c>
      <c r="V779" s="48">
        <v>1.0</v>
      </c>
    </row>
    <row r="780" ht="15.75" customHeight="1">
      <c r="A780" s="5">
        <v>778.0</v>
      </c>
      <c r="B780" s="5">
        <v>65.0</v>
      </c>
      <c r="C780" s="5">
        <f t="shared" si="1"/>
        <v>10</v>
      </c>
      <c r="D780" s="5">
        <f>'Thông tin khách hàng'!$B$4+B780-1</f>
        <v>65</v>
      </c>
      <c r="E780" s="46">
        <f t="shared" si="5"/>
        <v>7608701706</v>
      </c>
      <c r="F780" s="5">
        <f>TP*VLOOKUP('Thông tin khách hàng'!$E$10,$X$2:$Z$5,3,FALSE)*OFFSET($S780,0,VLOOKUP('Thông tin khách hàng'!$E$10,$X$2:$Z$5,2,FALSE))</f>
        <v>0</v>
      </c>
      <c r="G780" s="5">
        <f>EP*VLOOKUP('Thông tin khách hàng'!$E$10,$X$2:$Z$5,3,FALSE)*OFFSET($S780,0,VLOOKUP('Thông tin khách hàng'!$E$10,$X$2:$Z$5,2,FALSE))</f>
        <v>0</v>
      </c>
      <c r="H780" s="5">
        <f>F780*HLOOKUP(B780,Assumption!$A$10:$G$12,2,TRUE)+G780*HLOOKUP(B780,Assumption!$A$10:$G$12,3,TRUE)</f>
        <v>0</v>
      </c>
      <c r="I780" s="5">
        <f t="shared" si="2"/>
        <v>0</v>
      </c>
      <c r="J780" s="47">
        <f>VLOOKUP(D780,Assumption!$O$3:$Q$103,IF('Thông tin khách hàng'!$B$3="Nam",2,3),FALSE)/12*P780</f>
        <v>0</v>
      </c>
      <c r="K780" s="5">
        <v>20000.0</v>
      </c>
      <c r="L780" s="46">
        <f>ROUND(((HLOOKUP(B780,Assumption!$A$6:$L$7,2,TRUE)+1)^(1/12)-1)*(E780+I780-J780-K780),0)</f>
        <v>12566356</v>
      </c>
      <c r="M780" s="46">
        <f t="shared" si="3"/>
        <v>7621248062</v>
      </c>
      <c r="N780" s="47">
        <f>HLOOKUP(ROUND(AVERAGE(M768:M779)/10^6,0),Assumption!$B$2:$E$3,2,TRUE)*MAX((AVERAGE(M768:M779)-250*10^6),0)</f>
        <v>43566563.68</v>
      </c>
      <c r="O780" s="46">
        <f t="shared" si="4"/>
        <v>7664814626</v>
      </c>
      <c r="P780" s="46">
        <f>IF(A780=1,SA,MAX(0,SA-M779))</f>
        <v>0</v>
      </c>
      <c r="S780" s="5">
        <v>0.0</v>
      </c>
      <c r="T780" s="5">
        <v>0.0</v>
      </c>
      <c r="U780" s="5">
        <v>1.0</v>
      </c>
      <c r="V780" s="48">
        <v>1.0</v>
      </c>
    </row>
    <row r="781" ht="15.75" customHeight="1">
      <c r="A781" s="5">
        <v>779.0</v>
      </c>
      <c r="B781" s="5">
        <v>65.0</v>
      </c>
      <c r="C781" s="5">
        <f t="shared" si="1"/>
        <v>11</v>
      </c>
      <c r="D781" s="5">
        <f>'Thông tin khách hàng'!$B$4+B781-1</f>
        <v>65</v>
      </c>
      <c r="E781" s="46">
        <f t="shared" si="5"/>
        <v>7621248062</v>
      </c>
      <c r="F781" s="5">
        <f>TP*VLOOKUP('Thông tin khách hàng'!$E$10,$X$2:$Z$5,3,FALSE)*OFFSET($S781,0,VLOOKUP('Thông tin khách hàng'!$E$10,$X$2:$Z$5,2,FALSE))</f>
        <v>0</v>
      </c>
      <c r="G781" s="5">
        <f>EP*VLOOKUP('Thông tin khách hàng'!$E$10,$X$2:$Z$5,3,FALSE)*OFFSET($S781,0,VLOOKUP('Thông tin khách hàng'!$E$10,$X$2:$Z$5,2,FALSE))</f>
        <v>0</v>
      </c>
      <c r="H781" s="5">
        <f>F781*HLOOKUP(B781,Assumption!$A$10:$G$12,2,TRUE)+G781*HLOOKUP(B781,Assumption!$A$10:$G$12,3,TRUE)</f>
        <v>0</v>
      </c>
      <c r="I781" s="5">
        <f t="shared" si="2"/>
        <v>0</v>
      </c>
      <c r="J781" s="47">
        <f>VLOOKUP(D781,Assumption!$O$3:$Q$103,IF('Thông tin khách hàng'!$B$3="Nam",2,3),FALSE)/12*P781</f>
        <v>0</v>
      </c>
      <c r="K781" s="5">
        <v>20000.0</v>
      </c>
      <c r="L781" s="46">
        <f>ROUND(((HLOOKUP(B781,Assumption!$A$6:$L$7,2,TRUE)+1)^(1/12)-1)*(E781+I781-J781-K781),0)</f>
        <v>12587078</v>
      </c>
      <c r="M781" s="46">
        <f t="shared" si="3"/>
        <v>7633815140</v>
      </c>
      <c r="N781" s="47">
        <f>HLOOKUP(ROUND(AVERAGE(M769:M780)/10^6,0),Assumption!$B$2:$E$3,2,TRUE)*MAX((AVERAGE(M769:M780)-250*10^6),0)</f>
        <v>43670172.88</v>
      </c>
      <c r="O781" s="46">
        <f t="shared" si="4"/>
        <v>7677485313</v>
      </c>
      <c r="P781" s="46">
        <f>IF(A781=1,SA,MAX(0,SA-M780))</f>
        <v>0</v>
      </c>
      <c r="S781" s="5">
        <v>0.0</v>
      </c>
      <c r="T781" s="5">
        <v>0.0</v>
      </c>
      <c r="U781" s="5">
        <v>0.0</v>
      </c>
      <c r="V781" s="48">
        <v>1.0</v>
      </c>
    </row>
    <row r="782" ht="15.75" customHeight="1">
      <c r="A782" s="5">
        <v>780.0</v>
      </c>
      <c r="B782" s="5">
        <v>65.0</v>
      </c>
      <c r="C782" s="5">
        <f t="shared" si="1"/>
        <v>12</v>
      </c>
      <c r="D782" s="5">
        <f>'Thông tin khách hàng'!$B$4+B782-1</f>
        <v>65</v>
      </c>
      <c r="E782" s="46">
        <f t="shared" si="5"/>
        <v>7633815140</v>
      </c>
      <c r="F782" s="5">
        <f>TP*VLOOKUP('Thông tin khách hàng'!$E$10,$X$2:$Z$5,3,FALSE)*OFFSET($S782,0,VLOOKUP('Thông tin khách hàng'!$E$10,$X$2:$Z$5,2,FALSE))</f>
        <v>0</v>
      </c>
      <c r="G782" s="5">
        <f>EP*VLOOKUP('Thông tin khách hàng'!$E$10,$X$2:$Z$5,3,FALSE)*OFFSET($S782,0,VLOOKUP('Thông tin khách hàng'!$E$10,$X$2:$Z$5,2,FALSE))</f>
        <v>0</v>
      </c>
      <c r="H782" s="5">
        <f>F782*HLOOKUP(B782,Assumption!$A$10:$G$12,2,TRUE)+G782*HLOOKUP(B782,Assumption!$A$10:$G$12,3,TRUE)</f>
        <v>0</v>
      </c>
      <c r="I782" s="5">
        <f t="shared" si="2"/>
        <v>0</v>
      </c>
      <c r="J782" s="47">
        <f>VLOOKUP(D782,Assumption!$O$3:$Q$103,IF('Thông tin khách hàng'!$B$3="Nam",2,3),FALSE)/12*P782</f>
        <v>0</v>
      </c>
      <c r="K782" s="5">
        <v>20000.0</v>
      </c>
      <c r="L782" s="46">
        <f>ROUND(((HLOOKUP(B782,Assumption!$A$6:$L$7,2,TRUE)+1)^(1/12)-1)*(E782+I782-J782-K782),0)</f>
        <v>12607833</v>
      </c>
      <c r="M782" s="46">
        <f t="shared" si="3"/>
        <v>7646402973</v>
      </c>
      <c r="N782" s="47">
        <f>HLOOKUP(ROUND(AVERAGE(M770:M781)/10^6,0),Assumption!$B$2:$E$3,2,TRUE)*MAX((AVERAGE(M770:M781)-250*10^6),0)</f>
        <v>43773953.21</v>
      </c>
      <c r="O782" s="46">
        <f t="shared" si="4"/>
        <v>7690176926</v>
      </c>
      <c r="P782" s="46">
        <f>IF(A782=1,SA,MAX(0,SA-M781))</f>
        <v>0</v>
      </c>
      <c r="S782" s="5">
        <v>0.0</v>
      </c>
      <c r="T782" s="5">
        <v>0.0</v>
      </c>
      <c r="U782" s="5">
        <v>0.0</v>
      </c>
      <c r="V782" s="48">
        <v>1.0</v>
      </c>
    </row>
    <row r="783" ht="15.75" customHeight="1">
      <c r="A783" s="5">
        <v>781.0</v>
      </c>
      <c r="B783" s="5">
        <v>66.0</v>
      </c>
      <c r="C783" s="5">
        <f t="shared" si="1"/>
        <v>1</v>
      </c>
      <c r="D783" s="5">
        <f>'Thông tin khách hàng'!$B$4+B783-1</f>
        <v>66</v>
      </c>
      <c r="E783" s="46">
        <f t="shared" si="5"/>
        <v>7646402973</v>
      </c>
      <c r="F783" s="5">
        <f>TP*VLOOKUP('Thông tin khách hàng'!$E$10,$X$2:$Z$5,3,FALSE)*OFFSET($S783,0,VLOOKUP('Thông tin khách hàng'!$E$10,$X$2:$Z$5,2,FALSE))</f>
        <v>15000000</v>
      </c>
      <c r="G783" s="5">
        <f>EP*VLOOKUP('Thông tin khách hàng'!$E$10,$X$2:$Z$5,3,FALSE)*OFFSET($S783,0,VLOOKUP('Thông tin khách hàng'!$E$10,$X$2:$Z$5,2,FALSE))</f>
        <v>15000000</v>
      </c>
      <c r="H783" s="5">
        <f>F783*HLOOKUP(B783,Assumption!$A$10:$G$12,2,TRUE)+G783*HLOOKUP(B783,Assumption!$A$10:$G$12,3,TRUE)</f>
        <v>750000</v>
      </c>
      <c r="I783" s="5">
        <f t="shared" si="2"/>
        <v>29250000</v>
      </c>
      <c r="J783" s="47">
        <f>VLOOKUP(D783,Assumption!$O$3:$Q$103,IF('Thông tin khách hàng'!$B$3="Nam",2,3),FALSE)/12*P783</f>
        <v>0</v>
      </c>
      <c r="K783" s="5">
        <v>20000.0</v>
      </c>
      <c r="L783" s="46">
        <f>ROUND(((HLOOKUP(B783,Assumption!$A$6:$L$7,2,TRUE)+1)^(1/12)-1)*(E783+I783-J783-K783),0)</f>
        <v>12676932</v>
      </c>
      <c r="M783" s="46">
        <f t="shared" si="3"/>
        <v>7688309905</v>
      </c>
      <c r="N783" s="47">
        <f>HLOOKUP(ROUND(AVERAGE(M771:M782)/10^6,0),Assumption!$B$2:$E$3,2,TRUE)*MAX((AVERAGE(M771:M782)-250*10^6),0)</f>
        <v>43877904.93</v>
      </c>
      <c r="O783" s="46">
        <f t="shared" si="4"/>
        <v>7732187810</v>
      </c>
      <c r="P783" s="46">
        <f>IF(A783=1,SA,MAX(0,SA-M782))</f>
        <v>0</v>
      </c>
      <c r="S783" s="5">
        <v>1.0</v>
      </c>
      <c r="T783" s="5">
        <v>1.0</v>
      </c>
      <c r="U783" s="5">
        <v>1.0</v>
      </c>
      <c r="V783" s="48">
        <v>1.0</v>
      </c>
    </row>
    <row r="784" ht="15.75" customHeight="1">
      <c r="A784" s="5">
        <v>782.0</v>
      </c>
      <c r="B784" s="5">
        <v>66.0</v>
      </c>
      <c r="C784" s="5">
        <f t="shared" si="1"/>
        <v>2</v>
      </c>
      <c r="D784" s="5">
        <f>'Thông tin khách hàng'!$B$4+B784-1</f>
        <v>66</v>
      </c>
      <c r="E784" s="46">
        <f t="shared" si="5"/>
        <v>7688309905</v>
      </c>
      <c r="F784" s="5">
        <f>TP*VLOOKUP('Thông tin khách hàng'!$E$10,$X$2:$Z$5,3,FALSE)*OFFSET($S784,0,VLOOKUP('Thông tin khách hàng'!$E$10,$X$2:$Z$5,2,FALSE))</f>
        <v>0</v>
      </c>
      <c r="G784" s="5">
        <f>EP*VLOOKUP('Thông tin khách hàng'!$E$10,$X$2:$Z$5,3,FALSE)*OFFSET($S784,0,VLOOKUP('Thông tin khách hàng'!$E$10,$X$2:$Z$5,2,FALSE))</f>
        <v>0</v>
      </c>
      <c r="H784" s="5">
        <f>F784*HLOOKUP(B784,Assumption!$A$10:$G$12,2,TRUE)+G784*HLOOKUP(B784,Assumption!$A$10:$G$12,3,TRUE)</f>
        <v>0</v>
      </c>
      <c r="I784" s="5">
        <f t="shared" si="2"/>
        <v>0</v>
      </c>
      <c r="J784" s="47">
        <f>VLOOKUP(D784,Assumption!$O$3:$Q$103,IF('Thông tin khách hàng'!$B$3="Nam",2,3),FALSE)/12*P784</f>
        <v>0</v>
      </c>
      <c r="K784" s="5">
        <v>20000.0</v>
      </c>
      <c r="L784" s="46">
        <f>ROUND(((HLOOKUP(B784,Assumption!$A$6:$L$7,2,TRUE)+1)^(1/12)-1)*(E784+I784-J784-K784),0)</f>
        <v>12697836</v>
      </c>
      <c r="M784" s="46">
        <f t="shared" si="3"/>
        <v>7700987741</v>
      </c>
      <c r="N784" s="47">
        <f>HLOOKUP(ROUND(AVERAGE(M772:M783)/10^6,0),Assumption!$B$2:$E$3,2,TRUE)*MAX((AVERAGE(M772:M783)-250*10^6),0)</f>
        <v>43982028.34</v>
      </c>
      <c r="O784" s="46">
        <f t="shared" si="4"/>
        <v>7744969770</v>
      </c>
      <c r="P784" s="46">
        <f>IF(A784=1,SA,MAX(0,SA-M783))</f>
        <v>0</v>
      </c>
      <c r="S784" s="5">
        <v>0.0</v>
      </c>
      <c r="T784" s="5">
        <v>0.0</v>
      </c>
      <c r="U784" s="5">
        <v>0.0</v>
      </c>
      <c r="V784" s="48">
        <v>1.0</v>
      </c>
    </row>
    <row r="785" ht="15.75" customHeight="1">
      <c r="A785" s="5">
        <v>783.0</v>
      </c>
      <c r="B785" s="5">
        <v>66.0</v>
      </c>
      <c r="C785" s="5">
        <f t="shared" si="1"/>
        <v>3</v>
      </c>
      <c r="D785" s="5">
        <f>'Thông tin khách hàng'!$B$4+B785-1</f>
        <v>66</v>
      </c>
      <c r="E785" s="46">
        <f t="shared" si="5"/>
        <v>7700987741</v>
      </c>
      <c r="F785" s="5">
        <f>TP*VLOOKUP('Thông tin khách hàng'!$E$10,$X$2:$Z$5,3,FALSE)*OFFSET($S785,0,VLOOKUP('Thông tin khách hàng'!$E$10,$X$2:$Z$5,2,FALSE))</f>
        <v>0</v>
      </c>
      <c r="G785" s="5">
        <f>EP*VLOOKUP('Thông tin khách hàng'!$E$10,$X$2:$Z$5,3,FALSE)*OFFSET($S785,0,VLOOKUP('Thông tin khách hàng'!$E$10,$X$2:$Z$5,2,FALSE))</f>
        <v>0</v>
      </c>
      <c r="H785" s="5">
        <f>F785*HLOOKUP(B785,Assumption!$A$10:$G$12,2,TRUE)+G785*HLOOKUP(B785,Assumption!$A$10:$G$12,3,TRUE)</f>
        <v>0</v>
      </c>
      <c r="I785" s="5">
        <f t="shared" si="2"/>
        <v>0</v>
      </c>
      <c r="J785" s="47">
        <f>VLOOKUP(D785,Assumption!$O$3:$Q$103,IF('Thông tin khách hàng'!$B$3="Nam",2,3),FALSE)/12*P785</f>
        <v>0</v>
      </c>
      <c r="K785" s="5">
        <v>20000.0</v>
      </c>
      <c r="L785" s="46">
        <f>ROUND(((HLOOKUP(B785,Assumption!$A$6:$L$7,2,TRUE)+1)^(1/12)-1)*(E785+I785-J785-K785),0)</f>
        <v>12718774</v>
      </c>
      <c r="M785" s="46">
        <f t="shared" si="3"/>
        <v>7713686515</v>
      </c>
      <c r="N785" s="47">
        <f>HLOOKUP(ROUND(AVERAGE(M773:M784)/10^6,0),Assumption!$B$2:$E$3,2,TRUE)*MAX((AVERAGE(M773:M784)-250*10^6),0)</f>
        <v>44086323.72</v>
      </c>
      <c r="O785" s="46">
        <f t="shared" si="4"/>
        <v>7757772839</v>
      </c>
      <c r="P785" s="46">
        <f>IF(A785=1,SA,MAX(0,SA-M784))</f>
        <v>0</v>
      </c>
      <c r="S785" s="5">
        <v>0.0</v>
      </c>
      <c r="T785" s="5">
        <v>0.0</v>
      </c>
      <c r="U785" s="5">
        <v>0.0</v>
      </c>
      <c r="V785" s="48">
        <v>1.0</v>
      </c>
    </row>
    <row r="786" ht="15.75" customHeight="1">
      <c r="A786" s="5">
        <v>784.0</v>
      </c>
      <c r="B786" s="5">
        <v>66.0</v>
      </c>
      <c r="C786" s="5">
        <f t="shared" si="1"/>
        <v>4</v>
      </c>
      <c r="D786" s="5">
        <f>'Thông tin khách hàng'!$B$4+B786-1</f>
        <v>66</v>
      </c>
      <c r="E786" s="46">
        <f t="shared" si="5"/>
        <v>7713686515</v>
      </c>
      <c r="F786" s="5">
        <f>TP*VLOOKUP('Thông tin khách hàng'!$E$10,$X$2:$Z$5,3,FALSE)*OFFSET($S786,0,VLOOKUP('Thông tin khách hàng'!$E$10,$X$2:$Z$5,2,FALSE))</f>
        <v>0</v>
      </c>
      <c r="G786" s="5">
        <f>EP*VLOOKUP('Thông tin khách hàng'!$E$10,$X$2:$Z$5,3,FALSE)*OFFSET($S786,0,VLOOKUP('Thông tin khách hàng'!$E$10,$X$2:$Z$5,2,FALSE))</f>
        <v>0</v>
      </c>
      <c r="H786" s="5">
        <f>F786*HLOOKUP(B786,Assumption!$A$10:$G$12,2,TRUE)+G786*HLOOKUP(B786,Assumption!$A$10:$G$12,3,TRUE)</f>
        <v>0</v>
      </c>
      <c r="I786" s="5">
        <f t="shared" si="2"/>
        <v>0</v>
      </c>
      <c r="J786" s="47">
        <f>VLOOKUP(D786,Assumption!$O$3:$Q$103,IF('Thông tin khách hàng'!$B$3="Nam",2,3),FALSE)/12*P786</f>
        <v>0</v>
      </c>
      <c r="K786" s="5">
        <v>20000.0</v>
      </c>
      <c r="L786" s="46">
        <f>ROUND(((HLOOKUP(B786,Assumption!$A$6:$L$7,2,TRUE)+1)^(1/12)-1)*(E786+I786-J786-K786),0)</f>
        <v>12739747</v>
      </c>
      <c r="M786" s="46">
        <f t="shared" si="3"/>
        <v>7726406262</v>
      </c>
      <c r="N786" s="47">
        <f>HLOOKUP(ROUND(AVERAGE(M774:M785)/10^6,0),Assumption!$B$2:$E$3,2,TRUE)*MAX((AVERAGE(M774:M785)-250*10^6),0)</f>
        <v>44190791.35</v>
      </c>
      <c r="O786" s="46">
        <f t="shared" si="4"/>
        <v>7770597054</v>
      </c>
      <c r="P786" s="46">
        <f>IF(A786=1,SA,MAX(0,SA-M785))</f>
        <v>0</v>
      </c>
      <c r="S786" s="5">
        <v>0.0</v>
      </c>
      <c r="T786" s="5">
        <v>0.0</v>
      </c>
      <c r="U786" s="5">
        <v>1.0</v>
      </c>
      <c r="V786" s="48">
        <v>1.0</v>
      </c>
    </row>
    <row r="787" ht="15.75" customHeight="1">
      <c r="A787" s="5">
        <v>785.0</v>
      </c>
      <c r="B787" s="5">
        <v>66.0</v>
      </c>
      <c r="C787" s="5">
        <f t="shared" si="1"/>
        <v>5</v>
      </c>
      <c r="D787" s="5">
        <f>'Thông tin khách hàng'!$B$4+B787-1</f>
        <v>66</v>
      </c>
      <c r="E787" s="46">
        <f t="shared" si="5"/>
        <v>7726406262</v>
      </c>
      <c r="F787" s="5">
        <f>TP*VLOOKUP('Thông tin khách hàng'!$E$10,$X$2:$Z$5,3,FALSE)*OFFSET($S787,0,VLOOKUP('Thông tin khách hàng'!$E$10,$X$2:$Z$5,2,FALSE))</f>
        <v>0</v>
      </c>
      <c r="G787" s="5">
        <f>EP*VLOOKUP('Thông tin khách hàng'!$E$10,$X$2:$Z$5,3,FALSE)*OFFSET($S787,0,VLOOKUP('Thông tin khách hàng'!$E$10,$X$2:$Z$5,2,FALSE))</f>
        <v>0</v>
      </c>
      <c r="H787" s="5">
        <f>F787*HLOOKUP(B787,Assumption!$A$10:$G$12,2,TRUE)+G787*HLOOKUP(B787,Assumption!$A$10:$G$12,3,TRUE)</f>
        <v>0</v>
      </c>
      <c r="I787" s="5">
        <f t="shared" si="2"/>
        <v>0</v>
      </c>
      <c r="J787" s="47">
        <f>VLOOKUP(D787,Assumption!$O$3:$Q$103,IF('Thông tin khách hàng'!$B$3="Nam",2,3),FALSE)/12*P787</f>
        <v>0</v>
      </c>
      <c r="K787" s="5">
        <v>20000.0</v>
      </c>
      <c r="L787" s="46">
        <f>ROUND(((HLOOKUP(B787,Assumption!$A$6:$L$7,2,TRUE)+1)^(1/12)-1)*(E787+I787-J787-K787),0)</f>
        <v>12760755</v>
      </c>
      <c r="M787" s="46">
        <f t="shared" si="3"/>
        <v>7739147017</v>
      </c>
      <c r="N787" s="47">
        <f>HLOOKUP(ROUND(AVERAGE(M775:M786)/10^6,0),Assumption!$B$2:$E$3,2,TRUE)*MAX((AVERAGE(M775:M786)-250*10^6),0)</f>
        <v>44295431.52</v>
      </c>
      <c r="O787" s="46">
        <f t="shared" si="4"/>
        <v>7783442449</v>
      </c>
      <c r="P787" s="46">
        <f>IF(A787=1,SA,MAX(0,SA-M786))</f>
        <v>0</v>
      </c>
      <c r="S787" s="5">
        <v>0.0</v>
      </c>
      <c r="T787" s="5">
        <v>0.0</v>
      </c>
      <c r="U787" s="5">
        <v>0.0</v>
      </c>
      <c r="V787" s="48">
        <v>1.0</v>
      </c>
    </row>
    <row r="788" ht="15.75" customHeight="1">
      <c r="A788" s="5">
        <v>786.0</v>
      </c>
      <c r="B788" s="5">
        <v>66.0</v>
      </c>
      <c r="C788" s="5">
        <f t="shared" si="1"/>
        <v>6</v>
      </c>
      <c r="D788" s="5">
        <f>'Thông tin khách hàng'!$B$4+B788-1</f>
        <v>66</v>
      </c>
      <c r="E788" s="46">
        <f t="shared" si="5"/>
        <v>7739147017</v>
      </c>
      <c r="F788" s="5">
        <f>TP*VLOOKUP('Thông tin khách hàng'!$E$10,$X$2:$Z$5,3,FALSE)*OFFSET($S788,0,VLOOKUP('Thông tin khách hàng'!$E$10,$X$2:$Z$5,2,FALSE))</f>
        <v>0</v>
      </c>
      <c r="G788" s="5">
        <f>EP*VLOOKUP('Thông tin khách hàng'!$E$10,$X$2:$Z$5,3,FALSE)*OFFSET($S788,0,VLOOKUP('Thông tin khách hàng'!$E$10,$X$2:$Z$5,2,FALSE))</f>
        <v>0</v>
      </c>
      <c r="H788" s="5">
        <f>F788*HLOOKUP(B788,Assumption!$A$10:$G$12,2,TRUE)+G788*HLOOKUP(B788,Assumption!$A$10:$G$12,3,TRUE)</f>
        <v>0</v>
      </c>
      <c r="I788" s="5">
        <f t="shared" si="2"/>
        <v>0</v>
      </c>
      <c r="J788" s="47">
        <f>VLOOKUP(D788,Assumption!$O$3:$Q$103,IF('Thông tin khách hàng'!$B$3="Nam",2,3),FALSE)/12*P788</f>
        <v>0</v>
      </c>
      <c r="K788" s="5">
        <v>20000.0</v>
      </c>
      <c r="L788" s="46">
        <f>ROUND(((HLOOKUP(B788,Assumption!$A$6:$L$7,2,TRUE)+1)^(1/12)-1)*(E788+I788-J788-K788),0)</f>
        <v>12781797</v>
      </c>
      <c r="M788" s="46">
        <f t="shared" si="3"/>
        <v>7751908814</v>
      </c>
      <c r="N788" s="47">
        <f>HLOOKUP(ROUND(AVERAGE(M776:M787)/10^6,0),Assumption!$B$2:$E$3,2,TRUE)*MAX((AVERAGE(M776:M787)-250*10^6),0)</f>
        <v>44400244.5</v>
      </c>
      <c r="O788" s="46">
        <f t="shared" si="4"/>
        <v>7796309059</v>
      </c>
      <c r="P788" s="46">
        <f>IF(A788=1,SA,MAX(0,SA-M787))</f>
        <v>0</v>
      </c>
      <c r="S788" s="5">
        <v>0.0</v>
      </c>
      <c r="T788" s="5">
        <v>0.0</v>
      </c>
      <c r="U788" s="5">
        <v>0.0</v>
      </c>
      <c r="V788" s="48">
        <v>1.0</v>
      </c>
    </row>
    <row r="789" ht="15.75" customHeight="1">
      <c r="A789" s="5">
        <v>787.0</v>
      </c>
      <c r="B789" s="5">
        <v>66.0</v>
      </c>
      <c r="C789" s="5">
        <f t="shared" si="1"/>
        <v>7</v>
      </c>
      <c r="D789" s="5">
        <f>'Thông tin khách hàng'!$B$4+B789-1</f>
        <v>66</v>
      </c>
      <c r="E789" s="46">
        <f t="shared" si="5"/>
        <v>7751908814</v>
      </c>
      <c r="F789" s="5">
        <f>TP*VLOOKUP('Thông tin khách hàng'!$E$10,$X$2:$Z$5,3,FALSE)*OFFSET($S789,0,VLOOKUP('Thông tin khách hàng'!$E$10,$X$2:$Z$5,2,FALSE))</f>
        <v>15000000</v>
      </c>
      <c r="G789" s="5">
        <f>EP*VLOOKUP('Thông tin khách hàng'!$E$10,$X$2:$Z$5,3,FALSE)*OFFSET($S789,0,VLOOKUP('Thông tin khách hàng'!$E$10,$X$2:$Z$5,2,FALSE))</f>
        <v>15000000</v>
      </c>
      <c r="H789" s="5">
        <f>F789*HLOOKUP(B789,Assumption!$A$10:$G$12,2,TRUE)+G789*HLOOKUP(B789,Assumption!$A$10:$G$12,3,TRUE)</f>
        <v>750000</v>
      </c>
      <c r="I789" s="5">
        <f t="shared" si="2"/>
        <v>29250000</v>
      </c>
      <c r="J789" s="47">
        <f>VLOOKUP(D789,Assumption!$O$3:$Q$103,IF('Thông tin khách hàng'!$B$3="Nam",2,3),FALSE)/12*P789</f>
        <v>0</v>
      </c>
      <c r="K789" s="5">
        <v>20000.0</v>
      </c>
      <c r="L789" s="46">
        <f>ROUND(((HLOOKUP(B789,Assumption!$A$6:$L$7,2,TRUE)+1)^(1/12)-1)*(E789+I789-J789-K789),0)</f>
        <v>12851183</v>
      </c>
      <c r="M789" s="46">
        <f t="shared" si="3"/>
        <v>7793989997</v>
      </c>
      <c r="N789" s="47">
        <f>HLOOKUP(ROUND(AVERAGE(M777:M788)/10^6,0),Assumption!$B$2:$E$3,2,TRUE)*MAX((AVERAGE(M777:M788)-250*10^6),0)</f>
        <v>44505230.6</v>
      </c>
      <c r="O789" s="46">
        <f t="shared" si="4"/>
        <v>7838495228</v>
      </c>
      <c r="P789" s="46">
        <f>IF(A789=1,SA,MAX(0,SA-M788))</f>
        <v>0</v>
      </c>
      <c r="S789" s="5">
        <v>0.0</v>
      </c>
      <c r="T789" s="5">
        <v>1.0</v>
      </c>
      <c r="U789" s="5">
        <v>1.0</v>
      </c>
      <c r="V789" s="48">
        <v>1.0</v>
      </c>
    </row>
    <row r="790" ht="15.75" customHeight="1">
      <c r="A790" s="5">
        <v>788.0</v>
      </c>
      <c r="B790" s="5">
        <v>66.0</v>
      </c>
      <c r="C790" s="5">
        <f t="shared" si="1"/>
        <v>8</v>
      </c>
      <c r="D790" s="5">
        <f>'Thông tin khách hàng'!$B$4+B790-1</f>
        <v>66</v>
      </c>
      <c r="E790" s="46">
        <f t="shared" si="5"/>
        <v>7793989997</v>
      </c>
      <c r="F790" s="5">
        <f>TP*VLOOKUP('Thông tin khách hàng'!$E$10,$X$2:$Z$5,3,FALSE)*OFFSET($S790,0,VLOOKUP('Thông tin khách hàng'!$E$10,$X$2:$Z$5,2,FALSE))</f>
        <v>0</v>
      </c>
      <c r="G790" s="5">
        <f>EP*VLOOKUP('Thông tin khách hàng'!$E$10,$X$2:$Z$5,3,FALSE)*OFFSET($S790,0,VLOOKUP('Thông tin khách hàng'!$E$10,$X$2:$Z$5,2,FALSE))</f>
        <v>0</v>
      </c>
      <c r="H790" s="5">
        <f>F790*HLOOKUP(B790,Assumption!$A$10:$G$12,2,TRUE)+G790*HLOOKUP(B790,Assumption!$A$10:$G$12,3,TRUE)</f>
        <v>0</v>
      </c>
      <c r="I790" s="5">
        <f t="shared" si="2"/>
        <v>0</v>
      </c>
      <c r="J790" s="47">
        <f>VLOOKUP(D790,Assumption!$O$3:$Q$103,IF('Thông tin khách hàng'!$B$3="Nam",2,3),FALSE)/12*P790</f>
        <v>0</v>
      </c>
      <c r="K790" s="5">
        <v>20000.0</v>
      </c>
      <c r="L790" s="46">
        <f>ROUND(((HLOOKUP(B790,Assumption!$A$6:$L$7,2,TRUE)+1)^(1/12)-1)*(E790+I790-J790-K790),0)</f>
        <v>12872375</v>
      </c>
      <c r="M790" s="46">
        <f t="shared" si="3"/>
        <v>7806842372</v>
      </c>
      <c r="N790" s="47">
        <f>HLOOKUP(ROUND(AVERAGE(M778:M789)/10^6,0),Assumption!$B$2:$E$3,2,TRUE)*MAX((AVERAGE(M778:M789)-250*10^6),0)</f>
        <v>44610390.09</v>
      </c>
      <c r="O790" s="46">
        <f t="shared" si="4"/>
        <v>7851452762</v>
      </c>
      <c r="P790" s="46">
        <f>IF(A790=1,SA,MAX(0,SA-M789))</f>
        <v>0</v>
      </c>
      <c r="S790" s="5">
        <v>0.0</v>
      </c>
      <c r="T790" s="5">
        <v>0.0</v>
      </c>
      <c r="U790" s="5">
        <v>0.0</v>
      </c>
      <c r="V790" s="48">
        <v>1.0</v>
      </c>
    </row>
    <row r="791" ht="15.75" customHeight="1">
      <c r="A791" s="5">
        <v>789.0</v>
      </c>
      <c r="B791" s="5">
        <v>66.0</v>
      </c>
      <c r="C791" s="5">
        <f t="shared" si="1"/>
        <v>9</v>
      </c>
      <c r="D791" s="5">
        <f>'Thông tin khách hàng'!$B$4+B791-1</f>
        <v>66</v>
      </c>
      <c r="E791" s="46">
        <f t="shared" si="5"/>
        <v>7806842372</v>
      </c>
      <c r="F791" s="5">
        <f>TP*VLOOKUP('Thông tin khách hàng'!$E$10,$X$2:$Z$5,3,FALSE)*OFFSET($S791,0,VLOOKUP('Thông tin khách hàng'!$E$10,$X$2:$Z$5,2,FALSE))</f>
        <v>0</v>
      </c>
      <c r="G791" s="5">
        <f>EP*VLOOKUP('Thông tin khách hàng'!$E$10,$X$2:$Z$5,3,FALSE)*OFFSET($S791,0,VLOOKUP('Thông tin khách hàng'!$E$10,$X$2:$Z$5,2,FALSE))</f>
        <v>0</v>
      </c>
      <c r="H791" s="5">
        <f>F791*HLOOKUP(B791,Assumption!$A$10:$G$12,2,TRUE)+G791*HLOOKUP(B791,Assumption!$A$10:$G$12,3,TRUE)</f>
        <v>0</v>
      </c>
      <c r="I791" s="5">
        <f t="shared" si="2"/>
        <v>0</v>
      </c>
      <c r="J791" s="47">
        <f>VLOOKUP(D791,Assumption!$O$3:$Q$103,IF('Thông tin khách hàng'!$B$3="Nam",2,3),FALSE)/12*P791</f>
        <v>0</v>
      </c>
      <c r="K791" s="5">
        <v>20000.0</v>
      </c>
      <c r="L791" s="46">
        <f>ROUND(((HLOOKUP(B791,Assumption!$A$6:$L$7,2,TRUE)+1)^(1/12)-1)*(E791+I791-J791-K791),0)</f>
        <v>12893602</v>
      </c>
      <c r="M791" s="46">
        <f t="shared" si="3"/>
        <v>7819715974</v>
      </c>
      <c r="N791" s="47">
        <f>HLOOKUP(ROUND(AVERAGE(M779:M790)/10^6,0),Assumption!$B$2:$E$3,2,TRUE)*MAX((AVERAGE(M779:M790)-250*10^6),0)</f>
        <v>44715723.25</v>
      </c>
      <c r="O791" s="46">
        <f t="shared" si="4"/>
        <v>7864431698</v>
      </c>
      <c r="P791" s="46">
        <f>IF(A791=1,SA,MAX(0,SA-M790))</f>
        <v>0</v>
      </c>
      <c r="S791" s="5">
        <v>0.0</v>
      </c>
      <c r="T791" s="5">
        <v>0.0</v>
      </c>
      <c r="U791" s="5">
        <v>0.0</v>
      </c>
      <c r="V791" s="48">
        <v>1.0</v>
      </c>
    </row>
    <row r="792" ht="15.75" customHeight="1">
      <c r="A792" s="5">
        <v>790.0</v>
      </c>
      <c r="B792" s="5">
        <v>66.0</v>
      </c>
      <c r="C792" s="5">
        <f t="shared" si="1"/>
        <v>10</v>
      </c>
      <c r="D792" s="5">
        <f>'Thông tin khách hàng'!$B$4+B792-1</f>
        <v>66</v>
      </c>
      <c r="E792" s="46">
        <f t="shared" si="5"/>
        <v>7819715974</v>
      </c>
      <c r="F792" s="5">
        <f>TP*VLOOKUP('Thông tin khách hàng'!$E$10,$X$2:$Z$5,3,FALSE)*OFFSET($S792,0,VLOOKUP('Thông tin khách hàng'!$E$10,$X$2:$Z$5,2,FALSE))</f>
        <v>0</v>
      </c>
      <c r="G792" s="5">
        <f>EP*VLOOKUP('Thông tin khách hàng'!$E$10,$X$2:$Z$5,3,FALSE)*OFFSET($S792,0,VLOOKUP('Thông tin khách hàng'!$E$10,$X$2:$Z$5,2,FALSE))</f>
        <v>0</v>
      </c>
      <c r="H792" s="5">
        <f>F792*HLOOKUP(B792,Assumption!$A$10:$G$12,2,TRUE)+G792*HLOOKUP(B792,Assumption!$A$10:$G$12,3,TRUE)</f>
        <v>0</v>
      </c>
      <c r="I792" s="5">
        <f t="shared" si="2"/>
        <v>0</v>
      </c>
      <c r="J792" s="47">
        <f>VLOOKUP(D792,Assumption!$O$3:$Q$103,IF('Thông tin khách hàng'!$B$3="Nam",2,3),FALSE)/12*P792</f>
        <v>0</v>
      </c>
      <c r="K792" s="5">
        <v>20000.0</v>
      </c>
      <c r="L792" s="46">
        <f>ROUND(((HLOOKUP(B792,Assumption!$A$6:$L$7,2,TRUE)+1)^(1/12)-1)*(E792+I792-J792-K792),0)</f>
        <v>12914864</v>
      </c>
      <c r="M792" s="46">
        <f t="shared" si="3"/>
        <v>7832610838</v>
      </c>
      <c r="N792" s="47">
        <f>HLOOKUP(ROUND(AVERAGE(M780:M791)/10^6,0),Assumption!$B$2:$E$3,2,TRUE)*MAX((AVERAGE(M780:M791)-250*10^6),0)</f>
        <v>44821230.39</v>
      </c>
      <c r="O792" s="46">
        <f t="shared" si="4"/>
        <v>7877432069</v>
      </c>
      <c r="P792" s="46">
        <f>IF(A792=1,SA,MAX(0,SA-M791))</f>
        <v>0</v>
      </c>
      <c r="S792" s="5">
        <v>0.0</v>
      </c>
      <c r="T792" s="5">
        <v>0.0</v>
      </c>
      <c r="U792" s="5">
        <v>1.0</v>
      </c>
      <c r="V792" s="48">
        <v>1.0</v>
      </c>
    </row>
    <row r="793" ht="15.75" customHeight="1">
      <c r="A793" s="5">
        <v>791.0</v>
      </c>
      <c r="B793" s="5">
        <v>66.0</v>
      </c>
      <c r="C793" s="5">
        <f t="shared" si="1"/>
        <v>11</v>
      </c>
      <c r="D793" s="5">
        <f>'Thông tin khách hàng'!$B$4+B793-1</f>
        <v>66</v>
      </c>
      <c r="E793" s="46">
        <f t="shared" si="5"/>
        <v>7832610838</v>
      </c>
      <c r="F793" s="5">
        <f>TP*VLOOKUP('Thông tin khách hàng'!$E$10,$X$2:$Z$5,3,FALSE)*OFFSET($S793,0,VLOOKUP('Thông tin khách hàng'!$E$10,$X$2:$Z$5,2,FALSE))</f>
        <v>0</v>
      </c>
      <c r="G793" s="5">
        <f>EP*VLOOKUP('Thông tin khách hàng'!$E$10,$X$2:$Z$5,3,FALSE)*OFFSET($S793,0,VLOOKUP('Thông tin khách hàng'!$E$10,$X$2:$Z$5,2,FALSE))</f>
        <v>0</v>
      </c>
      <c r="H793" s="5">
        <f>F793*HLOOKUP(B793,Assumption!$A$10:$G$12,2,TRUE)+G793*HLOOKUP(B793,Assumption!$A$10:$G$12,3,TRUE)</f>
        <v>0</v>
      </c>
      <c r="I793" s="5">
        <f t="shared" si="2"/>
        <v>0</v>
      </c>
      <c r="J793" s="47">
        <f>VLOOKUP(D793,Assumption!$O$3:$Q$103,IF('Thông tin khách hàng'!$B$3="Nam",2,3),FALSE)/12*P793</f>
        <v>0</v>
      </c>
      <c r="K793" s="5">
        <v>20000.0</v>
      </c>
      <c r="L793" s="46">
        <f>ROUND(((HLOOKUP(B793,Assumption!$A$6:$L$7,2,TRUE)+1)^(1/12)-1)*(E793+I793-J793-K793),0)</f>
        <v>12936161</v>
      </c>
      <c r="M793" s="46">
        <f t="shared" si="3"/>
        <v>7845526999</v>
      </c>
      <c r="N793" s="47">
        <f>HLOOKUP(ROUND(AVERAGE(M781:M792)/10^6,0),Assumption!$B$2:$E$3,2,TRUE)*MAX((AVERAGE(M781:M792)-250*10^6),0)</f>
        <v>44926911.78</v>
      </c>
      <c r="O793" s="46">
        <f t="shared" si="4"/>
        <v>7890453911</v>
      </c>
      <c r="P793" s="46">
        <f>IF(A793=1,SA,MAX(0,SA-M792))</f>
        <v>0</v>
      </c>
      <c r="S793" s="5">
        <v>0.0</v>
      </c>
      <c r="T793" s="5">
        <v>0.0</v>
      </c>
      <c r="U793" s="5">
        <v>0.0</v>
      </c>
      <c r="V793" s="48">
        <v>1.0</v>
      </c>
    </row>
    <row r="794" ht="15.75" customHeight="1">
      <c r="A794" s="5">
        <v>792.0</v>
      </c>
      <c r="B794" s="5">
        <v>66.0</v>
      </c>
      <c r="C794" s="5">
        <f t="shared" si="1"/>
        <v>12</v>
      </c>
      <c r="D794" s="5">
        <f>'Thông tin khách hàng'!$B$4+B794-1</f>
        <v>66</v>
      </c>
      <c r="E794" s="46">
        <f t="shared" si="5"/>
        <v>7845526999</v>
      </c>
      <c r="F794" s="5">
        <f>TP*VLOOKUP('Thông tin khách hàng'!$E$10,$X$2:$Z$5,3,FALSE)*OFFSET($S794,0,VLOOKUP('Thông tin khách hàng'!$E$10,$X$2:$Z$5,2,FALSE))</f>
        <v>0</v>
      </c>
      <c r="G794" s="5">
        <f>EP*VLOOKUP('Thông tin khách hàng'!$E$10,$X$2:$Z$5,3,FALSE)*OFFSET($S794,0,VLOOKUP('Thông tin khách hàng'!$E$10,$X$2:$Z$5,2,FALSE))</f>
        <v>0</v>
      </c>
      <c r="H794" s="5">
        <f>F794*HLOOKUP(B794,Assumption!$A$10:$G$12,2,TRUE)+G794*HLOOKUP(B794,Assumption!$A$10:$G$12,3,TRUE)</f>
        <v>0</v>
      </c>
      <c r="I794" s="5">
        <f t="shared" si="2"/>
        <v>0</v>
      </c>
      <c r="J794" s="47">
        <f>VLOOKUP(D794,Assumption!$O$3:$Q$103,IF('Thông tin khách hàng'!$B$3="Nam",2,3),FALSE)/12*P794</f>
        <v>0</v>
      </c>
      <c r="K794" s="5">
        <v>20000.0</v>
      </c>
      <c r="L794" s="46">
        <f>ROUND(((HLOOKUP(B794,Assumption!$A$6:$L$7,2,TRUE)+1)^(1/12)-1)*(E794+I794-J794-K794),0)</f>
        <v>12957493</v>
      </c>
      <c r="M794" s="46">
        <f t="shared" si="3"/>
        <v>7858464492</v>
      </c>
      <c r="N794" s="47">
        <f>HLOOKUP(ROUND(AVERAGE(M782:M793)/10^6,0),Assumption!$B$2:$E$3,2,TRUE)*MAX((AVERAGE(M782:M793)-250*10^6),0)</f>
        <v>45032767.71</v>
      </c>
      <c r="O794" s="46">
        <f t="shared" si="4"/>
        <v>7903497260</v>
      </c>
      <c r="P794" s="46">
        <f>IF(A794=1,SA,MAX(0,SA-M793))</f>
        <v>0</v>
      </c>
      <c r="S794" s="5">
        <v>0.0</v>
      </c>
      <c r="T794" s="5">
        <v>0.0</v>
      </c>
      <c r="U794" s="5">
        <v>0.0</v>
      </c>
      <c r="V794" s="48">
        <v>1.0</v>
      </c>
    </row>
    <row r="795" ht="15.75" customHeight="1">
      <c r="A795" s="5">
        <v>793.0</v>
      </c>
      <c r="B795" s="5">
        <v>67.0</v>
      </c>
      <c r="C795" s="5">
        <f t="shared" si="1"/>
        <v>1</v>
      </c>
      <c r="D795" s="5">
        <f>'Thông tin khách hàng'!$B$4+B795-1</f>
        <v>67</v>
      </c>
      <c r="E795" s="46">
        <f t="shared" si="5"/>
        <v>7858464492</v>
      </c>
      <c r="F795" s="5">
        <f>TP*VLOOKUP('Thông tin khách hàng'!$E$10,$X$2:$Z$5,3,FALSE)*OFFSET($S795,0,VLOOKUP('Thông tin khách hàng'!$E$10,$X$2:$Z$5,2,FALSE))</f>
        <v>15000000</v>
      </c>
      <c r="G795" s="5">
        <f>EP*VLOOKUP('Thông tin khách hàng'!$E$10,$X$2:$Z$5,3,FALSE)*OFFSET($S795,0,VLOOKUP('Thông tin khách hàng'!$E$10,$X$2:$Z$5,2,FALSE))</f>
        <v>15000000</v>
      </c>
      <c r="H795" s="5">
        <f>F795*HLOOKUP(B795,Assumption!$A$10:$G$12,2,TRUE)+G795*HLOOKUP(B795,Assumption!$A$10:$G$12,3,TRUE)</f>
        <v>750000</v>
      </c>
      <c r="I795" s="5">
        <f t="shared" si="2"/>
        <v>29250000</v>
      </c>
      <c r="J795" s="47">
        <f>VLOOKUP(D795,Assumption!$O$3:$Q$103,IF('Thông tin khách hàng'!$B$3="Nam",2,3),FALSE)/12*P795</f>
        <v>0</v>
      </c>
      <c r="K795" s="5">
        <v>20000.0</v>
      </c>
      <c r="L795" s="46">
        <f>ROUND(((HLOOKUP(B795,Assumption!$A$6:$L$7,2,TRUE)+1)^(1/12)-1)*(E795+I795-J795-K795),0)</f>
        <v>13027169</v>
      </c>
      <c r="M795" s="46">
        <f t="shared" si="3"/>
        <v>7900721661</v>
      </c>
      <c r="N795" s="47">
        <f>HLOOKUP(ROUND(AVERAGE(M783:M794)/10^6,0),Assumption!$B$2:$E$3,2,TRUE)*MAX((AVERAGE(M783:M794)-250*10^6),0)</f>
        <v>45138798.46</v>
      </c>
      <c r="O795" s="46">
        <f t="shared" si="4"/>
        <v>7945860460</v>
      </c>
      <c r="P795" s="46">
        <f>IF(A795=1,SA,MAX(0,SA-M794))</f>
        <v>0</v>
      </c>
      <c r="S795" s="5">
        <v>1.0</v>
      </c>
      <c r="T795" s="5">
        <v>1.0</v>
      </c>
      <c r="U795" s="5">
        <v>1.0</v>
      </c>
      <c r="V795" s="48">
        <v>1.0</v>
      </c>
    </row>
    <row r="796" ht="15.75" customHeight="1">
      <c r="A796" s="5">
        <v>794.0</v>
      </c>
      <c r="B796" s="5">
        <v>67.0</v>
      </c>
      <c r="C796" s="5">
        <f t="shared" si="1"/>
        <v>2</v>
      </c>
      <c r="D796" s="5">
        <f>'Thông tin khách hàng'!$B$4+B796-1</f>
        <v>67</v>
      </c>
      <c r="E796" s="46">
        <f t="shared" si="5"/>
        <v>7900721661</v>
      </c>
      <c r="F796" s="5">
        <f>TP*VLOOKUP('Thông tin khách hàng'!$E$10,$X$2:$Z$5,3,FALSE)*OFFSET($S796,0,VLOOKUP('Thông tin khách hàng'!$E$10,$X$2:$Z$5,2,FALSE))</f>
        <v>0</v>
      </c>
      <c r="G796" s="5">
        <f>EP*VLOOKUP('Thông tin khách hàng'!$E$10,$X$2:$Z$5,3,FALSE)*OFFSET($S796,0,VLOOKUP('Thông tin khách hàng'!$E$10,$X$2:$Z$5,2,FALSE))</f>
        <v>0</v>
      </c>
      <c r="H796" s="5">
        <f>F796*HLOOKUP(B796,Assumption!$A$10:$G$12,2,TRUE)+G796*HLOOKUP(B796,Assumption!$A$10:$G$12,3,TRUE)</f>
        <v>0</v>
      </c>
      <c r="I796" s="5">
        <f t="shared" si="2"/>
        <v>0</v>
      </c>
      <c r="J796" s="47">
        <f>VLOOKUP(D796,Assumption!$O$3:$Q$103,IF('Thông tin khách hàng'!$B$3="Nam",2,3),FALSE)/12*P796</f>
        <v>0</v>
      </c>
      <c r="K796" s="5">
        <v>20000.0</v>
      </c>
      <c r="L796" s="46">
        <f>ROUND(((HLOOKUP(B796,Assumption!$A$6:$L$7,2,TRUE)+1)^(1/12)-1)*(E796+I796-J796-K796),0)</f>
        <v>13048651</v>
      </c>
      <c r="M796" s="46">
        <f t="shared" si="3"/>
        <v>7913750312</v>
      </c>
      <c r="N796" s="47">
        <f>HLOOKUP(ROUND(AVERAGE(M784:M795)/10^6,0),Assumption!$B$2:$E$3,2,TRUE)*MAX((AVERAGE(M784:M795)-250*10^6),0)</f>
        <v>45245004.34</v>
      </c>
      <c r="O796" s="46">
        <f t="shared" si="4"/>
        <v>7958995317</v>
      </c>
      <c r="P796" s="46">
        <f>IF(A796=1,SA,MAX(0,SA-M795))</f>
        <v>0</v>
      </c>
      <c r="S796" s="5">
        <v>0.0</v>
      </c>
      <c r="T796" s="5">
        <v>0.0</v>
      </c>
      <c r="U796" s="5">
        <v>0.0</v>
      </c>
      <c r="V796" s="48">
        <v>1.0</v>
      </c>
    </row>
    <row r="797" ht="15.75" customHeight="1">
      <c r="A797" s="5">
        <v>795.0</v>
      </c>
      <c r="B797" s="5">
        <v>67.0</v>
      </c>
      <c r="C797" s="5">
        <f t="shared" si="1"/>
        <v>3</v>
      </c>
      <c r="D797" s="5">
        <f>'Thông tin khách hàng'!$B$4+B797-1</f>
        <v>67</v>
      </c>
      <c r="E797" s="46">
        <f t="shared" si="5"/>
        <v>7913750312</v>
      </c>
      <c r="F797" s="5">
        <f>TP*VLOOKUP('Thông tin khách hàng'!$E$10,$X$2:$Z$5,3,FALSE)*OFFSET($S797,0,VLOOKUP('Thông tin khách hàng'!$E$10,$X$2:$Z$5,2,FALSE))</f>
        <v>0</v>
      </c>
      <c r="G797" s="5">
        <f>EP*VLOOKUP('Thông tin khách hàng'!$E$10,$X$2:$Z$5,3,FALSE)*OFFSET($S797,0,VLOOKUP('Thông tin khách hàng'!$E$10,$X$2:$Z$5,2,FALSE))</f>
        <v>0</v>
      </c>
      <c r="H797" s="5">
        <f>F797*HLOOKUP(B797,Assumption!$A$10:$G$12,2,TRUE)+G797*HLOOKUP(B797,Assumption!$A$10:$G$12,3,TRUE)</f>
        <v>0</v>
      </c>
      <c r="I797" s="5">
        <f t="shared" si="2"/>
        <v>0</v>
      </c>
      <c r="J797" s="47">
        <f>VLOOKUP(D797,Assumption!$O$3:$Q$103,IF('Thông tin khách hàng'!$B$3="Nam",2,3),FALSE)/12*P797</f>
        <v>0</v>
      </c>
      <c r="K797" s="5">
        <v>20000.0</v>
      </c>
      <c r="L797" s="46">
        <f>ROUND(((HLOOKUP(B797,Assumption!$A$6:$L$7,2,TRUE)+1)^(1/12)-1)*(E797+I797-J797-K797),0)</f>
        <v>13070169</v>
      </c>
      <c r="M797" s="46">
        <f t="shared" si="3"/>
        <v>7926800481</v>
      </c>
      <c r="N797" s="47">
        <f>HLOOKUP(ROUND(AVERAGE(M785:M796)/10^6,0),Assumption!$B$2:$E$3,2,TRUE)*MAX((AVERAGE(M785:M796)-250*10^6),0)</f>
        <v>45351385.63</v>
      </c>
      <c r="O797" s="46">
        <f t="shared" si="4"/>
        <v>7972151867</v>
      </c>
      <c r="P797" s="46">
        <f>IF(A797=1,SA,MAX(0,SA-M796))</f>
        <v>0</v>
      </c>
      <c r="S797" s="5">
        <v>0.0</v>
      </c>
      <c r="T797" s="5">
        <v>0.0</v>
      </c>
      <c r="U797" s="5">
        <v>0.0</v>
      </c>
      <c r="V797" s="48">
        <v>1.0</v>
      </c>
    </row>
    <row r="798" ht="15.75" customHeight="1">
      <c r="A798" s="5">
        <v>796.0</v>
      </c>
      <c r="B798" s="5">
        <v>67.0</v>
      </c>
      <c r="C798" s="5">
        <f t="shared" si="1"/>
        <v>4</v>
      </c>
      <c r="D798" s="5">
        <f>'Thông tin khách hàng'!$B$4+B798-1</f>
        <v>67</v>
      </c>
      <c r="E798" s="46">
        <f t="shared" si="5"/>
        <v>7926800481</v>
      </c>
      <c r="F798" s="5">
        <f>TP*VLOOKUP('Thông tin khách hàng'!$E$10,$X$2:$Z$5,3,FALSE)*OFFSET($S798,0,VLOOKUP('Thông tin khách hàng'!$E$10,$X$2:$Z$5,2,FALSE))</f>
        <v>0</v>
      </c>
      <c r="G798" s="5">
        <f>EP*VLOOKUP('Thông tin khách hàng'!$E$10,$X$2:$Z$5,3,FALSE)*OFFSET($S798,0,VLOOKUP('Thông tin khách hàng'!$E$10,$X$2:$Z$5,2,FALSE))</f>
        <v>0</v>
      </c>
      <c r="H798" s="5">
        <f>F798*HLOOKUP(B798,Assumption!$A$10:$G$12,2,TRUE)+G798*HLOOKUP(B798,Assumption!$A$10:$G$12,3,TRUE)</f>
        <v>0</v>
      </c>
      <c r="I798" s="5">
        <f t="shared" si="2"/>
        <v>0</v>
      </c>
      <c r="J798" s="47">
        <f>VLOOKUP(D798,Assumption!$O$3:$Q$103,IF('Thông tin khách hàng'!$B$3="Nam",2,3),FALSE)/12*P798</f>
        <v>0</v>
      </c>
      <c r="K798" s="5">
        <v>20000.0</v>
      </c>
      <c r="L798" s="46">
        <f>ROUND(((HLOOKUP(B798,Assumption!$A$6:$L$7,2,TRUE)+1)^(1/12)-1)*(E798+I798-J798-K798),0)</f>
        <v>13091722</v>
      </c>
      <c r="M798" s="46">
        <f t="shared" si="3"/>
        <v>7939872203</v>
      </c>
      <c r="N798" s="47">
        <f>HLOOKUP(ROUND(AVERAGE(M786:M797)/10^6,0),Assumption!$B$2:$E$3,2,TRUE)*MAX((AVERAGE(M786:M797)-250*10^6),0)</f>
        <v>45457942.61</v>
      </c>
      <c r="O798" s="46">
        <f t="shared" si="4"/>
        <v>7985330146</v>
      </c>
      <c r="P798" s="46">
        <f>IF(A798=1,SA,MAX(0,SA-M797))</f>
        <v>0</v>
      </c>
      <c r="S798" s="5">
        <v>0.0</v>
      </c>
      <c r="T798" s="5">
        <v>0.0</v>
      </c>
      <c r="U798" s="5">
        <v>1.0</v>
      </c>
      <c r="V798" s="48">
        <v>1.0</v>
      </c>
    </row>
    <row r="799" ht="15.75" customHeight="1">
      <c r="A799" s="5">
        <v>797.0</v>
      </c>
      <c r="B799" s="5">
        <v>67.0</v>
      </c>
      <c r="C799" s="5">
        <f t="shared" si="1"/>
        <v>5</v>
      </c>
      <c r="D799" s="5">
        <f>'Thông tin khách hàng'!$B$4+B799-1</f>
        <v>67</v>
      </c>
      <c r="E799" s="46">
        <f t="shared" si="5"/>
        <v>7939872203</v>
      </c>
      <c r="F799" s="5">
        <f>TP*VLOOKUP('Thông tin khách hàng'!$E$10,$X$2:$Z$5,3,FALSE)*OFFSET($S799,0,VLOOKUP('Thông tin khách hàng'!$E$10,$X$2:$Z$5,2,FALSE))</f>
        <v>0</v>
      </c>
      <c r="G799" s="5">
        <f>EP*VLOOKUP('Thông tin khách hàng'!$E$10,$X$2:$Z$5,3,FALSE)*OFFSET($S799,0,VLOOKUP('Thông tin khách hàng'!$E$10,$X$2:$Z$5,2,FALSE))</f>
        <v>0</v>
      </c>
      <c r="H799" s="5">
        <f>F799*HLOOKUP(B799,Assumption!$A$10:$G$12,2,TRUE)+G799*HLOOKUP(B799,Assumption!$A$10:$G$12,3,TRUE)</f>
        <v>0</v>
      </c>
      <c r="I799" s="5">
        <f t="shared" si="2"/>
        <v>0</v>
      </c>
      <c r="J799" s="47">
        <f>VLOOKUP(D799,Assumption!$O$3:$Q$103,IF('Thông tin khách hàng'!$B$3="Nam",2,3),FALSE)/12*P799</f>
        <v>0</v>
      </c>
      <c r="K799" s="5">
        <v>20000.0</v>
      </c>
      <c r="L799" s="46">
        <f>ROUND(((HLOOKUP(B799,Assumption!$A$6:$L$7,2,TRUE)+1)^(1/12)-1)*(E799+I799-J799-K799),0)</f>
        <v>13113311</v>
      </c>
      <c r="M799" s="46">
        <f t="shared" si="3"/>
        <v>7952965514</v>
      </c>
      <c r="N799" s="47">
        <f>HLOOKUP(ROUND(AVERAGE(M787:M798)/10^6,0),Assumption!$B$2:$E$3,2,TRUE)*MAX((AVERAGE(M787:M798)-250*10^6),0)</f>
        <v>45564675.58</v>
      </c>
      <c r="O799" s="46">
        <f t="shared" si="4"/>
        <v>7998530190</v>
      </c>
      <c r="P799" s="46">
        <f>IF(A799=1,SA,MAX(0,SA-M798))</f>
        <v>0</v>
      </c>
      <c r="S799" s="5">
        <v>0.0</v>
      </c>
      <c r="T799" s="5">
        <v>0.0</v>
      </c>
      <c r="U799" s="5">
        <v>0.0</v>
      </c>
      <c r="V799" s="48">
        <v>1.0</v>
      </c>
    </row>
    <row r="800" ht="15.75" customHeight="1">
      <c r="A800" s="5">
        <v>798.0</v>
      </c>
      <c r="B800" s="5">
        <v>67.0</v>
      </c>
      <c r="C800" s="5">
        <f t="shared" si="1"/>
        <v>6</v>
      </c>
      <c r="D800" s="5">
        <f>'Thông tin khách hàng'!$B$4+B800-1</f>
        <v>67</v>
      </c>
      <c r="E800" s="46">
        <f t="shared" si="5"/>
        <v>7952965514</v>
      </c>
      <c r="F800" s="5">
        <f>TP*VLOOKUP('Thông tin khách hàng'!$E$10,$X$2:$Z$5,3,FALSE)*OFFSET($S800,0,VLOOKUP('Thông tin khách hàng'!$E$10,$X$2:$Z$5,2,FALSE))</f>
        <v>0</v>
      </c>
      <c r="G800" s="5">
        <f>EP*VLOOKUP('Thông tin khách hàng'!$E$10,$X$2:$Z$5,3,FALSE)*OFFSET($S800,0,VLOOKUP('Thông tin khách hàng'!$E$10,$X$2:$Z$5,2,FALSE))</f>
        <v>0</v>
      </c>
      <c r="H800" s="5">
        <f>F800*HLOOKUP(B800,Assumption!$A$10:$G$12,2,TRUE)+G800*HLOOKUP(B800,Assumption!$A$10:$G$12,3,TRUE)</f>
        <v>0</v>
      </c>
      <c r="I800" s="5">
        <f t="shared" si="2"/>
        <v>0</v>
      </c>
      <c r="J800" s="47">
        <f>VLOOKUP(D800,Assumption!$O$3:$Q$103,IF('Thông tin khách hàng'!$B$3="Nam",2,3),FALSE)/12*P800</f>
        <v>0</v>
      </c>
      <c r="K800" s="5">
        <v>20000.0</v>
      </c>
      <c r="L800" s="46">
        <f>ROUND(((HLOOKUP(B800,Assumption!$A$6:$L$7,2,TRUE)+1)^(1/12)-1)*(E800+I800-J800-K800),0)</f>
        <v>13134936</v>
      </c>
      <c r="M800" s="46">
        <f t="shared" si="3"/>
        <v>7966080450</v>
      </c>
      <c r="N800" s="47">
        <f>HLOOKUP(ROUND(AVERAGE(M788:M799)/10^6,0),Assumption!$B$2:$E$3,2,TRUE)*MAX((AVERAGE(M788:M799)-250*10^6),0)</f>
        <v>45671584.83</v>
      </c>
      <c r="O800" s="46">
        <f t="shared" si="4"/>
        <v>8011752035</v>
      </c>
      <c r="P800" s="46">
        <f>IF(A800=1,SA,MAX(0,SA-M799))</f>
        <v>0</v>
      </c>
      <c r="S800" s="5">
        <v>0.0</v>
      </c>
      <c r="T800" s="5">
        <v>0.0</v>
      </c>
      <c r="U800" s="5">
        <v>0.0</v>
      </c>
      <c r="V800" s="48">
        <v>1.0</v>
      </c>
    </row>
    <row r="801" ht="15.75" customHeight="1">
      <c r="A801" s="5">
        <v>799.0</v>
      </c>
      <c r="B801" s="5">
        <v>67.0</v>
      </c>
      <c r="C801" s="5">
        <f t="shared" si="1"/>
        <v>7</v>
      </c>
      <c r="D801" s="5">
        <f>'Thông tin khách hàng'!$B$4+B801-1</f>
        <v>67</v>
      </c>
      <c r="E801" s="46">
        <f t="shared" si="5"/>
        <v>7966080450</v>
      </c>
      <c r="F801" s="5">
        <f>TP*VLOOKUP('Thông tin khách hàng'!$E$10,$X$2:$Z$5,3,FALSE)*OFFSET($S801,0,VLOOKUP('Thông tin khách hàng'!$E$10,$X$2:$Z$5,2,FALSE))</f>
        <v>15000000</v>
      </c>
      <c r="G801" s="5">
        <f>EP*VLOOKUP('Thông tin khách hàng'!$E$10,$X$2:$Z$5,3,FALSE)*OFFSET($S801,0,VLOOKUP('Thông tin khách hàng'!$E$10,$X$2:$Z$5,2,FALSE))</f>
        <v>15000000</v>
      </c>
      <c r="H801" s="5">
        <f>F801*HLOOKUP(B801,Assumption!$A$10:$G$12,2,TRUE)+G801*HLOOKUP(B801,Assumption!$A$10:$G$12,3,TRUE)</f>
        <v>750000</v>
      </c>
      <c r="I801" s="5">
        <f t="shared" si="2"/>
        <v>29250000</v>
      </c>
      <c r="J801" s="47">
        <f>VLOOKUP(D801,Assumption!$O$3:$Q$103,IF('Thông tin khách hàng'!$B$3="Nam",2,3),FALSE)/12*P801</f>
        <v>0</v>
      </c>
      <c r="K801" s="5">
        <v>20000.0</v>
      </c>
      <c r="L801" s="46">
        <f>ROUND(((HLOOKUP(B801,Assumption!$A$6:$L$7,2,TRUE)+1)^(1/12)-1)*(E801+I801-J801-K801),0)</f>
        <v>13204905</v>
      </c>
      <c r="M801" s="46">
        <f t="shared" si="3"/>
        <v>8008515355</v>
      </c>
      <c r="N801" s="47">
        <f>HLOOKUP(ROUND(AVERAGE(M789:M800)/10^6,0),Assumption!$B$2:$E$3,2,TRUE)*MAX((AVERAGE(M789:M800)-250*10^6),0)</f>
        <v>45778670.65</v>
      </c>
      <c r="O801" s="46">
        <f t="shared" si="4"/>
        <v>8054294026</v>
      </c>
      <c r="P801" s="46">
        <f>IF(A801=1,SA,MAX(0,SA-M800))</f>
        <v>0</v>
      </c>
      <c r="S801" s="5">
        <v>0.0</v>
      </c>
      <c r="T801" s="5">
        <v>1.0</v>
      </c>
      <c r="U801" s="5">
        <v>1.0</v>
      </c>
      <c r="V801" s="48">
        <v>1.0</v>
      </c>
    </row>
    <row r="802" ht="15.75" customHeight="1">
      <c r="A802" s="5">
        <v>800.0</v>
      </c>
      <c r="B802" s="5">
        <v>67.0</v>
      </c>
      <c r="C802" s="5">
        <f t="shared" si="1"/>
        <v>8</v>
      </c>
      <c r="D802" s="5">
        <f>'Thông tin khách hàng'!$B$4+B802-1</f>
        <v>67</v>
      </c>
      <c r="E802" s="46">
        <f t="shared" si="5"/>
        <v>8008515355</v>
      </c>
      <c r="F802" s="5">
        <f>TP*VLOOKUP('Thông tin khách hàng'!$E$10,$X$2:$Z$5,3,FALSE)*OFFSET($S802,0,VLOOKUP('Thông tin khách hàng'!$E$10,$X$2:$Z$5,2,FALSE))</f>
        <v>0</v>
      </c>
      <c r="G802" s="5">
        <f>EP*VLOOKUP('Thông tin khách hàng'!$E$10,$X$2:$Z$5,3,FALSE)*OFFSET($S802,0,VLOOKUP('Thông tin khách hàng'!$E$10,$X$2:$Z$5,2,FALSE))</f>
        <v>0</v>
      </c>
      <c r="H802" s="5">
        <f>F802*HLOOKUP(B802,Assumption!$A$10:$G$12,2,TRUE)+G802*HLOOKUP(B802,Assumption!$A$10:$G$12,3,TRUE)</f>
        <v>0</v>
      </c>
      <c r="I802" s="5">
        <f t="shared" si="2"/>
        <v>0</v>
      </c>
      <c r="J802" s="47">
        <f>VLOOKUP(D802,Assumption!$O$3:$Q$103,IF('Thông tin khách hàng'!$B$3="Nam",2,3),FALSE)/12*P802</f>
        <v>0</v>
      </c>
      <c r="K802" s="5">
        <v>20000.0</v>
      </c>
      <c r="L802" s="46">
        <f>ROUND(((HLOOKUP(B802,Assumption!$A$6:$L$7,2,TRUE)+1)^(1/12)-1)*(E802+I802-J802-K802),0)</f>
        <v>13226681</v>
      </c>
      <c r="M802" s="46">
        <f t="shared" si="3"/>
        <v>8021722036</v>
      </c>
      <c r="N802" s="47">
        <f>HLOOKUP(ROUND(AVERAGE(M790:M801)/10^6,0),Assumption!$B$2:$E$3,2,TRUE)*MAX((AVERAGE(M790:M801)-250*10^6),0)</f>
        <v>45885933.33</v>
      </c>
      <c r="O802" s="46">
        <f t="shared" si="4"/>
        <v>8067607970</v>
      </c>
      <c r="P802" s="46">
        <f>IF(A802=1,SA,MAX(0,SA-M801))</f>
        <v>0</v>
      </c>
      <c r="S802" s="5">
        <v>0.0</v>
      </c>
      <c r="T802" s="5">
        <v>0.0</v>
      </c>
      <c r="U802" s="5">
        <v>0.0</v>
      </c>
      <c r="V802" s="48">
        <v>1.0</v>
      </c>
    </row>
    <row r="803" ht="15.75" customHeight="1">
      <c r="A803" s="5">
        <v>801.0</v>
      </c>
      <c r="B803" s="5">
        <v>67.0</v>
      </c>
      <c r="C803" s="5">
        <f t="shared" si="1"/>
        <v>9</v>
      </c>
      <c r="D803" s="5">
        <f>'Thông tin khách hàng'!$B$4+B803-1</f>
        <v>67</v>
      </c>
      <c r="E803" s="46">
        <f t="shared" si="5"/>
        <v>8021722036</v>
      </c>
      <c r="F803" s="5">
        <f>TP*VLOOKUP('Thông tin khách hàng'!$E$10,$X$2:$Z$5,3,FALSE)*OFFSET($S803,0,VLOOKUP('Thông tin khách hàng'!$E$10,$X$2:$Z$5,2,FALSE))</f>
        <v>0</v>
      </c>
      <c r="G803" s="5">
        <f>EP*VLOOKUP('Thông tin khách hàng'!$E$10,$X$2:$Z$5,3,FALSE)*OFFSET($S803,0,VLOOKUP('Thông tin khách hàng'!$E$10,$X$2:$Z$5,2,FALSE))</f>
        <v>0</v>
      </c>
      <c r="H803" s="5">
        <f>F803*HLOOKUP(B803,Assumption!$A$10:$G$12,2,TRUE)+G803*HLOOKUP(B803,Assumption!$A$10:$G$12,3,TRUE)</f>
        <v>0</v>
      </c>
      <c r="I803" s="5">
        <f t="shared" si="2"/>
        <v>0</v>
      </c>
      <c r="J803" s="47">
        <f>VLOOKUP(D803,Assumption!$O$3:$Q$103,IF('Thông tin khách hàng'!$B$3="Nam",2,3),FALSE)/12*P803</f>
        <v>0</v>
      </c>
      <c r="K803" s="5">
        <v>20000.0</v>
      </c>
      <c r="L803" s="46">
        <f>ROUND(((HLOOKUP(B803,Assumption!$A$6:$L$7,2,TRUE)+1)^(1/12)-1)*(E803+I803-J803-K803),0)</f>
        <v>13248493</v>
      </c>
      <c r="M803" s="46">
        <f t="shared" si="3"/>
        <v>8034950529</v>
      </c>
      <c r="N803" s="47">
        <f>HLOOKUP(ROUND(AVERAGE(M791:M802)/10^6,0),Assumption!$B$2:$E$3,2,TRUE)*MAX((AVERAGE(M791:M802)-250*10^6),0)</f>
        <v>45993373.16</v>
      </c>
      <c r="O803" s="46">
        <f t="shared" si="4"/>
        <v>8080943902</v>
      </c>
      <c r="P803" s="46">
        <f>IF(A803=1,SA,MAX(0,SA-M802))</f>
        <v>0</v>
      </c>
      <c r="S803" s="5">
        <v>0.0</v>
      </c>
      <c r="T803" s="5">
        <v>0.0</v>
      </c>
      <c r="U803" s="5">
        <v>0.0</v>
      </c>
      <c r="V803" s="48">
        <v>1.0</v>
      </c>
    </row>
    <row r="804" ht="15.75" customHeight="1">
      <c r="A804" s="5">
        <v>802.0</v>
      </c>
      <c r="B804" s="5">
        <v>67.0</v>
      </c>
      <c r="C804" s="5">
        <f t="shared" si="1"/>
        <v>10</v>
      </c>
      <c r="D804" s="5">
        <f>'Thông tin khách hàng'!$B$4+B804-1</f>
        <v>67</v>
      </c>
      <c r="E804" s="46">
        <f t="shared" si="5"/>
        <v>8034950529</v>
      </c>
      <c r="F804" s="5">
        <f>TP*VLOOKUP('Thông tin khách hàng'!$E$10,$X$2:$Z$5,3,FALSE)*OFFSET($S804,0,VLOOKUP('Thông tin khách hàng'!$E$10,$X$2:$Z$5,2,FALSE))</f>
        <v>0</v>
      </c>
      <c r="G804" s="5">
        <f>EP*VLOOKUP('Thông tin khách hàng'!$E$10,$X$2:$Z$5,3,FALSE)*OFFSET($S804,0,VLOOKUP('Thông tin khách hàng'!$E$10,$X$2:$Z$5,2,FALSE))</f>
        <v>0</v>
      </c>
      <c r="H804" s="5">
        <f>F804*HLOOKUP(B804,Assumption!$A$10:$G$12,2,TRUE)+G804*HLOOKUP(B804,Assumption!$A$10:$G$12,3,TRUE)</f>
        <v>0</v>
      </c>
      <c r="I804" s="5">
        <f t="shared" si="2"/>
        <v>0</v>
      </c>
      <c r="J804" s="47">
        <f>VLOOKUP(D804,Assumption!$O$3:$Q$103,IF('Thông tin khách hàng'!$B$3="Nam",2,3),FALSE)/12*P804</f>
        <v>0</v>
      </c>
      <c r="K804" s="5">
        <v>20000.0</v>
      </c>
      <c r="L804" s="46">
        <f>ROUND(((HLOOKUP(B804,Assumption!$A$6:$L$7,2,TRUE)+1)^(1/12)-1)*(E804+I804-J804-K804),0)</f>
        <v>13270341</v>
      </c>
      <c r="M804" s="46">
        <f t="shared" si="3"/>
        <v>8048200870</v>
      </c>
      <c r="N804" s="47">
        <f>HLOOKUP(ROUND(AVERAGE(M792:M803)/10^6,0),Assumption!$B$2:$E$3,2,TRUE)*MAX((AVERAGE(M792:M803)-250*10^6),0)</f>
        <v>46100990.44</v>
      </c>
      <c r="O804" s="46">
        <f t="shared" si="4"/>
        <v>8094301861</v>
      </c>
      <c r="P804" s="46">
        <f>IF(A804=1,SA,MAX(0,SA-M803))</f>
        <v>0</v>
      </c>
      <c r="S804" s="5">
        <v>0.0</v>
      </c>
      <c r="T804" s="5">
        <v>0.0</v>
      </c>
      <c r="U804" s="5">
        <v>1.0</v>
      </c>
      <c r="V804" s="48">
        <v>1.0</v>
      </c>
    </row>
    <row r="805" ht="15.75" customHeight="1">
      <c r="A805" s="5">
        <v>803.0</v>
      </c>
      <c r="B805" s="5">
        <v>67.0</v>
      </c>
      <c r="C805" s="5">
        <f t="shared" si="1"/>
        <v>11</v>
      </c>
      <c r="D805" s="5">
        <f>'Thông tin khách hàng'!$B$4+B805-1</f>
        <v>67</v>
      </c>
      <c r="E805" s="46">
        <f t="shared" si="5"/>
        <v>8048200870</v>
      </c>
      <c r="F805" s="5">
        <f>TP*VLOOKUP('Thông tin khách hàng'!$E$10,$X$2:$Z$5,3,FALSE)*OFFSET($S805,0,VLOOKUP('Thông tin khách hàng'!$E$10,$X$2:$Z$5,2,FALSE))</f>
        <v>0</v>
      </c>
      <c r="G805" s="5">
        <f>EP*VLOOKUP('Thông tin khách hàng'!$E$10,$X$2:$Z$5,3,FALSE)*OFFSET($S805,0,VLOOKUP('Thông tin khách hàng'!$E$10,$X$2:$Z$5,2,FALSE))</f>
        <v>0</v>
      </c>
      <c r="H805" s="5">
        <f>F805*HLOOKUP(B805,Assumption!$A$10:$G$12,2,TRUE)+G805*HLOOKUP(B805,Assumption!$A$10:$G$12,3,TRUE)</f>
        <v>0</v>
      </c>
      <c r="I805" s="5">
        <f t="shared" si="2"/>
        <v>0</v>
      </c>
      <c r="J805" s="47">
        <f>VLOOKUP(D805,Assumption!$O$3:$Q$103,IF('Thông tin khách hàng'!$B$3="Nam",2,3),FALSE)/12*P805</f>
        <v>0</v>
      </c>
      <c r="K805" s="5">
        <v>20000.0</v>
      </c>
      <c r="L805" s="46">
        <f>ROUND(((HLOOKUP(B805,Assumption!$A$6:$L$7,2,TRUE)+1)^(1/12)-1)*(E805+I805-J805-K805),0)</f>
        <v>13292225</v>
      </c>
      <c r="M805" s="46">
        <f t="shared" si="3"/>
        <v>8061473095</v>
      </c>
      <c r="N805" s="47">
        <f>HLOOKUP(ROUND(AVERAGE(M793:M804)/10^6,0),Assumption!$B$2:$E$3,2,TRUE)*MAX((AVERAGE(M793:M804)-250*10^6),0)</f>
        <v>46208785.45</v>
      </c>
      <c r="O805" s="46">
        <f t="shared" si="4"/>
        <v>8107681881</v>
      </c>
      <c r="P805" s="46">
        <f>IF(A805=1,SA,MAX(0,SA-M804))</f>
        <v>0</v>
      </c>
      <c r="S805" s="5">
        <v>0.0</v>
      </c>
      <c r="T805" s="5">
        <v>0.0</v>
      </c>
      <c r="U805" s="5">
        <v>0.0</v>
      </c>
      <c r="V805" s="48">
        <v>1.0</v>
      </c>
    </row>
    <row r="806" ht="15.75" customHeight="1">
      <c r="A806" s="5">
        <v>804.0</v>
      </c>
      <c r="B806" s="5">
        <v>67.0</v>
      </c>
      <c r="C806" s="5">
        <f t="shared" si="1"/>
        <v>12</v>
      </c>
      <c r="D806" s="5">
        <f>'Thông tin khách hàng'!$B$4+B806-1</f>
        <v>67</v>
      </c>
      <c r="E806" s="46">
        <f t="shared" si="5"/>
        <v>8061473095</v>
      </c>
      <c r="F806" s="5">
        <f>TP*VLOOKUP('Thông tin khách hàng'!$E$10,$X$2:$Z$5,3,FALSE)*OFFSET($S806,0,VLOOKUP('Thông tin khách hàng'!$E$10,$X$2:$Z$5,2,FALSE))</f>
        <v>0</v>
      </c>
      <c r="G806" s="5">
        <f>EP*VLOOKUP('Thông tin khách hàng'!$E$10,$X$2:$Z$5,3,FALSE)*OFFSET($S806,0,VLOOKUP('Thông tin khách hàng'!$E$10,$X$2:$Z$5,2,FALSE))</f>
        <v>0</v>
      </c>
      <c r="H806" s="5">
        <f>F806*HLOOKUP(B806,Assumption!$A$10:$G$12,2,TRUE)+G806*HLOOKUP(B806,Assumption!$A$10:$G$12,3,TRUE)</f>
        <v>0</v>
      </c>
      <c r="I806" s="5">
        <f t="shared" si="2"/>
        <v>0</v>
      </c>
      <c r="J806" s="47">
        <f>VLOOKUP(D806,Assumption!$O$3:$Q$103,IF('Thông tin khách hàng'!$B$3="Nam",2,3),FALSE)/12*P806</f>
        <v>0</v>
      </c>
      <c r="K806" s="5">
        <v>20000.0</v>
      </c>
      <c r="L806" s="46">
        <f>ROUND(((HLOOKUP(B806,Assumption!$A$6:$L$7,2,TRUE)+1)^(1/12)-1)*(E806+I806-J806-K806),0)</f>
        <v>13314145</v>
      </c>
      <c r="M806" s="46">
        <f t="shared" si="3"/>
        <v>8074767240</v>
      </c>
      <c r="N806" s="47">
        <f>HLOOKUP(ROUND(AVERAGE(M794:M805)/10^6,0),Assumption!$B$2:$E$3,2,TRUE)*MAX((AVERAGE(M794:M805)-250*10^6),0)</f>
        <v>46316758.5</v>
      </c>
      <c r="O806" s="46">
        <f t="shared" si="4"/>
        <v>8121083999</v>
      </c>
      <c r="P806" s="46">
        <f>IF(A806=1,SA,MAX(0,SA-M805))</f>
        <v>0</v>
      </c>
      <c r="S806" s="5">
        <v>0.0</v>
      </c>
      <c r="T806" s="5">
        <v>0.0</v>
      </c>
      <c r="U806" s="5">
        <v>0.0</v>
      </c>
      <c r="V806" s="48">
        <v>1.0</v>
      </c>
    </row>
    <row r="807" ht="15.75" customHeight="1">
      <c r="A807" s="5">
        <v>805.0</v>
      </c>
      <c r="B807" s="5">
        <v>68.0</v>
      </c>
      <c r="C807" s="5">
        <f t="shared" si="1"/>
        <v>1</v>
      </c>
      <c r="D807" s="5">
        <f>'Thông tin khách hàng'!$B$4+B807-1</f>
        <v>68</v>
      </c>
      <c r="E807" s="46">
        <f t="shared" si="5"/>
        <v>8074767240</v>
      </c>
      <c r="F807" s="5">
        <f>TP*VLOOKUP('Thông tin khách hàng'!$E$10,$X$2:$Z$5,3,FALSE)*OFFSET($S807,0,VLOOKUP('Thông tin khách hàng'!$E$10,$X$2:$Z$5,2,FALSE))</f>
        <v>15000000</v>
      </c>
      <c r="G807" s="5">
        <f>EP*VLOOKUP('Thông tin khách hàng'!$E$10,$X$2:$Z$5,3,FALSE)*OFFSET($S807,0,VLOOKUP('Thông tin khách hàng'!$E$10,$X$2:$Z$5,2,FALSE))</f>
        <v>15000000</v>
      </c>
      <c r="H807" s="5">
        <f>F807*HLOOKUP(B807,Assumption!$A$10:$G$12,2,TRUE)+G807*HLOOKUP(B807,Assumption!$A$10:$G$12,3,TRUE)</f>
        <v>750000</v>
      </c>
      <c r="I807" s="5">
        <f t="shared" si="2"/>
        <v>29250000</v>
      </c>
      <c r="J807" s="47">
        <f>VLOOKUP(D807,Assumption!$O$3:$Q$103,IF('Thông tin khách hàng'!$B$3="Nam",2,3),FALSE)/12*P807</f>
        <v>0</v>
      </c>
      <c r="K807" s="5">
        <v>20000.0</v>
      </c>
      <c r="L807" s="46">
        <f>ROUND(((HLOOKUP(B807,Assumption!$A$6:$L$7,2,TRUE)+1)^(1/12)-1)*(E807+I807-J807-K807),0)</f>
        <v>13384410</v>
      </c>
      <c r="M807" s="46">
        <f t="shared" si="3"/>
        <v>8117381650</v>
      </c>
      <c r="N807" s="47">
        <f>HLOOKUP(ROUND(AVERAGE(M795:M806)/10^6,0),Assumption!$B$2:$E$3,2,TRUE)*MAX((AVERAGE(M795:M806)-250*10^6),0)</f>
        <v>46424909.87</v>
      </c>
      <c r="O807" s="46">
        <f t="shared" si="4"/>
        <v>8163806560</v>
      </c>
      <c r="P807" s="46">
        <f>IF(A807=1,SA,MAX(0,SA-M806))</f>
        <v>0</v>
      </c>
      <c r="S807" s="5">
        <v>1.0</v>
      </c>
      <c r="T807" s="5">
        <v>1.0</v>
      </c>
      <c r="U807" s="5">
        <v>1.0</v>
      </c>
      <c r="V807" s="48">
        <v>1.0</v>
      </c>
    </row>
    <row r="808" ht="15.75" customHeight="1">
      <c r="A808" s="5">
        <v>806.0</v>
      </c>
      <c r="B808" s="5">
        <v>68.0</v>
      </c>
      <c r="C808" s="5">
        <f t="shared" si="1"/>
        <v>2</v>
      </c>
      <c r="D808" s="5">
        <f>'Thông tin khách hàng'!$B$4+B808-1</f>
        <v>68</v>
      </c>
      <c r="E808" s="46">
        <f t="shared" si="5"/>
        <v>8117381650</v>
      </c>
      <c r="F808" s="5">
        <f>TP*VLOOKUP('Thông tin khách hàng'!$E$10,$X$2:$Z$5,3,FALSE)*OFFSET($S808,0,VLOOKUP('Thông tin khách hàng'!$E$10,$X$2:$Z$5,2,FALSE))</f>
        <v>0</v>
      </c>
      <c r="G808" s="5">
        <f>EP*VLOOKUP('Thông tin khách hàng'!$E$10,$X$2:$Z$5,3,FALSE)*OFFSET($S808,0,VLOOKUP('Thông tin khách hàng'!$E$10,$X$2:$Z$5,2,FALSE))</f>
        <v>0</v>
      </c>
      <c r="H808" s="5">
        <f>F808*HLOOKUP(B808,Assumption!$A$10:$G$12,2,TRUE)+G808*HLOOKUP(B808,Assumption!$A$10:$G$12,3,TRUE)</f>
        <v>0</v>
      </c>
      <c r="I808" s="5">
        <f t="shared" si="2"/>
        <v>0</v>
      </c>
      <c r="J808" s="47">
        <f>VLOOKUP(D808,Assumption!$O$3:$Q$103,IF('Thông tin khách hàng'!$B$3="Nam",2,3),FALSE)/12*P808</f>
        <v>0</v>
      </c>
      <c r="K808" s="5">
        <v>20000.0</v>
      </c>
      <c r="L808" s="46">
        <f>ROUND(((HLOOKUP(B808,Assumption!$A$6:$L$7,2,TRUE)+1)^(1/12)-1)*(E808+I808-J808-K808),0)</f>
        <v>13406483</v>
      </c>
      <c r="M808" s="46">
        <f t="shared" si="3"/>
        <v>8130768133</v>
      </c>
      <c r="N808" s="47">
        <f>HLOOKUP(ROUND(AVERAGE(M796:M807)/10^6,0),Assumption!$B$2:$E$3,2,TRUE)*MAX((AVERAGE(M796:M807)-250*10^6),0)</f>
        <v>46533239.87</v>
      </c>
      <c r="O808" s="46">
        <f t="shared" si="4"/>
        <v>8177301373</v>
      </c>
      <c r="P808" s="46">
        <f>IF(A808=1,SA,MAX(0,SA-M807))</f>
        <v>0</v>
      </c>
      <c r="S808" s="5">
        <v>0.0</v>
      </c>
      <c r="T808" s="5">
        <v>0.0</v>
      </c>
      <c r="U808" s="5">
        <v>0.0</v>
      </c>
      <c r="V808" s="48">
        <v>1.0</v>
      </c>
    </row>
    <row r="809" ht="15.75" customHeight="1">
      <c r="A809" s="5">
        <v>807.0</v>
      </c>
      <c r="B809" s="5">
        <v>68.0</v>
      </c>
      <c r="C809" s="5">
        <f t="shared" si="1"/>
        <v>3</v>
      </c>
      <c r="D809" s="5">
        <f>'Thông tin khách hàng'!$B$4+B809-1</f>
        <v>68</v>
      </c>
      <c r="E809" s="46">
        <f t="shared" si="5"/>
        <v>8130768133</v>
      </c>
      <c r="F809" s="5">
        <f>TP*VLOOKUP('Thông tin khách hàng'!$E$10,$X$2:$Z$5,3,FALSE)*OFFSET($S809,0,VLOOKUP('Thông tin khách hàng'!$E$10,$X$2:$Z$5,2,FALSE))</f>
        <v>0</v>
      </c>
      <c r="G809" s="5">
        <f>EP*VLOOKUP('Thông tin khách hàng'!$E$10,$X$2:$Z$5,3,FALSE)*OFFSET($S809,0,VLOOKUP('Thông tin khách hàng'!$E$10,$X$2:$Z$5,2,FALSE))</f>
        <v>0</v>
      </c>
      <c r="H809" s="5">
        <f>F809*HLOOKUP(B809,Assumption!$A$10:$G$12,2,TRUE)+G809*HLOOKUP(B809,Assumption!$A$10:$G$12,3,TRUE)</f>
        <v>0</v>
      </c>
      <c r="I809" s="5">
        <f t="shared" si="2"/>
        <v>0</v>
      </c>
      <c r="J809" s="47">
        <f>VLOOKUP(D809,Assumption!$O$3:$Q$103,IF('Thông tin khách hàng'!$B$3="Nam",2,3),FALSE)/12*P809</f>
        <v>0</v>
      </c>
      <c r="K809" s="5">
        <v>20000.0</v>
      </c>
      <c r="L809" s="46">
        <f>ROUND(((HLOOKUP(B809,Assumption!$A$6:$L$7,2,TRUE)+1)^(1/12)-1)*(E809+I809-J809-K809),0)</f>
        <v>13428592</v>
      </c>
      <c r="M809" s="46">
        <f t="shared" si="3"/>
        <v>8144176725</v>
      </c>
      <c r="N809" s="47">
        <f>HLOOKUP(ROUND(AVERAGE(M797:M808)/10^6,0),Assumption!$B$2:$E$3,2,TRUE)*MAX((AVERAGE(M797:M808)-250*10^6),0)</f>
        <v>46641748.78</v>
      </c>
      <c r="O809" s="46">
        <f t="shared" si="4"/>
        <v>8190818474</v>
      </c>
      <c r="P809" s="46">
        <f>IF(A809=1,SA,MAX(0,SA-M808))</f>
        <v>0</v>
      </c>
      <c r="S809" s="5">
        <v>0.0</v>
      </c>
      <c r="T809" s="5">
        <v>0.0</v>
      </c>
      <c r="U809" s="5">
        <v>0.0</v>
      </c>
      <c r="V809" s="48">
        <v>1.0</v>
      </c>
    </row>
    <row r="810" ht="15.75" customHeight="1">
      <c r="A810" s="5">
        <v>808.0</v>
      </c>
      <c r="B810" s="5">
        <v>68.0</v>
      </c>
      <c r="C810" s="5">
        <f t="shared" si="1"/>
        <v>4</v>
      </c>
      <c r="D810" s="5">
        <f>'Thông tin khách hàng'!$B$4+B810-1</f>
        <v>68</v>
      </c>
      <c r="E810" s="46">
        <f t="shared" si="5"/>
        <v>8144176725</v>
      </c>
      <c r="F810" s="5">
        <f>TP*VLOOKUP('Thông tin khách hàng'!$E$10,$X$2:$Z$5,3,FALSE)*OFFSET($S810,0,VLOOKUP('Thông tin khách hàng'!$E$10,$X$2:$Z$5,2,FALSE))</f>
        <v>0</v>
      </c>
      <c r="G810" s="5">
        <f>EP*VLOOKUP('Thông tin khách hàng'!$E$10,$X$2:$Z$5,3,FALSE)*OFFSET($S810,0,VLOOKUP('Thông tin khách hàng'!$E$10,$X$2:$Z$5,2,FALSE))</f>
        <v>0</v>
      </c>
      <c r="H810" s="5">
        <f>F810*HLOOKUP(B810,Assumption!$A$10:$G$12,2,TRUE)+G810*HLOOKUP(B810,Assumption!$A$10:$G$12,3,TRUE)</f>
        <v>0</v>
      </c>
      <c r="I810" s="5">
        <f t="shared" si="2"/>
        <v>0</v>
      </c>
      <c r="J810" s="47">
        <f>VLOOKUP(D810,Assumption!$O$3:$Q$103,IF('Thông tin khách hàng'!$B$3="Nam",2,3),FALSE)/12*P810</f>
        <v>0</v>
      </c>
      <c r="K810" s="5">
        <v>20000.0</v>
      </c>
      <c r="L810" s="46">
        <f>ROUND(((HLOOKUP(B810,Assumption!$A$6:$L$7,2,TRUE)+1)^(1/12)-1)*(E810+I810-J810-K810),0)</f>
        <v>13450737</v>
      </c>
      <c r="M810" s="46">
        <f t="shared" si="3"/>
        <v>8157607462</v>
      </c>
      <c r="N810" s="47">
        <f>HLOOKUP(ROUND(AVERAGE(M798:M809)/10^6,0),Assumption!$B$2:$E$3,2,TRUE)*MAX((AVERAGE(M798:M809)-250*10^6),0)</f>
        <v>46750436.9</v>
      </c>
      <c r="O810" s="46">
        <f t="shared" si="4"/>
        <v>8204357899</v>
      </c>
      <c r="P810" s="46">
        <f>IF(A810=1,SA,MAX(0,SA-M809))</f>
        <v>0</v>
      </c>
      <c r="S810" s="5">
        <v>0.0</v>
      </c>
      <c r="T810" s="5">
        <v>0.0</v>
      </c>
      <c r="U810" s="5">
        <v>1.0</v>
      </c>
      <c r="V810" s="48">
        <v>1.0</v>
      </c>
    </row>
    <row r="811" ht="15.75" customHeight="1">
      <c r="A811" s="5">
        <v>809.0</v>
      </c>
      <c r="B811" s="5">
        <v>68.0</v>
      </c>
      <c r="C811" s="5">
        <f t="shared" si="1"/>
        <v>5</v>
      </c>
      <c r="D811" s="5">
        <f>'Thông tin khách hàng'!$B$4+B811-1</f>
        <v>68</v>
      </c>
      <c r="E811" s="46">
        <f t="shared" si="5"/>
        <v>8157607462</v>
      </c>
      <c r="F811" s="5">
        <f>TP*VLOOKUP('Thông tin khách hàng'!$E$10,$X$2:$Z$5,3,FALSE)*OFFSET($S811,0,VLOOKUP('Thông tin khách hàng'!$E$10,$X$2:$Z$5,2,FALSE))</f>
        <v>0</v>
      </c>
      <c r="G811" s="5">
        <f>EP*VLOOKUP('Thông tin khách hàng'!$E$10,$X$2:$Z$5,3,FALSE)*OFFSET($S811,0,VLOOKUP('Thông tin khách hàng'!$E$10,$X$2:$Z$5,2,FALSE))</f>
        <v>0</v>
      </c>
      <c r="H811" s="5">
        <f>F811*HLOOKUP(B811,Assumption!$A$10:$G$12,2,TRUE)+G811*HLOOKUP(B811,Assumption!$A$10:$G$12,3,TRUE)</f>
        <v>0</v>
      </c>
      <c r="I811" s="5">
        <f t="shared" si="2"/>
        <v>0</v>
      </c>
      <c r="J811" s="47">
        <f>VLOOKUP(D811,Assumption!$O$3:$Q$103,IF('Thông tin khách hàng'!$B$3="Nam",2,3),FALSE)/12*P811</f>
        <v>0</v>
      </c>
      <c r="K811" s="5">
        <v>20000.0</v>
      </c>
      <c r="L811" s="46">
        <f>ROUND(((HLOOKUP(B811,Assumption!$A$6:$L$7,2,TRUE)+1)^(1/12)-1)*(E811+I811-J811-K811),0)</f>
        <v>13472919</v>
      </c>
      <c r="M811" s="46">
        <f t="shared" si="3"/>
        <v>8171060381</v>
      </c>
      <c r="N811" s="47">
        <f>HLOOKUP(ROUND(AVERAGE(M799:M810)/10^6,0),Assumption!$B$2:$E$3,2,TRUE)*MAX((AVERAGE(M799:M810)-250*10^6),0)</f>
        <v>46859304.53</v>
      </c>
      <c r="O811" s="46">
        <f t="shared" si="4"/>
        <v>8217919686</v>
      </c>
      <c r="P811" s="46">
        <f>IF(A811=1,SA,MAX(0,SA-M810))</f>
        <v>0</v>
      </c>
      <c r="S811" s="5">
        <v>0.0</v>
      </c>
      <c r="T811" s="5">
        <v>0.0</v>
      </c>
      <c r="U811" s="5">
        <v>0.0</v>
      </c>
      <c r="V811" s="48">
        <v>1.0</v>
      </c>
    </row>
    <row r="812" ht="15.75" customHeight="1">
      <c r="A812" s="5">
        <v>810.0</v>
      </c>
      <c r="B812" s="5">
        <v>68.0</v>
      </c>
      <c r="C812" s="5">
        <f t="shared" si="1"/>
        <v>6</v>
      </c>
      <c r="D812" s="5">
        <f>'Thông tin khách hàng'!$B$4+B812-1</f>
        <v>68</v>
      </c>
      <c r="E812" s="46">
        <f t="shared" si="5"/>
        <v>8171060381</v>
      </c>
      <c r="F812" s="5">
        <f>TP*VLOOKUP('Thông tin khách hàng'!$E$10,$X$2:$Z$5,3,FALSE)*OFFSET($S812,0,VLOOKUP('Thông tin khách hàng'!$E$10,$X$2:$Z$5,2,FALSE))</f>
        <v>0</v>
      </c>
      <c r="G812" s="5">
        <f>EP*VLOOKUP('Thông tin khách hàng'!$E$10,$X$2:$Z$5,3,FALSE)*OFFSET($S812,0,VLOOKUP('Thông tin khách hàng'!$E$10,$X$2:$Z$5,2,FALSE))</f>
        <v>0</v>
      </c>
      <c r="H812" s="5">
        <f>F812*HLOOKUP(B812,Assumption!$A$10:$G$12,2,TRUE)+G812*HLOOKUP(B812,Assumption!$A$10:$G$12,3,TRUE)</f>
        <v>0</v>
      </c>
      <c r="I812" s="5">
        <f t="shared" si="2"/>
        <v>0</v>
      </c>
      <c r="J812" s="47">
        <f>VLOOKUP(D812,Assumption!$O$3:$Q$103,IF('Thông tin khách hàng'!$B$3="Nam",2,3),FALSE)/12*P812</f>
        <v>0</v>
      </c>
      <c r="K812" s="5">
        <v>20000.0</v>
      </c>
      <c r="L812" s="46">
        <f>ROUND(((HLOOKUP(B812,Assumption!$A$6:$L$7,2,TRUE)+1)^(1/12)-1)*(E812+I812-J812-K812),0)</f>
        <v>13495138</v>
      </c>
      <c r="M812" s="46">
        <f t="shared" si="3"/>
        <v>8184535519</v>
      </c>
      <c r="N812" s="47">
        <f>HLOOKUP(ROUND(AVERAGE(M800:M811)/10^6,0),Assumption!$B$2:$E$3,2,TRUE)*MAX((AVERAGE(M800:M811)-250*10^6),0)</f>
        <v>46968351.96</v>
      </c>
      <c r="O812" s="46">
        <f t="shared" si="4"/>
        <v>8231503871</v>
      </c>
      <c r="P812" s="46">
        <f>IF(A812=1,SA,MAX(0,SA-M811))</f>
        <v>0</v>
      </c>
      <c r="S812" s="5">
        <v>0.0</v>
      </c>
      <c r="T812" s="5">
        <v>0.0</v>
      </c>
      <c r="U812" s="5">
        <v>0.0</v>
      </c>
      <c r="V812" s="48">
        <v>1.0</v>
      </c>
    </row>
    <row r="813" ht="15.75" customHeight="1">
      <c r="A813" s="5">
        <v>811.0</v>
      </c>
      <c r="B813" s="5">
        <v>68.0</v>
      </c>
      <c r="C813" s="5">
        <f t="shared" si="1"/>
        <v>7</v>
      </c>
      <c r="D813" s="5">
        <f>'Thông tin khách hàng'!$B$4+B813-1</f>
        <v>68</v>
      </c>
      <c r="E813" s="46">
        <f t="shared" si="5"/>
        <v>8184535519</v>
      </c>
      <c r="F813" s="5">
        <f>TP*VLOOKUP('Thông tin khách hàng'!$E$10,$X$2:$Z$5,3,FALSE)*OFFSET($S813,0,VLOOKUP('Thông tin khách hàng'!$E$10,$X$2:$Z$5,2,FALSE))</f>
        <v>15000000</v>
      </c>
      <c r="G813" s="5">
        <f>EP*VLOOKUP('Thông tin khách hàng'!$E$10,$X$2:$Z$5,3,FALSE)*OFFSET($S813,0,VLOOKUP('Thông tin khách hàng'!$E$10,$X$2:$Z$5,2,FALSE))</f>
        <v>15000000</v>
      </c>
      <c r="H813" s="5">
        <f>F813*HLOOKUP(B813,Assumption!$A$10:$G$12,2,TRUE)+G813*HLOOKUP(B813,Assumption!$A$10:$G$12,3,TRUE)</f>
        <v>750000</v>
      </c>
      <c r="I813" s="5">
        <f t="shared" si="2"/>
        <v>29250000</v>
      </c>
      <c r="J813" s="47">
        <f>VLOOKUP(D813,Assumption!$O$3:$Q$103,IF('Thông tin khách hàng'!$B$3="Nam",2,3),FALSE)/12*P813</f>
        <v>0</v>
      </c>
      <c r="K813" s="5">
        <v>20000.0</v>
      </c>
      <c r="L813" s="46">
        <f>ROUND(((HLOOKUP(B813,Assumption!$A$6:$L$7,2,TRUE)+1)^(1/12)-1)*(E813+I813-J813-K813),0)</f>
        <v>13565702</v>
      </c>
      <c r="M813" s="46">
        <f t="shared" si="3"/>
        <v>8227331221</v>
      </c>
      <c r="N813" s="47">
        <f>HLOOKUP(ROUND(AVERAGE(M801:M812)/10^6,0),Assumption!$B$2:$E$3,2,TRUE)*MAX((AVERAGE(M801:M812)-250*10^6),0)</f>
        <v>47077579.5</v>
      </c>
      <c r="O813" s="46">
        <f t="shared" si="4"/>
        <v>8274408801</v>
      </c>
      <c r="P813" s="46">
        <f>IF(A813=1,SA,MAX(0,SA-M812))</f>
        <v>0</v>
      </c>
      <c r="S813" s="5">
        <v>0.0</v>
      </c>
      <c r="T813" s="5">
        <v>1.0</v>
      </c>
      <c r="U813" s="5">
        <v>1.0</v>
      </c>
      <c r="V813" s="48">
        <v>1.0</v>
      </c>
    </row>
    <row r="814" ht="15.75" customHeight="1">
      <c r="A814" s="5">
        <v>812.0</v>
      </c>
      <c r="B814" s="5">
        <v>68.0</v>
      </c>
      <c r="C814" s="5">
        <f t="shared" si="1"/>
        <v>8</v>
      </c>
      <c r="D814" s="5">
        <f>'Thông tin khách hàng'!$B$4+B814-1</f>
        <v>68</v>
      </c>
      <c r="E814" s="46">
        <f t="shared" si="5"/>
        <v>8227331221</v>
      </c>
      <c r="F814" s="5">
        <f>TP*VLOOKUP('Thông tin khách hàng'!$E$10,$X$2:$Z$5,3,FALSE)*OFFSET($S814,0,VLOOKUP('Thông tin khách hàng'!$E$10,$X$2:$Z$5,2,FALSE))</f>
        <v>0</v>
      </c>
      <c r="G814" s="5">
        <f>EP*VLOOKUP('Thông tin khách hàng'!$E$10,$X$2:$Z$5,3,FALSE)*OFFSET($S814,0,VLOOKUP('Thông tin khách hàng'!$E$10,$X$2:$Z$5,2,FALSE))</f>
        <v>0</v>
      </c>
      <c r="H814" s="5">
        <f>F814*HLOOKUP(B814,Assumption!$A$10:$G$12,2,TRUE)+G814*HLOOKUP(B814,Assumption!$A$10:$G$12,3,TRUE)</f>
        <v>0</v>
      </c>
      <c r="I814" s="5">
        <f t="shared" si="2"/>
        <v>0</v>
      </c>
      <c r="J814" s="47">
        <f>VLOOKUP(D814,Assumption!$O$3:$Q$103,IF('Thông tin khách hàng'!$B$3="Nam",2,3),FALSE)/12*P814</f>
        <v>0</v>
      </c>
      <c r="K814" s="5">
        <v>20000.0</v>
      </c>
      <c r="L814" s="46">
        <f>ROUND(((HLOOKUP(B814,Assumption!$A$6:$L$7,2,TRUE)+1)^(1/12)-1)*(E814+I814-J814-K814),0)</f>
        <v>13588073</v>
      </c>
      <c r="M814" s="46">
        <f t="shared" si="3"/>
        <v>8240899294</v>
      </c>
      <c r="N814" s="47">
        <f>HLOOKUP(ROUND(AVERAGE(M802:M813)/10^6,0),Assumption!$B$2:$E$3,2,TRUE)*MAX((AVERAGE(M802:M813)-250*10^6),0)</f>
        <v>47186987.43</v>
      </c>
      <c r="O814" s="46">
        <f t="shared" si="4"/>
        <v>8288086282</v>
      </c>
      <c r="P814" s="46">
        <f>IF(A814=1,SA,MAX(0,SA-M813))</f>
        <v>0</v>
      </c>
      <c r="S814" s="5">
        <v>0.0</v>
      </c>
      <c r="T814" s="5">
        <v>0.0</v>
      </c>
      <c r="U814" s="5">
        <v>0.0</v>
      </c>
      <c r="V814" s="48">
        <v>1.0</v>
      </c>
    </row>
    <row r="815" ht="15.75" customHeight="1">
      <c r="A815" s="5">
        <v>813.0</v>
      </c>
      <c r="B815" s="5">
        <v>68.0</v>
      </c>
      <c r="C815" s="5">
        <f t="shared" si="1"/>
        <v>9</v>
      </c>
      <c r="D815" s="5">
        <f>'Thông tin khách hàng'!$B$4+B815-1</f>
        <v>68</v>
      </c>
      <c r="E815" s="46">
        <f t="shared" si="5"/>
        <v>8240899294</v>
      </c>
      <c r="F815" s="5">
        <f>TP*VLOOKUP('Thông tin khách hàng'!$E$10,$X$2:$Z$5,3,FALSE)*OFFSET($S815,0,VLOOKUP('Thông tin khách hàng'!$E$10,$X$2:$Z$5,2,FALSE))</f>
        <v>0</v>
      </c>
      <c r="G815" s="5">
        <f>EP*VLOOKUP('Thông tin khách hàng'!$E$10,$X$2:$Z$5,3,FALSE)*OFFSET($S815,0,VLOOKUP('Thông tin khách hàng'!$E$10,$X$2:$Z$5,2,FALSE))</f>
        <v>0</v>
      </c>
      <c r="H815" s="5">
        <f>F815*HLOOKUP(B815,Assumption!$A$10:$G$12,2,TRUE)+G815*HLOOKUP(B815,Assumption!$A$10:$G$12,3,TRUE)</f>
        <v>0</v>
      </c>
      <c r="I815" s="5">
        <f t="shared" si="2"/>
        <v>0</v>
      </c>
      <c r="J815" s="47">
        <f>VLOOKUP(D815,Assumption!$O$3:$Q$103,IF('Thông tin khách hàng'!$B$3="Nam",2,3),FALSE)/12*P815</f>
        <v>0</v>
      </c>
      <c r="K815" s="5">
        <v>20000.0</v>
      </c>
      <c r="L815" s="46">
        <f>ROUND(((HLOOKUP(B815,Assumption!$A$6:$L$7,2,TRUE)+1)^(1/12)-1)*(E815+I815-J815-K815),0)</f>
        <v>13610482</v>
      </c>
      <c r="M815" s="46">
        <f t="shared" si="3"/>
        <v>8254489776</v>
      </c>
      <c r="N815" s="47">
        <f>HLOOKUP(ROUND(AVERAGE(M803:M814)/10^6,0),Assumption!$B$2:$E$3,2,TRUE)*MAX((AVERAGE(M803:M814)-250*10^6),0)</f>
        <v>47296576.06</v>
      </c>
      <c r="O815" s="46">
        <f t="shared" si="4"/>
        <v>8301786352</v>
      </c>
      <c r="P815" s="46">
        <f>IF(A815=1,SA,MAX(0,SA-M814))</f>
        <v>0</v>
      </c>
      <c r="S815" s="5">
        <v>0.0</v>
      </c>
      <c r="T815" s="5">
        <v>0.0</v>
      </c>
      <c r="U815" s="5">
        <v>0.0</v>
      </c>
      <c r="V815" s="48">
        <v>1.0</v>
      </c>
    </row>
    <row r="816" ht="15.75" customHeight="1">
      <c r="A816" s="5">
        <v>814.0</v>
      </c>
      <c r="B816" s="5">
        <v>68.0</v>
      </c>
      <c r="C816" s="5">
        <f t="shared" si="1"/>
        <v>10</v>
      </c>
      <c r="D816" s="5">
        <f>'Thông tin khách hàng'!$B$4+B816-1</f>
        <v>68</v>
      </c>
      <c r="E816" s="46">
        <f t="shared" si="5"/>
        <v>8254489776</v>
      </c>
      <c r="F816" s="5">
        <f>TP*VLOOKUP('Thông tin khách hàng'!$E$10,$X$2:$Z$5,3,FALSE)*OFFSET($S816,0,VLOOKUP('Thông tin khách hàng'!$E$10,$X$2:$Z$5,2,FALSE))</f>
        <v>0</v>
      </c>
      <c r="G816" s="5">
        <f>EP*VLOOKUP('Thông tin khách hàng'!$E$10,$X$2:$Z$5,3,FALSE)*OFFSET($S816,0,VLOOKUP('Thông tin khách hàng'!$E$10,$X$2:$Z$5,2,FALSE))</f>
        <v>0</v>
      </c>
      <c r="H816" s="5">
        <f>F816*HLOOKUP(B816,Assumption!$A$10:$G$12,2,TRUE)+G816*HLOOKUP(B816,Assumption!$A$10:$G$12,3,TRUE)</f>
        <v>0</v>
      </c>
      <c r="I816" s="5">
        <f t="shared" si="2"/>
        <v>0</v>
      </c>
      <c r="J816" s="47">
        <f>VLOOKUP(D816,Assumption!$O$3:$Q$103,IF('Thông tin khách hàng'!$B$3="Nam",2,3),FALSE)/12*P816</f>
        <v>0</v>
      </c>
      <c r="K816" s="5">
        <v>20000.0</v>
      </c>
      <c r="L816" s="46">
        <f>ROUND(((HLOOKUP(B816,Assumption!$A$6:$L$7,2,TRUE)+1)^(1/12)-1)*(E816+I816-J816-K816),0)</f>
        <v>13632928</v>
      </c>
      <c r="M816" s="46">
        <f t="shared" si="3"/>
        <v>8268102704</v>
      </c>
      <c r="N816" s="47">
        <f>HLOOKUP(ROUND(AVERAGE(M804:M815)/10^6,0),Assumption!$B$2:$E$3,2,TRUE)*MAX((AVERAGE(M804:M815)-250*10^6),0)</f>
        <v>47406345.68</v>
      </c>
      <c r="O816" s="46">
        <f t="shared" si="4"/>
        <v>8315509050</v>
      </c>
      <c r="P816" s="46">
        <f>IF(A816=1,SA,MAX(0,SA-M815))</f>
        <v>0</v>
      </c>
      <c r="S816" s="5">
        <v>0.0</v>
      </c>
      <c r="T816" s="5">
        <v>0.0</v>
      </c>
      <c r="U816" s="5">
        <v>1.0</v>
      </c>
      <c r="V816" s="48">
        <v>1.0</v>
      </c>
    </row>
    <row r="817" ht="15.75" customHeight="1">
      <c r="A817" s="5">
        <v>815.0</v>
      </c>
      <c r="B817" s="5">
        <v>68.0</v>
      </c>
      <c r="C817" s="5">
        <f t="shared" si="1"/>
        <v>11</v>
      </c>
      <c r="D817" s="5">
        <f>'Thông tin khách hàng'!$B$4+B817-1</f>
        <v>68</v>
      </c>
      <c r="E817" s="46">
        <f t="shared" si="5"/>
        <v>8268102704</v>
      </c>
      <c r="F817" s="5">
        <f>TP*VLOOKUP('Thông tin khách hàng'!$E$10,$X$2:$Z$5,3,FALSE)*OFFSET($S817,0,VLOOKUP('Thông tin khách hàng'!$E$10,$X$2:$Z$5,2,FALSE))</f>
        <v>0</v>
      </c>
      <c r="G817" s="5">
        <f>EP*VLOOKUP('Thông tin khách hàng'!$E$10,$X$2:$Z$5,3,FALSE)*OFFSET($S817,0,VLOOKUP('Thông tin khách hàng'!$E$10,$X$2:$Z$5,2,FALSE))</f>
        <v>0</v>
      </c>
      <c r="H817" s="5">
        <f>F817*HLOOKUP(B817,Assumption!$A$10:$G$12,2,TRUE)+G817*HLOOKUP(B817,Assumption!$A$10:$G$12,3,TRUE)</f>
        <v>0</v>
      </c>
      <c r="I817" s="5">
        <f t="shared" si="2"/>
        <v>0</v>
      </c>
      <c r="J817" s="47">
        <f>VLOOKUP(D817,Assumption!$O$3:$Q$103,IF('Thông tin khách hàng'!$B$3="Nam",2,3),FALSE)/12*P817</f>
        <v>0</v>
      </c>
      <c r="K817" s="5">
        <v>20000.0</v>
      </c>
      <c r="L817" s="46">
        <f>ROUND(((HLOOKUP(B817,Assumption!$A$6:$L$7,2,TRUE)+1)^(1/12)-1)*(E817+I817-J817-K817),0)</f>
        <v>13655411</v>
      </c>
      <c r="M817" s="46">
        <f t="shared" si="3"/>
        <v>8281738115</v>
      </c>
      <c r="N817" s="47">
        <f>HLOOKUP(ROUND(AVERAGE(M805:M816)/10^6,0),Assumption!$B$2:$E$3,2,TRUE)*MAX((AVERAGE(M805:M816)-250*10^6),0)</f>
        <v>47516296.6</v>
      </c>
      <c r="O817" s="46">
        <f t="shared" si="4"/>
        <v>8329254412</v>
      </c>
      <c r="P817" s="46">
        <f>IF(A817=1,SA,MAX(0,SA-M816))</f>
        <v>0</v>
      </c>
      <c r="S817" s="5">
        <v>0.0</v>
      </c>
      <c r="T817" s="5">
        <v>0.0</v>
      </c>
      <c r="U817" s="5">
        <v>0.0</v>
      </c>
      <c r="V817" s="48">
        <v>1.0</v>
      </c>
    </row>
    <row r="818" ht="15.75" customHeight="1">
      <c r="A818" s="5">
        <v>816.0</v>
      </c>
      <c r="B818" s="5">
        <v>68.0</v>
      </c>
      <c r="C818" s="5">
        <f t="shared" si="1"/>
        <v>12</v>
      </c>
      <c r="D818" s="5">
        <f>'Thông tin khách hàng'!$B$4+B818-1</f>
        <v>68</v>
      </c>
      <c r="E818" s="46">
        <f t="shared" si="5"/>
        <v>8281738115</v>
      </c>
      <c r="F818" s="5">
        <f>TP*VLOOKUP('Thông tin khách hàng'!$E$10,$X$2:$Z$5,3,FALSE)*OFFSET($S818,0,VLOOKUP('Thông tin khách hàng'!$E$10,$X$2:$Z$5,2,FALSE))</f>
        <v>0</v>
      </c>
      <c r="G818" s="5">
        <f>EP*VLOOKUP('Thông tin khách hàng'!$E$10,$X$2:$Z$5,3,FALSE)*OFFSET($S818,0,VLOOKUP('Thông tin khách hàng'!$E$10,$X$2:$Z$5,2,FALSE))</f>
        <v>0</v>
      </c>
      <c r="H818" s="5">
        <f>F818*HLOOKUP(B818,Assumption!$A$10:$G$12,2,TRUE)+G818*HLOOKUP(B818,Assumption!$A$10:$G$12,3,TRUE)</f>
        <v>0</v>
      </c>
      <c r="I818" s="5">
        <f t="shared" si="2"/>
        <v>0</v>
      </c>
      <c r="J818" s="47">
        <f>VLOOKUP(D818,Assumption!$O$3:$Q$103,IF('Thông tin khách hàng'!$B$3="Nam",2,3),FALSE)/12*P818</f>
        <v>0</v>
      </c>
      <c r="K818" s="5">
        <v>20000.0</v>
      </c>
      <c r="L818" s="46">
        <f>ROUND(((HLOOKUP(B818,Assumption!$A$6:$L$7,2,TRUE)+1)^(1/12)-1)*(E818+I818-J818-K818),0)</f>
        <v>13677931</v>
      </c>
      <c r="M818" s="46">
        <f t="shared" si="3"/>
        <v>8295396046</v>
      </c>
      <c r="N818" s="47">
        <f>HLOOKUP(ROUND(AVERAGE(M806:M817)/10^6,0),Assumption!$B$2:$E$3,2,TRUE)*MAX((AVERAGE(M806:M817)-250*10^6),0)</f>
        <v>47626429.11</v>
      </c>
      <c r="O818" s="46">
        <f t="shared" si="4"/>
        <v>8343022475</v>
      </c>
      <c r="P818" s="46">
        <f>IF(A818=1,SA,MAX(0,SA-M817))</f>
        <v>0</v>
      </c>
      <c r="S818" s="5">
        <v>0.0</v>
      </c>
      <c r="T818" s="5">
        <v>0.0</v>
      </c>
      <c r="U818" s="5">
        <v>0.0</v>
      </c>
      <c r="V818" s="48">
        <v>1.0</v>
      </c>
    </row>
    <row r="819" ht="15.75" customHeight="1">
      <c r="A819" s="5">
        <v>817.0</v>
      </c>
      <c r="B819" s="5">
        <v>69.0</v>
      </c>
      <c r="C819" s="5">
        <f t="shared" si="1"/>
        <v>1</v>
      </c>
      <c r="D819" s="5">
        <f>'Thông tin khách hàng'!$B$4+B819-1</f>
        <v>69</v>
      </c>
      <c r="E819" s="46">
        <f t="shared" si="5"/>
        <v>8295396046</v>
      </c>
      <c r="F819" s="5">
        <f>TP*VLOOKUP('Thông tin khách hàng'!$E$10,$X$2:$Z$5,3,FALSE)*OFFSET($S819,0,VLOOKUP('Thông tin khách hàng'!$E$10,$X$2:$Z$5,2,FALSE))</f>
        <v>15000000</v>
      </c>
      <c r="G819" s="5">
        <f>EP*VLOOKUP('Thông tin khách hàng'!$E$10,$X$2:$Z$5,3,FALSE)*OFFSET($S819,0,VLOOKUP('Thông tin khách hàng'!$E$10,$X$2:$Z$5,2,FALSE))</f>
        <v>15000000</v>
      </c>
      <c r="H819" s="5">
        <f>F819*HLOOKUP(B819,Assumption!$A$10:$G$12,2,TRUE)+G819*HLOOKUP(B819,Assumption!$A$10:$G$12,3,TRUE)</f>
        <v>750000</v>
      </c>
      <c r="I819" s="5">
        <f t="shared" si="2"/>
        <v>29250000</v>
      </c>
      <c r="J819" s="47">
        <f>VLOOKUP(D819,Assumption!$O$3:$Q$103,IF('Thông tin khách hàng'!$B$3="Nam",2,3),FALSE)/12*P819</f>
        <v>0</v>
      </c>
      <c r="K819" s="5">
        <v>20000.0</v>
      </c>
      <c r="L819" s="46">
        <f>ROUND(((HLOOKUP(B819,Assumption!$A$6:$L$7,2,TRUE)+1)^(1/12)-1)*(E819+I819-J819-K819),0)</f>
        <v>13748797</v>
      </c>
      <c r="M819" s="46">
        <f t="shared" si="3"/>
        <v>8338374843</v>
      </c>
      <c r="N819" s="47">
        <f>HLOOKUP(ROUND(AVERAGE(M807:M818)/10^6,0),Assumption!$B$2:$E$3,2,TRUE)*MAX((AVERAGE(M807:M818)-250*10^6),0)</f>
        <v>47736743.51</v>
      </c>
      <c r="O819" s="46">
        <f t="shared" si="4"/>
        <v>8386111587</v>
      </c>
      <c r="P819" s="46">
        <f>IF(A819=1,SA,MAX(0,SA-M818))</f>
        <v>0</v>
      </c>
      <c r="S819" s="5">
        <v>1.0</v>
      </c>
      <c r="T819" s="5">
        <v>1.0</v>
      </c>
      <c r="U819" s="5">
        <v>1.0</v>
      </c>
      <c r="V819" s="48">
        <v>1.0</v>
      </c>
    </row>
    <row r="820" ht="15.75" customHeight="1">
      <c r="A820" s="5">
        <v>818.0</v>
      </c>
      <c r="B820" s="5">
        <v>69.0</v>
      </c>
      <c r="C820" s="5">
        <f t="shared" si="1"/>
        <v>2</v>
      </c>
      <c r="D820" s="5">
        <f>'Thông tin khách hàng'!$B$4+B820-1</f>
        <v>69</v>
      </c>
      <c r="E820" s="46">
        <f t="shared" si="5"/>
        <v>8338374843</v>
      </c>
      <c r="F820" s="5">
        <f>TP*VLOOKUP('Thông tin khách hàng'!$E$10,$X$2:$Z$5,3,FALSE)*OFFSET($S820,0,VLOOKUP('Thông tin khách hàng'!$E$10,$X$2:$Z$5,2,FALSE))</f>
        <v>0</v>
      </c>
      <c r="G820" s="5">
        <f>EP*VLOOKUP('Thông tin khách hàng'!$E$10,$X$2:$Z$5,3,FALSE)*OFFSET($S820,0,VLOOKUP('Thông tin khách hàng'!$E$10,$X$2:$Z$5,2,FALSE))</f>
        <v>0</v>
      </c>
      <c r="H820" s="5">
        <f>F820*HLOOKUP(B820,Assumption!$A$10:$G$12,2,TRUE)+G820*HLOOKUP(B820,Assumption!$A$10:$G$12,3,TRUE)</f>
        <v>0</v>
      </c>
      <c r="I820" s="5">
        <f t="shared" si="2"/>
        <v>0</v>
      </c>
      <c r="J820" s="47">
        <f>VLOOKUP(D820,Assumption!$O$3:$Q$103,IF('Thông tin khách hàng'!$B$3="Nam",2,3),FALSE)/12*P820</f>
        <v>0</v>
      </c>
      <c r="K820" s="5">
        <v>20000.0</v>
      </c>
      <c r="L820" s="46">
        <f>ROUND(((HLOOKUP(B820,Assumption!$A$6:$L$7,2,TRUE)+1)^(1/12)-1)*(E820+I820-J820-K820),0)</f>
        <v>13771471</v>
      </c>
      <c r="M820" s="46">
        <f t="shared" si="3"/>
        <v>8352126314</v>
      </c>
      <c r="N820" s="47">
        <f>HLOOKUP(ROUND(AVERAGE(M808:M819)/10^6,0),Assumption!$B$2:$E$3,2,TRUE)*MAX((AVERAGE(M808:M819)-250*10^6),0)</f>
        <v>47847240.11</v>
      </c>
      <c r="O820" s="46">
        <f t="shared" si="4"/>
        <v>8399973554</v>
      </c>
      <c r="P820" s="46">
        <f>IF(A820=1,SA,MAX(0,SA-M819))</f>
        <v>0</v>
      </c>
      <c r="S820" s="5">
        <v>0.0</v>
      </c>
      <c r="T820" s="5">
        <v>0.0</v>
      </c>
      <c r="U820" s="5">
        <v>0.0</v>
      </c>
      <c r="V820" s="48">
        <v>1.0</v>
      </c>
    </row>
    <row r="821" ht="15.75" customHeight="1">
      <c r="A821" s="5">
        <v>819.0</v>
      </c>
      <c r="B821" s="5">
        <v>69.0</v>
      </c>
      <c r="C821" s="5">
        <f t="shared" si="1"/>
        <v>3</v>
      </c>
      <c r="D821" s="5">
        <f>'Thông tin khách hàng'!$B$4+B821-1</f>
        <v>69</v>
      </c>
      <c r="E821" s="46">
        <f t="shared" si="5"/>
        <v>8352126314</v>
      </c>
      <c r="F821" s="5">
        <f>TP*VLOOKUP('Thông tin khách hàng'!$E$10,$X$2:$Z$5,3,FALSE)*OFFSET($S821,0,VLOOKUP('Thông tin khách hàng'!$E$10,$X$2:$Z$5,2,FALSE))</f>
        <v>0</v>
      </c>
      <c r="G821" s="5">
        <f>EP*VLOOKUP('Thông tin khách hàng'!$E$10,$X$2:$Z$5,3,FALSE)*OFFSET($S821,0,VLOOKUP('Thông tin khách hàng'!$E$10,$X$2:$Z$5,2,FALSE))</f>
        <v>0</v>
      </c>
      <c r="H821" s="5">
        <f>F821*HLOOKUP(B821,Assumption!$A$10:$G$12,2,TRUE)+G821*HLOOKUP(B821,Assumption!$A$10:$G$12,3,TRUE)</f>
        <v>0</v>
      </c>
      <c r="I821" s="5">
        <f t="shared" si="2"/>
        <v>0</v>
      </c>
      <c r="J821" s="47">
        <f>VLOOKUP(D821,Assumption!$O$3:$Q$103,IF('Thông tin khách hàng'!$B$3="Nam",2,3),FALSE)/12*P821</f>
        <v>0</v>
      </c>
      <c r="K821" s="5">
        <v>20000.0</v>
      </c>
      <c r="L821" s="46">
        <f>ROUND(((HLOOKUP(B821,Assumption!$A$6:$L$7,2,TRUE)+1)^(1/12)-1)*(E821+I821-J821-K821),0)</f>
        <v>13794183</v>
      </c>
      <c r="M821" s="46">
        <f t="shared" si="3"/>
        <v>8365900497</v>
      </c>
      <c r="N821" s="47">
        <f>HLOOKUP(ROUND(AVERAGE(M809:M820)/10^6,0),Assumption!$B$2:$E$3,2,TRUE)*MAX((AVERAGE(M809:M820)-250*10^6),0)</f>
        <v>47957919.2</v>
      </c>
      <c r="O821" s="46">
        <f t="shared" si="4"/>
        <v>8413858416</v>
      </c>
      <c r="P821" s="46">
        <f>IF(A821=1,SA,MAX(0,SA-M820))</f>
        <v>0</v>
      </c>
      <c r="S821" s="5">
        <v>0.0</v>
      </c>
      <c r="T821" s="5">
        <v>0.0</v>
      </c>
      <c r="U821" s="5">
        <v>0.0</v>
      </c>
      <c r="V821" s="48">
        <v>1.0</v>
      </c>
    </row>
    <row r="822" ht="15.75" customHeight="1">
      <c r="A822" s="5">
        <v>820.0</v>
      </c>
      <c r="B822" s="5">
        <v>69.0</v>
      </c>
      <c r="C822" s="5">
        <f t="shared" si="1"/>
        <v>4</v>
      </c>
      <c r="D822" s="5">
        <f>'Thông tin khách hàng'!$B$4+B822-1</f>
        <v>69</v>
      </c>
      <c r="E822" s="46">
        <f t="shared" si="5"/>
        <v>8365900497</v>
      </c>
      <c r="F822" s="5">
        <f>TP*VLOOKUP('Thông tin khách hàng'!$E$10,$X$2:$Z$5,3,FALSE)*OFFSET($S822,0,VLOOKUP('Thông tin khách hàng'!$E$10,$X$2:$Z$5,2,FALSE))</f>
        <v>0</v>
      </c>
      <c r="G822" s="5">
        <f>EP*VLOOKUP('Thông tin khách hàng'!$E$10,$X$2:$Z$5,3,FALSE)*OFFSET($S822,0,VLOOKUP('Thông tin khách hàng'!$E$10,$X$2:$Z$5,2,FALSE))</f>
        <v>0</v>
      </c>
      <c r="H822" s="5">
        <f>F822*HLOOKUP(B822,Assumption!$A$10:$G$12,2,TRUE)+G822*HLOOKUP(B822,Assumption!$A$10:$G$12,3,TRUE)</f>
        <v>0</v>
      </c>
      <c r="I822" s="5">
        <f t="shared" si="2"/>
        <v>0</v>
      </c>
      <c r="J822" s="47">
        <f>VLOOKUP(D822,Assumption!$O$3:$Q$103,IF('Thông tin khách hàng'!$B$3="Nam",2,3),FALSE)/12*P822</f>
        <v>0</v>
      </c>
      <c r="K822" s="5">
        <v>20000.0</v>
      </c>
      <c r="L822" s="46">
        <f>ROUND(((HLOOKUP(B822,Assumption!$A$6:$L$7,2,TRUE)+1)^(1/12)-1)*(E822+I822-J822-K822),0)</f>
        <v>13816932</v>
      </c>
      <c r="M822" s="46">
        <f t="shared" si="3"/>
        <v>8379697429</v>
      </c>
      <c r="N822" s="47">
        <f>HLOOKUP(ROUND(AVERAGE(M810:M821)/10^6,0),Assumption!$B$2:$E$3,2,TRUE)*MAX((AVERAGE(M810:M821)-250*10^6),0)</f>
        <v>48068781.09</v>
      </c>
      <c r="O822" s="46">
        <f t="shared" si="4"/>
        <v>8427766210</v>
      </c>
      <c r="P822" s="46">
        <f>IF(A822=1,SA,MAX(0,SA-M821))</f>
        <v>0</v>
      </c>
      <c r="S822" s="5">
        <v>0.0</v>
      </c>
      <c r="T822" s="5">
        <v>0.0</v>
      </c>
      <c r="U822" s="5">
        <v>1.0</v>
      </c>
      <c r="V822" s="48">
        <v>1.0</v>
      </c>
    </row>
    <row r="823" ht="15.75" customHeight="1">
      <c r="A823" s="5">
        <v>821.0</v>
      </c>
      <c r="B823" s="5">
        <v>69.0</v>
      </c>
      <c r="C823" s="5">
        <f t="shared" si="1"/>
        <v>5</v>
      </c>
      <c r="D823" s="5">
        <f>'Thông tin khách hàng'!$B$4+B823-1</f>
        <v>69</v>
      </c>
      <c r="E823" s="46">
        <f t="shared" si="5"/>
        <v>8379697429</v>
      </c>
      <c r="F823" s="5">
        <f>TP*VLOOKUP('Thông tin khách hàng'!$E$10,$X$2:$Z$5,3,FALSE)*OFFSET($S823,0,VLOOKUP('Thông tin khách hàng'!$E$10,$X$2:$Z$5,2,FALSE))</f>
        <v>0</v>
      </c>
      <c r="G823" s="5">
        <f>EP*VLOOKUP('Thông tin khách hàng'!$E$10,$X$2:$Z$5,3,FALSE)*OFFSET($S823,0,VLOOKUP('Thông tin khách hàng'!$E$10,$X$2:$Z$5,2,FALSE))</f>
        <v>0</v>
      </c>
      <c r="H823" s="5">
        <f>F823*HLOOKUP(B823,Assumption!$A$10:$G$12,2,TRUE)+G823*HLOOKUP(B823,Assumption!$A$10:$G$12,3,TRUE)</f>
        <v>0</v>
      </c>
      <c r="I823" s="5">
        <f t="shared" si="2"/>
        <v>0</v>
      </c>
      <c r="J823" s="47">
        <f>VLOOKUP(D823,Assumption!$O$3:$Q$103,IF('Thông tin khách hàng'!$B$3="Nam",2,3),FALSE)/12*P823</f>
        <v>0</v>
      </c>
      <c r="K823" s="5">
        <v>20000.0</v>
      </c>
      <c r="L823" s="46">
        <f>ROUND(((HLOOKUP(B823,Assumption!$A$6:$L$7,2,TRUE)+1)^(1/12)-1)*(E823+I823-J823-K823),0)</f>
        <v>13839719</v>
      </c>
      <c r="M823" s="46">
        <f t="shared" si="3"/>
        <v>8393517148</v>
      </c>
      <c r="N823" s="47">
        <f>HLOOKUP(ROUND(AVERAGE(M811:M822)/10^6,0),Assumption!$B$2:$E$3,2,TRUE)*MAX((AVERAGE(M811:M822)-250*10^6),0)</f>
        <v>48179826.07</v>
      </c>
      <c r="O823" s="46">
        <f t="shared" si="4"/>
        <v>8441696974</v>
      </c>
      <c r="P823" s="46">
        <f>IF(A823=1,SA,MAX(0,SA-M822))</f>
        <v>0</v>
      </c>
      <c r="S823" s="5">
        <v>0.0</v>
      </c>
      <c r="T823" s="5">
        <v>0.0</v>
      </c>
      <c r="U823" s="5">
        <v>0.0</v>
      </c>
      <c r="V823" s="48">
        <v>1.0</v>
      </c>
    </row>
    <row r="824" ht="15.75" customHeight="1">
      <c r="A824" s="5">
        <v>822.0</v>
      </c>
      <c r="B824" s="5">
        <v>69.0</v>
      </c>
      <c r="C824" s="5">
        <f t="shared" si="1"/>
        <v>6</v>
      </c>
      <c r="D824" s="5">
        <f>'Thông tin khách hàng'!$B$4+B824-1</f>
        <v>69</v>
      </c>
      <c r="E824" s="46">
        <f t="shared" si="5"/>
        <v>8393517148</v>
      </c>
      <c r="F824" s="5">
        <f>TP*VLOOKUP('Thông tin khách hàng'!$E$10,$X$2:$Z$5,3,FALSE)*OFFSET($S824,0,VLOOKUP('Thông tin khách hàng'!$E$10,$X$2:$Z$5,2,FALSE))</f>
        <v>0</v>
      </c>
      <c r="G824" s="5">
        <f>EP*VLOOKUP('Thông tin khách hàng'!$E$10,$X$2:$Z$5,3,FALSE)*OFFSET($S824,0,VLOOKUP('Thông tin khách hàng'!$E$10,$X$2:$Z$5,2,FALSE))</f>
        <v>0</v>
      </c>
      <c r="H824" s="5">
        <f>F824*HLOOKUP(B824,Assumption!$A$10:$G$12,2,TRUE)+G824*HLOOKUP(B824,Assumption!$A$10:$G$12,3,TRUE)</f>
        <v>0</v>
      </c>
      <c r="I824" s="5">
        <f t="shared" si="2"/>
        <v>0</v>
      </c>
      <c r="J824" s="47">
        <f>VLOOKUP(D824,Assumption!$O$3:$Q$103,IF('Thông tin khách hàng'!$B$3="Nam",2,3),FALSE)/12*P824</f>
        <v>0</v>
      </c>
      <c r="K824" s="5">
        <v>20000.0</v>
      </c>
      <c r="L824" s="46">
        <f>ROUND(((HLOOKUP(B824,Assumption!$A$6:$L$7,2,TRUE)+1)^(1/12)-1)*(E824+I824-J824-K824),0)</f>
        <v>13862543</v>
      </c>
      <c r="M824" s="46">
        <f t="shared" si="3"/>
        <v>8407359691</v>
      </c>
      <c r="N824" s="47">
        <f>HLOOKUP(ROUND(AVERAGE(M812:M823)/10^6,0),Assumption!$B$2:$E$3,2,TRUE)*MAX((AVERAGE(M812:M823)-250*10^6),0)</f>
        <v>48291054.45</v>
      </c>
      <c r="O824" s="46">
        <f t="shared" si="4"/>
        <v>8455650746</v>
      </c>
      <c r="P824" s="46">
        <f>IF(A824=1,SA,MAX(0,SA-M823))</f>
        <v>0</v>
      </c>
      <c r="S824" s="5">
        <v>0.0</v>
      </c>
      <c r="T824" s="5">
        <v>0.0</v>
      </c>
      <c r="U824" s="5">
        <v>0.0</v>
      </c>
      <c r="V824" s="48">
        <v>1.0</v>
      </c>
    </row>
    <row r="825" ht="15.75" customHeight="1">
      <c r="A825" s="5">
        <v>823.0</v>
      </c>
      <c r="B825" s="5">
        <v>69.0</v>
      </c>
      <c r="C825" s="5">
        <f t="shared" si="1"/>
        <v>7</v>
      </c>
      <c r="D825" s="5">
        <f>'Thông tin khách hàng'!$B$4+B825-1</f>
        <v>69</v>
      </c>
      <c r="E825" s="46">
        <f t="shared" si="5"/>
        <v>8407359691</v>
      </c>
      <c r="F825" s="5">
        <f>TP*VLOOKUP('Thông tin khách hàng'!$E$10,$X$2:$Z$5,3,FALSE)*OFFSET($S825,0,VLOOKUP('Thông tin khách hàng'!$E$10,$X$2:$Z$5,2,FALSE))</f>
        <v>15000000</v>
      </c>
      <c r="G825" s="5">
        <f>EP*VLOOKUP('Thông tin khách hàng'!$E$10,$X$2:$Z$5,3,FALSE)*OFFSET($S825,0,VLOOKUP('Thông tin khách hàng'!$E$10,$X$2:$Z$5,2,FALSE))</f>
        <v>15000000</v>
      </c>
      <c r="H825" s="5">
        <f>F825*HLOOKUP(B825,Assumption!$A$10:$G$12,2,TRUE)+G825*HLOOKUP(B825,Assumption!$A$10:$G$12,3,TRUE)</f>
        <v>750000</v>
      </c>
      <c r="I825" s="5">
        <f t="shared" si="2"/>
        <v>29250000</v>
      </c>
      <c r="J825" s="47">
        <f>VLOOKUP(D825,Assumption!$O$3:$Q$103,IF('Thông tin khách hàng'!$B$3="Nam",2,3),FALSE)/12*P825</f>
        <v>0</v>
      </c>
      <c r="K825" s="5">
        <v>20000.0</v>
      </c>
      <c r="L825" s="46">
        <f>ROUND(((HLOOKUP(B825,Assumption!$A$6:$L$7,2,TRUE)+1)^(1/12)-1)*(E825+I825-J825-K825),0)</f>
        <v>13933714</v>
      </c>
      <c r="M825" s="46">
        <f t="shared" si="3"/>
        <v>8450523405</v>
      </c>
      <c r="N825" s="47">
        <f>HLOOKUP(ROUND(AVERAGE(M813:M824)/10^6,0),Assumption!$B$2:$E$3,2,TRUE)*MAX((AVERAGE(M813:M824)-250*10^6),0)</f>
        <v>48402466.54</v>
      </c>
      <c r="O825" s="46">
        <f t="shared" si="4"/>
        <v>8498925872</v>
      </c>
      <c r="P825" s="46">
        <f>IF(A825=1,SA,MAX(0,SA-M824))</f>
        <v>0</v>
      </c>
      <c r="S825" s="5">
        <v>0.0</v>
      </c>
      <c r="T825" s="5">
        <v>1.0</v>
      </c>
      <c r="U825" s="5">
        <v>1.0</v>
      </c>
      <c r="V825" s="48">
        <v>1.0</v>
      </c>
    </row>
    <row r="826" ht="15.75" customHeight="1">
      <c r="A826" s="5">
        <v>824.0</v>
      </c>
      <c r="B826" s="5">
        <v>69.0</v>
      </c>
      <c r="C826" s="5">
        <f t="shared" si="1"/>
        <v>8</v>
      </c>
      <c r="D826" s="5">
        <f>'Thông tin khách hàng'!$B$4+B826-1</f>
        <v>69</v>
      </c>
      <c r="E826" s="46">
        <f t="shared" si="5"/>
        <v>8450523405</v>
      </c>
      <c r="F826" s="5">
        <f>TP*VLOOKUP('Thông tin khách hàng'!$E$10,$X$2:$Z$5,3,FALSE)*OFFSET($S826,0,VLOOKUP('Thông tin khách hàng'!$E$10,$X$2:$Z$5,2,FALSE))</f>
        <v>0</v>
      </c>
      <c r="G826" s="5">
        <f>EP*VLOOKUP('Thông tin khách hàng'!$E$10,$X$2:$Z$5,3,FALSE)*OFFSET($S826,0,VLOOKUP('Thông tin khách hàng'!$E$10,$X$2:$Z$5,2,FALSE))</f>
        <v>0</v>
      </c>
      <c r="H826" s="5">
        <f>F826*HLOOKUP(B826,Assumption!$A$10:$G$12,2,TRUE)+G826*HLOOKUP(B826,Assumption!$A$10:$G$12,3,TRUE)</f>
        <v>0</v>
      </c>
      <c r="I826" s="5">
        <f t="shared" si="2"/>
        <v>0</v>
      </c>
      <c r="J826" s="47">
        <f>VLOOKUP(D826,Assumption!$O$3:$Q$103,IF('Thông tin khách hàng'!$B$3="Nam",2,3),FALSE)/12*P826</f>
        <v>0</v>
      </c>
      <c r="K826" s="5">
        <v>20000.0</v>
      </c>
      <c r="L826" s="46">
        <f>ROUND(((HLOOKUP(B826,Assumption!$A$6:$L$7,2,TRUE)+1)^(1/12)-1)*(E826+I826-J826-K826),0)</f>
        <v>13956693</v>
      </c>
      <c r="M826" s="46">
        <f t="shared" si="3"/>
        <v>8464460098</v>
      </c>
      <c r="N826" s="47">
        <f>HLOOKUP(ROUND(AVERAGE(M814:M825)/10^6,0),Assumption!$B$2:$E$3,2,TRUE)*MAX((AVERAGE(M814:M825)-250*10^6),0)</f>
        <v>48514062.63</v>
      </c>
      <c r="O826" s="46">
        <f t="shared" si="4"/>
        <v>8512974161</v>
      </c>
      <c r="P826" s="46">
        <f>IF(A826=1,SA,MAX(0,SA-M825))</f>
        <v>0</v>
      </c>
      <c r="S826" s="5">
        <v>0.0</v>
      </c>
      <c r="T826" s="5">
        <v>0.0</v>
      </c>
      <c r="U826" s="5">
        <v>0.0</v>
      </c>
      <c r="V826" s="48">
        <v>1.0</v>
      </c>
    </row>
    <row r="827" ht="15.75" customHeight="1">
      <c r="A827" s="5">
        <v>825.0</v>
      </c>
      <c r="B827" s="5">
        <v>69.0</v>
      </c>
      <c r="C827" s="5">
        <f t="shared" si="1"/>
        <v>9</v>
      </c>
      <c r="D827" s="5">
        <f>'Thông tin khách hàng'!$B$4+B827-1</f>
        <v>69</v>
      </c>
      <c r="E827" s="46">
        <f t="shared" si="5"/>
        <v>8464460098</v>
      </c>
      <c r="F827" s="5">
        <f>TP*VLOOKUP('Thông tin khách hàng'!$E$10,$X$2:$Z$5,3,FALSE)*OFFSET($S827,0,VLOOKUP('Thông tin khách hàng'!$E$10,$X$2:$Z$5,2,FALSE))</f>
        <v>0</v>
      </c>
      <c r="G827" s="5">
        <f>EP*VLOOKUP('Thông tin khách hàng'!$E$10,$X$2:$Z$5,3,FALSE)*OFFSET($S827,0,VLOOKUP('Thông tin khách hàng'!$E$10,$X$2:$Z$5,2,FALSE))</f>
        <v>0</v>
      </c>
      <c r="H827" s="5">
        <f>F827*HLOOKUP(B827,Assumption!$A$10:$G$12,2,TRUE)+G827*HLOOKUP(B827,Assumption!$A$10:$G$12,3,TRUE)</f>
        <v>0</v>
      </c>
      <c r="I827" s="5">
        <f t="shared" si="2"/>
        <v>0</v>
      </c>
      <c r="J827" s="47">
        <f>VLOOKUP(D827,Assumption!$O$3:$Q$103,IF('Thông tin khách hàng'!$B$3="Nam",2,3),FALSE)/12*P827</f>
        <v>0</v>
      </c>
      <c r="K827" s="5">
        <v>20000.0</v>
      </c>
      <c r="L827" s="46">
        <f>ROUND(((HLOOKUP(B827,Assumption!$A$6:$L$7,2,TRUE)+1)^(1/12)-1)*(E827+I827-J827-K827),0)</f>
        <v>13979711</v>
      </c>
      <c r="M827" s="46">
        <f t="shared" si="3"/>
        <v>8478419809</v>
      </c>
      <c r="N827" s="47">
        <f>HLOOKUP(ROUND(AVERAGE(M815:M826)/10^6,0),Assumption!$B$2:$E$3,2,TRUE)*MAX((AVERAGE(M815:M826)-250*10^6),0)</f>
        <v>48625843.03</v>
      </c>
      <c r="O827" s="46">
        <f t="shared" si="4"/>
        <v>8527045652</v>
      </c>
      <c r="P827" s="46">
        <f>IF(A827=1,SA,MAX(0,SA-M826))</f>
        <v>0</v>
      </c>
      <c r="S827" s="5">
        <v>0.0</v>
      </c>
      <c r="T827" s="5">
        <v>0.0</v>
      </c>
      <c r="U827" s="5">
        <v>0.0</v>
      </c>
      <c r="V827" s="48">
        <v>1.0</v>
      </c>
    </row>
    <row r="828" ht="15.75" customHeight="1">
      <c r="A828" s="5">
        <v>826.0</v>
      </c>
      <c r="B828" s="5">
        <v>69.0</v>
      </c>
      <c r="C828" s="5">
        <f t="shared" si="1"/>
        <v>10</v>
      </c>
      <c r="D828" s="5">
        <f>'Thông tin khách hàng'!$B$4+B828-1</f>
        <v>69</v>
      </c>
      <c r="E828" s="46">
        <f t="shared" si="5"/>
        <v>8478419809</v>
      </c>
      <c r="F828" s="5">
        <f>TP*VLOOKUP('Thông tin khách hàng'!$E$10,$X$2:$Z$5,3,FALSE)*OFFSET($S828,0,VLOOKUP('Thông tin khách hàng'!$E$10,$X$2:$Z$5,2,FALSE))</f>
        <v>0</v>
      </c>
      <c r="G828" s="5">
        <f>EP*VLOOKUP('Thông tin khách hàng'!$E$10,$X$2:$Z$5,3,FALSE)*OFFSET($S828,0,VLOOKUP('Thông tin khách hàng'!$E$10,$X$2:$Z$5,2,FALSE))</f>
        <v>0</v>
      </c>
      <c r="H828" s="5">
        <f>F828*HLOOKUP(B828,Assumption!$A$10:$G$12,2,TRUE)+G828*HLOOKUP(B828,Assumption!$A$10:$G$12,3,TRUE)</f>
        <v>0</v>
      </c>
      <c r="I828" s="5">
        <f t="shared" si="2"/>
        <v>0</v>
      </c>
      <c r="J828" s="47">
        <f>VLOOKUP(D828,Assumption!$O$3:$Q$103,IF('Thông tin khách hàng'!$B$3="Nam",2,3),FALSE)/12*P828</f>
        <v>0</v>
      </c>
      <c r="K828" s="5">
        <v>20000.0</v>
      </c>
      <c r="L828" s="46">
        <f>ROUND(((HLOOKUP(B828,Assumption!$A$6:$L$7,2,TRUE)+1)^(1/12)-1)*(E828+I828-J828-K828),0)</f>
        <v>14002767</v>
      </c>
      <c r="M828" s="46">
        <f t="shared" si="3"/>
        <v>8492402576</v>
      </c>
      <c r="N828" s="47">
        <f>HLOOKUP(ROUND(AVERAGE(M816:M827)/10^6,0),Assumption!$B$2:$E$3,2,TRUE)*MAX((AVERAGE(M816:M827)-250*10^6),0)</f>
        <v>48737808.05</v>
      </c>
      <c r="O828" s="46">
        <f t="shared" si="4"/>
        <v>8541140384</v>
      </c>
      <c r="P828" s="46">
        <f>IF(A828=1,SA,MAX(0,SA-M827))</f>
        <v>0</v>
      </c>
      <c r="S828" s="5">
        <v>0.0</v>
      </c>
      <c r="T828" s="5">
        <v>0.0</v>
      </c>
      <c r="U828" s="5">
        <v>1.0</v>
      </c>
      <c r="V828" s="48">
        <v>1.0</v>
      </c>
    </row>
    <row r="829" ht="15.75" customHeight="1">
      <c r="A829" s="5">
        <v>827.0</v>
      </c>
      <c r="B829" s="5">
        <v>69.0</v>
      </c>
      <c r="C829" s="5">
        <f t="shared" si="1"/>
        <v>11</v>
      </c>
      <c r="D829" s="5">
        <f>'Thông tin khách hàng'!$B$4+B829-1</f>
        <v>69</v>
      </c>
      <c r="E829" s="46">
        <f t="shared" si="5"/>
        <v>8492402576</v>
      </c>
      <c r="F829" s="5">
        <f>TP*VLOOKUP('Thông tin khách hàng'!$E$10,$X$2:$Z$5,3,FALSE)*OFFSET($S829,0,VLOOKUP('Thông tin khách hàng'!$E$10,$X$2:$Z$5,2,FALSE))</f>
        <v>0</v>
      </c>
      <c r="G829" s="5">
        <f>EP*VLOOKUP('Thông tin khách hàng'!$E$10,$X$2:$Z$5,3,FALSE)*OFFSET($S829,0,VLOOKUP('Thông tin khách hàng'!$E$10,$X$2:$Z$5,2,FALSE))</f>
        <v>0</v>
      </c>
      <c r="H829" s="5">
        <f>F829*HLOOKUP(B829,Assumption!$A$10:$G$12,2,TRUE)+G829*HLOOKUP(B829,Assumption!$A$10:$G$12,3,TRUE)</f>
        <v>0</v>
      </c>
      <c r="I829" s="5">
        <f t="shared" si="2"/>
        <v>0</v>
      </c>
      <c r="J829" s="47">
        <f>VLOOKUP(D829,Assumption!$O$3:$Q$103,IF('Thông tin khách hàng'!$B$3="Nam",2,3),FALSE)/12*P829</f>
        <v>0</v>
      </c>
      <c r="K829" s="5">
        <v>20000.0</v>
      </c>
      <c r="L829" s="46">
        <f>ROUND(((HLOOKUP(B829,Assumption!$A$6:$L$7,2,TRUE)+1)^(1/12)-1)*(E829+I829-J829-K829),0)</f>
        <v>14025860</v>
      </c>
      <c r="M829" s="46">
        <f t="shared" si="3"/>
        <v>8506408436</v>
      </c>
      <c r="N829" s="47">
        <f>HLOOKUP(ROUND(AVERAGE(M817:M828)/10^6,0),Assumption!$B$2:$E$3,2,TRUE)*MAX((AVERAGE(M817:M828)-250*10^6),0)</f>
        <v>48849957.99</v>
      </c>
      <c r="O829" s="46">
        <f t="shared" si="4"/>
        <v>8555258394</v>
      </c>
      <c r="P829" s="46">
        <f>IF(A829=1,SA,MAX(0,SA-M828))</f>
        <v>0</v>
      </c>
      <c r="S829" s="5">
        <v>0.0</v>
      </c>
      <c r="T829" s="5">
        <v>0.0</v>
      </c>
      <c r="U829" s="5">
        <v>0.0</v>
      </c>
      <c r="V829" s="48">
        <v>1.0</v>
      </c>
    </row>
    <row r="830" ht="15.75" customHeight="1">
      <c r="A830" s="5">
        <v>828.0</v>
      </c>
      <c r="B830" s="5">
        <v>69.0</v>
      </c>
      <c r="C830" s="5">
        <f t="shared" si="1"/>
        <v>12</v>
      </c>
      <c r="D830" s="5">
        <f>'Thông tin khách hàng'!$B$4+B830-1</f>
        <v>69</v>
      </c>
      <c r="E830" s="46">
        <f t="shared" si="5"/>
        <v>8506408436</v>
      </c>
      <c r="F830" s="5">
        <f>TP*VLOOKUP('Thông tin khách hàng'!$E$10,$X$2:$Z$5,3,FALSE)*OFFSET($S830,0,VLOOKUP('Thông tin khách hàng'!$E$10,$X$2:$Z$5,2,FALSE))</f>
        <v>0</v>
      </c>
      <c r="G830" s="5">
        <f>EP*VLOOKUP('Thông tin khách hàng'!$E$10,$X$2:$Z$5,3,FALSE)*OFFSET($S830,0,VLOOKUP('Thông tin khách hàng'!$E$10,$X$2:$Z$5,2,FALSE))</f>
        <v>0</v>
      </c>
      <c r="H830" s="5">
        <f>F830*HLOOKUP(B830,Assumption!$A$10:$G$12,2,TRUE)+G830*HLOOKUP(B830,Assumption!$A$10:$G$12,3,TRUE)</f>
        <v>0</v>
      </c>
      <c r="I830" s="5">
        <f t="shared" si="2"/>
        <v>0</v>
      </c>
      <c r="J830" s="47">
        <f>VLOOKUP(D830,Assumption!$O$3:$Q$103,IF('Thông tin khách hàng'!$B$3="Nam",2,3),FALSE)/12*P830</f>
        <v>0</v>
      </c>
      <c r="K830" s="5">
        <v>20000.0</v>
      </c>
      <c r="L830" s="46">
        <f>ROUND(((HLOOKUP(B830,Assumption!$A$6:$L$7,2,TRUE)+1)^(1/12)-1)*(E830+I830-J830-K830),0)</f>
        <v>14048992</v>
      </c>
      <c r="M830" s="46">
        <f t="shared" si="3"/>
        <v>8520437428</v>
      </c>
      <c r="N830" s="47">
        <f>HLOOKUP(ROUND(AVERAGE(M818:M829)/10^6,0),Assumption!$B$2:$E$3,2,TRUE)*MAX((AVERAGE(M818:M829)-250*10^6),0)</f>
        <v>48962293.15</v>
      </c>
      <c r="O830" s="46">
        <f t="shared" si="4"/>
        <v>8569399721</v>
      </c>
      <c r="P830" s="46">
        <f>IF(A830=1,SA,MAX(0,SA-M829))</f>
        <v>0</v>
      </c>
      <c r="S830" s="5">
        <v>0.0</v>
      </c>
      <c r="T830" s="5">
        <v>0.0</v>
      </c>
      <c r="U830" s="5">
        <v>0.0</v>
      </c>
      <c r="V830" s="48">
        <v>1.0</v>
      </c>
    </row>
    <row r="831" ht="15.75" customHeight="1">
      <c r="A831" s="5">
        <v>829.0</v>
      </c>
      <c r="B831" s="5">
        <v>70.0</v>
      </c>
      <c r="C831" s="5">
        <f t="shared" si="1"/>
        <v>1</v>
      </c>
      <c r="D831" s="5">
        <f>'Thông tin khách hàng'!$B$4+B831-1</f>
        <v>70</v>
      </c>
      <c r="E831" s="46">
        <f t="shared" si="5"/>
        <v>8520437428</v>
      </c>
      <c r="F831" s="5">
        <f>TP*VLOOKUP('Thông tin khách hàng'!$E$10,$X$2:$Z$5,3,FALSE)*OFFSET($S831,0,VLOOKUP('Thông tin khách hàng'!$E$10,$X$2:$Z$5,2,FALSE))</f>
        <v>15000000</v>
      </c>
      <c r="G831" s="5">
        <f>EP*VLOOKUP('Thông tin khách hàng'!$E$10,$X$2:$Z$5,3,FALSE)*OFFSET($S831,0,VLOOKUP('Thông tin khách hàng'!$E$10,$X$2:$Z$5,2,FALSE))</f>
        <v>15000000</v>
      </c>
      <c r="H831" s="5">
        <f>F831*HLOOKUP(B831,Assumption!$A$10:$G$12,2,TRUE)+G831*HLOOKUP(B831,Assumption!$A$10:$G$12,3,TRUE)</f>
        <v>750000</v>
      </c>
      <c r="I831" s="5">
        <f t="shared" si="2"/>
        <v>29250000</v>
      </c>
      <c r="J831" s="47">
        <f>VLOOKUP(D831,Assumption!$O$3:$Q$103,IF('Thông tin khách hàng'!$B$3="Nam",2,3),FALSE)/12*P831</f>
        <v>0</v>
      </c>
      <c r="K831" s="5">
        <v>20000.0</v>
      </c>
      <c r="L831" s="46">
        <f>ROUND(((HLOOKUP(B831,Assumption!$A$6:$L$7,2,TRUE)+1)^(1/12)-1)*(E831+I831-J831-K831),0)</f>
        <v>14120471</v>
      </c>
      <c r="M831" s="46">
        <f t="shared" si="3"/>
        <v>8563787899</v>
      </c>
      <c r="N831" s="47">
        <f>HLOOKUP(ROUND(AVERAGE(M819:M830)/10^6,0),Assumption!$B$2:$E$3,2,TRUE)*MAX((AVERAGE(M819:M830)-250*10^6),0)</f>
        <v>49074813.84</v>
      </c>
      <c r="O831" s="46">
        <f t="shared" si="4"/>
        <v>8612862713</v>
      </c>
      <c r="P831" s="46">
        <f>IF(A831=1,SA,MAX(0,SA-M830))</f>
        <v>0</v>
      </c>
      <c r="S831" s="5">
        <v>1.0</v>
      </c>
      <c r="T831" s="5">
        <v>1.0</v>
      </c>
      <c r="U831" s="5">
        <v>1.0</v>
      </c>
      <c r="V831" s="48">
        <v>1.0</v>
      </c>
    </row>
    <row r="832" ht="15.75" customHeight="1">
      <c r="A832" s="5">
        <v>830.0</v>
      </c>
      <c r="B832" s="5">
        <v>70.0</v>
      </c>
      <c r="C832" s="5">
        <f t="shared" si="1"/>
        <v>2</v>
      </c>
      <c r="D832" s="5">
        <f>'Thông tin khách hàng'!$B$4+B832-1</f>
        <v>70</v>
      </c>
      <c r="E832" s="46">
        <f t="shared" si="5"/>
        <v>8563787899</v>
      </c>
      <c r="F832" s="5">
        <f>TP*VLOOKUP('Thông tin khách hàng'!$E$10,$X$2:$Z$5,3,FALSE)*OFFSET($S832,0,VLOOKUP('Thông tin khách hàng'!$E$10,$X$2:$Z$5,2,FALSE))</f>
        <v>0</v>
      </c>
      <c r="G832" s="5">
        <f>EP*VLOOKUP('Thông tin khách hàng'!$E$10,$X$2:$Z$5,3,FALSE)*OFFSET($S832,0,VLOOKUP('Thông tin khách hàng'!$E$10,$X$2:$Z$5,2,FALSE))</f>
        <v>0</v>
      </c>
      <c r="H832" s="5">
        <f>F832*HLOOKUP(B832,Assumption!$A$10:$G$12,2,TRUE)+G832*HLOOKUP(B832,Assumption!$A$10:$G$12,3,TRUE)</f>
        <v>0</v>
      </c>
      <c r="I832" s="5">
        <f t="shared" si="2"/>
        <v>0</v>
      </c>
      <c r="J832" s="47">
        <f>VLOOKUP(D832,Assumption!$O$3:$Q$103,IF('Thông tin khách hàng'!$B$3="Nam",2,3),FALSE)/12*P832</f>
        <v>0</v>
      </c>
      <c r="K832" s="5">
        <v>20000.0</v>
      </c>
      <c r="L832" s="46">
        <f>ROUND(((HLOOKUP(B832,Assumption!$A$6:$L$7,2,TRUE)+1)^(1/12)-1)*(E832+I832-J832-K832),0)</f>
        <v>14143759</v>
      </c>
      <c r="M832" s="46">
        <f t="shared" si="3"/>
        <v>8577911658</v>
      </c>
      <c r="N832" s="47">
        <f>HLOOKUP(ROUND(AVERAGE(M820:M831)/10^6,0),Assumption!$B$2:$E$3,2,TRUE)*MAX((AVERAGE(M820:M831)-250*10^6),0)</f>
        <v>49187520.37</v>
      </c>
      <c r="O832" s="46">
        <f t="shared" si="4"/>
        <v>8627099179</v>
      </c>
      <c r="P832" s="46">
        <f>IF(A832=1,SA,MAX(0,SA-M831))</f>
        <v>0</v>
      </c>
      <c r="S832" s="5">
        <v>0.0</v>
      </c>
      <c r="T832" s="5">
        <v>0.0</v>
      </c>
      <c r="U832" s="5">
        <v>0.0</v>
      </c>
      <c r="V832" s="48">
        <v>1.0</v>
      </c>
    </row>
    <row r="833" ht="15.75" customHeight="1">
      <c r="A833" s="5">
        <v>831.0</v>
      </c>
      <c r="B833" s="5">
        <v>70.0</v>
      </c>
      <c r="C833" s="5">
        <f t="shared" si="1"/>
        <v>3</v>
      </c>
      <c r="D833" s="5">
        <f>'Thông tin khách hàng'!$B$4+B833-1</f>
        <v>70</v>
      </c>
      <c r="E833" s="46">
        <f t="shared" si="5"/>
        <v>8577911658</v>
      </c>
      <c r="F833" s="5">
        <f>TP*VLOOKUP('Thông tin khách hàng'!$E$10,$X$2:$Z$5,3,FALSE)*OFFSET($S833,0,VLOOKUP('Thông tin khách hàng'!$E$10,$X$2:$Z$5,2,FALSE))</f>
        <v>0</v>
      </c>
      <c r="G833" s="5">
        <f>EP*VLOOKUP('Thông tin khách hàng'!$E$10,$X$2:$Z$5,3,FALSE)*OFFSET($S833,0,VLOOKUP('Thông tin khách hàng'!$E$10,$X$2:$Z$5,2,FALSE))</f>
        <v>0</v>
      </c>
      <c r="H833" s="5">
        <f>F833*HLOOKUP(B833,Assumption!$A$10:$G$12,2,TRUE)+G833*HLOOKUP(B833,Assumption!$A$10:$G$12,3,TRUE)</f>
        <v>0</v>
      </c>
      <c r="I833" s="5">
        <f t="shared" si="2"/>
        <v>0</v>
      </c>
      <c r="J833" s="47">
        <f>VLOOKUP(D833,Assumption!$O$3:$Q$103,IF('Thông tin khách hàng'!$B$3="Nam",2,3),FALSE)/12*P833</f>
        <v>0</v>
      </c>
      <c r="K833" s="5">
        <v>20000.0</v>
      </c>
      <c r="L833" s="46">
        <f>ROUND(((HLOOKUP(B833,Assumption!$A$6:$L$7,2,TRUE)+1)^(1/12)-1)*(E833+I833-J833-K833),0)</f>
        <v>14167085</v>
      </c>
      <c r="M833" s="46">
        <f t="shared" si="3"/>
        <v>8592058743</v>
      </c>
      <c r="N833" s="47">
        <f>HLOOKUP(ROUND(AVERAGE(M821:M832)/10^6,0),Assumption!$B$2:$E$3,2,TRUE)*MAX((AVERAGE(M821:M832)-250*10^6),0)</f>
        <v>49300413.04</v>
      </c>
      <c r="O833" s="46">
        <f t="shared" si="4"/>
        <v>8641359156</v>
      </c>
      <c r="P833" s="46">
        <f>IF(A833=1,SA,MAX(0,SA-M832))</f>
        <v>0</v>
      </c>
      <c r="S833" s="5">
        <v>0.0</v>
      </c>
      <c r="T833" s="5">
        <v>0.0</v>
      </c>
      <c r="U833" s="5">
        <v>0.0</v>
      </c>
      <c r="V833" s="48">
        <v>1.0</v>
      </c>
    </row>
    <row r="834" ht="15.75" customHeight="1">
      <c r="A834" s="5">
        <v>832.0</v>
      </c>
      <c r="B834" s="5">
        <v>70.0</v>
      </c>
      <c r="C834" s="5">
        <f t="shared" si="1"/>
        <v>4</v>
      </c>
      <c r="D834" s="5">
        <f>'Thông tin khách hàng'!$B$4+B834-1</f>
        <v>70</v>
      </c>
      <c r="E834" s="46">
        <f t="shared" si="5"/>
        <v>8592058743</v>
      </c>
      <c r="F834" s="5">
        <f>TP*VLOOKUP('Thông tin khách hàng'!$E$10,$X$2:$Z$5,3,FALSE)*OFFSET($S834,0,VLOOKUP('Thông tin khách hàng'!$E$10,$X$2:$Z$5,2,FALSE))</f>
        <v>0</v>
      </c>
      <c r="G834" s="5">
        <f>EP*VLOOKUP('Thông tin khách hàng'!$E$10,$X$2:$Z$5,3,FALSE)*OFFSET($S834,0,VLOOKUP('Thông tin khách hàng'!$E$10,$X$2:$Z$5,2,FALSE))</f>
        <v>0</v>
      </c>
      <c r="H834" s="5">
        <f>F834*HLOOKUP(B834,Assumption!$A$10:$G$12,2,TRUE)+G834*HLOOKUP(B834,Assumption!$A$10:$G$12,3,TRUE)</f>
        <v>0</v>
      </c>
      <c r="I834" s="5">
        <f t="shared" si="2"/>
        <v>0</v>
      </c>
      <c r="J834" s="47">
        <f>VLOOKUP(D834,Assumption!$O$3:$Q$103,IF('Thông tin khách hàng'!$B$3="Nam",2,3),FALSE)/12*P834</f>
        <v>0</v>
      </c>
      <c r="K834" s="5">
        <v>20000.0</v>
      </c>
      <c r="L834" s="46">
        <f>ROUND(((HLOOKUP(B834,Assumption!$A$6:$L$7,2,TRUE)+1)^(1/12)-1)*(E834+I834-J834-K834),0)</f>
        <v>14190451</v>
      </c>
      <c r="M834" s="46">
        <f t="shared" si="3"/>
        <v>8606229194</v>
      </c>
      <c r="N834" s="47">
        <f>HLOOKUP(ROUND(AVERAGE(M822:M833)/10^6,0),Assumption!$B$2:$E$3,2,TRUE)*MAX((AVERAGE(M822:M833)-250*10^6),0)</f>
        <v>49413492.16</v>
      </c>
      <c r="O834" s="46">
        <f t="shared" si="4"/>
        <v>8655642686</v>
      </c>
      <c r="P834" s="46">
        <f>IF(A834=1,SA,MAX(0,SA-M833))</f>
        <v>0</v>
      </c>
      <c r="S834" s="5">
        <v>0.0</v>
      </c>
      <c r="T834" s="5">
        <v>0.0</v>
      </c>
      <c r="U834" s="5">
        <v>1.0</v>
      </c>
      <c r="V834" s="48">
        <v>1.0</v>
      </c>
    </row>
    <row r="835" ht="15.75" customHeight="1">
      <c r="A835" s="5">
        <v>833.0</v>
      </c>
      <c r="B835" s="5">
        <v>70.0</v>
      </c>
      <c r="C835" s="5">
        <f t="shared" si="1"/>
        <v>5</v>
      </c>
      <c r="D835" s="5">
        <f>'Thông tin khách hàng'!$B$4+B835-1</f>
        <v>70</v>
      </c>
      <c r="E835" s="46">
        <f t="shared" si="5"/>
        <v>8606229194</v>
      </c>
      <c r="F835" s="5">
        <f>TP*VLOOKUP('Thông tin khách hàng'!$E$10,$X$2:$Z$5,3,FALSE)*OFFSET($S835,0,VLOOKUP('Thông tin khách hàng'!$E$10,$X$2:$Z$5,2,FALSE))</f>
        <v>0</v>
      </c>
      <c r="G835" s="5">
        <f>EP*VLOOKUP('Thông tin khách hàng'!$E$10,$X$2:$Z$5,3,FALSE)*OFFSET($S835,0,VLOOKUP('Thông tin khách hàng'!$E$10,$X$2:$Z$5,2,FALSE))</f>
        <v>0</v>
      </c>
      <c r="H835" s="5">
        <f>F835*HLOOKUP(B835,Assumption!$A$10:$G$12,2,TRUE)+G835*HLOOKUP(B835,Assumption!$A$10:$G$12,3,TRUE)</f>
        <v>0</v>
      </c>
      <c r="I835" s="5">
        <f t="shared" si="2"/>
        <v>0</v>
      </c>
      <c r="J835" s="47">
        <f>VLOOKUP(D835,Assumption!$O$3:$Q$103,IF('Thông tin khách hàng'!$B$3="Nam",2,3),FALSE)/12*P835</f>
        <v>0</v>
      </c>
      <c r="K835" s="5">
        <v>20000.0</v>
      </c>
      <c r="L835" s="46">
        <f>ROUND(((HLOOKUP(B835,Assumption!$A$6:$L$7,2,TRUE)+1)^(1/12)-1)*(E835+I835-J835-K835),0)</f>
        <v>14213854</v>
      </c>
      <c r="M835" s="46">
        <f t="shared" si="3"/>
        <v>8620423048</v>
      </c>
      <c r="N835" s="47">
        <f>HLOOKUP(ROUND(AVERAGE(M823:M834)/10^6,0),Assumption!$B$2:$E$3,2,TRUE)*MAX((AVERAGE(M823:M834)-250*10^6),0)</f>
        <v>49526758.04</v>
      </c>
      <c r="O835" s="46">
        <f t="shared" si="4"/>
        <v>8669949806</v>
      </c>
      <c r="P835" s="46">
        <f>IF(A835=1,SA,MAX(0,SA-M834))</f>
        <v>0</v>
      </c>
      <c r="S835" s="5">
        <v>0.0</v>
      </c>
      <c r="T835" s="5">
        <v>0.0</v>
      </c>
      <c r="U835" s="5">
        <v>0.0</v>
      </c>
      <c r="V835" s="48">
        <v>1.0</v>
      </c>
    </row>
    <row r="836" ht="15.75" customHeight="1">
      <c r="A836" s="5">
        <v>834.0</v>
      </c>
      <c r="B836" s="5">
        <v>70.0</v>
      </c>
      <c r="C836" s="5">
        <f t="shared" si="1"/>
        <v>6</v>
      </c>
      <c r="D836" s="5">
        <f>'Thông tin khách hàng'!$B$4+B836-1</f>
        <v>70</v>
      </c>
      <c r="E836" s="46">
        <f t="shared" si="5"/>
        <v>8620423048</v>
      </c>
      <c r="F836" s="5">
        <f>TP*VLOOKUP('Thông tin khách hàng'!$E$10,$X$2:$Z$5,3,FALSE)*OFFSET($S836,0,VLOOKUP('Thông tin khách hàng'!$E$10,$X$2:$Z$5,2,FALSE))</f>
        <v>0</v>
      </c>
      <c r="G836" s="5">
        <f>EP*VLOOKUP('Thông tin khách hàng'!$E$10,$X$2:$Z$5,3,FALSE)*OFFSET($S836,0,VLOOKUP('Thông tin khách hàng'!$E$10,$X$2:$Z$5,2,FALSE))</f>
        <v>0</v>
      </c>
      <c r="H836" s="5">
        <f>F836*HLOOKUP(B836,Assumption!$A$10:$G$12,2,TRUE)+G836*HLOOKUP(B836,Assumption!$A$10:$G$12,3,TRUE)</f>
        <v>0</v>
      </c>
      <c r="I836" s="5">
        <f t="shared" si="2"/>
        <v>0</v>
      </c>
      <c r="J836" s="47">
        <f>VLOOKUP(D836,Assumption!$O$3:$Q$103,IF('Thông tin khách hàng'!$B$3="Nam",2,3),FALSE)/12*P836</f>
        <v>0</v>
      </c>
      <c r="K836" s="5">
        <v>20000.0</v>
      </c>
      <c r="L836" s="46">
        <f>ROUND(((HLOOKUP(B836,Assumption!$A$6:$L$7,2,TRUE)+1)^(1/12)-1)*(E836+I836-J836-K836),0)</f>
        <v>14237296</v>
      </c>
      <c r="M836" s="46">
        <f t="shared" si="3"/>
        <v>8634640344</v>
      </c>
      <c r="N836" s="47">
        <f>HLOOKUP(ROUND(AVERAGE(M824:M835)/10^6,0),Assumption!$B$2:$E$3,2,TRUE)*MAX((AVERAGE(M824:M835)-250*10^6),0)</f>
        <v>49640210.99</v>
      </c>
      <c r="O836" s="46">
        <f t="shared" si="4"/>
        <v>8684280555</v>
      </c>
      <c r="P836" s="46">
        <f>IF(A836=1,SA,MAX(0,SA-M835))</f>
        <v>0</v>
      </c>
      <c r="S836" s="5">
        <v>0.0</v>
      </c>
      <c r="T836" s="5">
        <v>0.0</v>
      </c>
      <c r="U836" s="5">
        <v>0.0</v>
      </c>
      <c r="V836" s="48">
        <v>1.0</v>
      </c>
    </row>
    <row r="837" ht="15.75" customHeight="1">
      <c r="A837" s="5">
        <v>835.0</v>
      </c>
      <c r="B837" s="5">
        <v>70.0</v>
      </c>
      <c r="C837" s="5">
        <f t="shared" si="1"/>
        <v>7</v>
      </c>
      <c r="D837" s="5">
        <f>'Thông tin khách hàng'!$B$4+B837-1</f>
        <v>70</v>
      </c>
      <c r="E837" s="46">
        <f t="shared" si="5"/>
        <v>8634640344</v>
      </c>
      <c r="F837" s="5">
        <f>TP*VLOOKUP('Thông tin khách hàng'!$E$10,$X$2:$Z$5,3,FALSE)*OFFSET($S837,0,VLOOKUP('Thông tin khách hàng'!$E$10,$X$2:$Z$5,2,FALSE))</f>
        <v>15000000</v>
      </c>
      <c r="G837" s="5">
        <f>EP*VLOOKUP('Thông tin khách hàng'!$E$10,$X$2:$Z$5,3,FALSE)*OFFSET($S837,0,VLOOKUP('Thông tin khách hàng'!$E$10,$X$2:$Z$5,2,FALSE))</f>
        <v>15000000</v>
      </c>
      <c r="H837" s="5">
        <f>F837*HLOOKUP(B837,Assumption!$A$10:$G$12,2,TRUE)+G837*HLOOKUP(B837,Assumption!$A$10:$G$12,3,TRUE)</f>
        <v>750000</v>
      </c>
      <c r="I837" s="5">
        <f t="shared" si="2"/>
        <v>29250000</v>
      </c>
      <c r="J837" s="47">
        <f>VLOOKUP(D837,Assumption!$O$3:$Q$103,IF('Thông tin khách hàng'!$B$3="Nam",2,3),FALSE)/12*P837</f>
        <v>0</v>
      </c>
      <c r="K837" s="5">
        <v>20000.0</v>
      </c>
      <c r="L837" s="46">
        <f>ROUND(((HLOOKUP(B837,Assumption!$A$6:$L$7,2,TRUE)+1)^(1/12)-1)*(E837+I837-J837-K837),0)</f>
        <v>14309086</v>
      </c>
      <c r="M837" s="46">
        <f t="shared" si="3"/>
        <v>8678179430</v>
      </c>
      <c r="N837" s="47">
        <f>HLOOKUP(ROUND(AVERAGE(M825:M836)/10^6,0),Assumption!$B$2:$E$3,2,TRUE)*MAX((AVERAGE(M825:M836)-250*10^6),0)</f>
        <v>49753851.32</v>
      </c>
      <c r="O837" s="46">
        <f t="shared" si="4"/>
        <v>8727933282</v>
      </c>
      <c r="P837" s="46">
        <f>IF(A837=1,SA,MAX(0,SA-M836))</f>
        <v>0</v>
      </c>
      <c r="S837" s="5">
        <v>0.0</v>
      </c>
      <c r="T837" s="5">
        <v>1.0</v>
      </c>
      <c r="U837" s="5">
        <v>1.0</v>
      </c>
      <c r="V837" s="48">
        <v>1.0</v>
      </c>
    </row>
    <row r="838" ht="15.75" customHeight="1">
      <c r="A838" s="5">
        <v>836.0</v>
      </c>
      <c r="B838" s="5">
        <v>70.0</v>
      </c>
      <c r="C838" s="5">
        <f t="shared" si="1"/>
        <v>8</v>
      </c>
      <c r="D838" s="5">
        <f>'Thông tin khách hàng'!$B$4+B838-1</f>
        <v>70</v>
      </c>
      <c r="E838" s="46">
        <f t="shared" si="5"/>
        <v>8678179430</v>
      </c>
      <c r="F838" s="5">
        <f>TP*VLOOKUP('Thông tin khách hàng'!$E$10,$X$2:$Z$5,3,FALSE)*OFFSET($S838,0,VLOOKUP('Thông tin khách hàng'!$E$10,$X$2:$Z$5,2,FALSE))</f>
        <v>0</v>
      </c>
      <c r="G838" s="5">
        <f>EP*VLOOKUP('Thông tin khách hàng'!$E$10,$X$2:$Z$5,3,FALSE)*OFFSET($S838,0,VLOOKUP('Thông tin khách hàng'!$E$10,$X$2:$Z$5,2,FALSE))</f>
        <v>0</v>
      </c>
      <c r="H838" s="5">
        <f>F838*HLOOKUP(B838,Assumption!$A$10:$G$12,2,TRUE)+G838*HLOOKUP(B838,Assumption!$A$10:$G$12,3,TRUE)</f>
        <v>0</v>
      </c>
      <c r="I838" s="5">
        <f t="shared" si="2"/>
        <v>0</v>
      </c>
      <c r="J838" s="47">
        <f>VLOOKUP(D838,Assumption!$O$3:$Q$103,IF('Thông tin khách hàng'!$B$3="Nam",2,3),FALSE)/12*P838</f>
        <v>0</v>
      </c>
      <c r="K838" s="5">
        <v>20000.0</v>
      </c>
      <c r="L838" s="46">
        <f>ROUND(((HLOOKUP(B838,Assumption!$A$6:$L$7,2,TRUE)+1)^(1/12)-1)*(E838+I838-J838-K838),0)</f>
        <v>14332686</v>
      </c>
      <c r="M838" s="46">
        <f t="shared" si="3"/>
        <v>8692492116</v>
      </c>
      <c r="N838" s="47">
        <f>HLOOKUP(ROUND(AVERAGE(M826:M837)/10^6,0),Assumption!$B$2:$E$3,2,TRUE)*MAX((AVERAGE(M826:M837)-250*10^6),0)</f>
        <v>49867679.33</v>
      </c>
      <c r="O838" s="46">
        <f t="shared" si="4"/>
        <v>8742359796</v>
      </c>
      <c r="P838" s="46">
        <f>IF(A838=1,SA,MAX(0,SA-M837))</f>
        <v>0</v>
      </c>
      <c r="S838" s="5">
        <v>0.0</v>
      </c>
      <c r="T838" s="5">
        <v>0.0</v>
      </c>
      <c r="U838" s="5">
        <v>0.0</v>
      </c>
      <c r="V838" s="48">
        <v>1.0</v>
      </c>
    </row>
    <row r="839" ht="15.75" customHeight="1">
      <c r="A839" s="5">
        <v>837.0</v>
      </c>
      <c r="B839" s="5">
        <v>70.0</v>
      </c>
      <c r="C839" s="5">
        <f t="shared" si="1"/>
        <v>9</v>
      </c>
      <c r="D839" s="5">
        <f>'Thông tin khách hàng'!$B$4+B839-1</f>
        <v>70</v>
      </c>
      <c r="E839" s="46">
        <f t="shared" si="5"/>
        <v>8692492116</v>
      </c>
      <c r="F839" s="5">
        <f>TP*VLOOKUP('Thông tin khách hàng'!$E$10,$X$2:$Z$5,3,FALSE)*OFFSET($S839,0,VLOOKUP('Thông tin khách hàng'!$E$10,$X$2:$Z$5,2,FALSE))</f>
        <v>0</v>
      </c>
      <c r="G839" s="5">
        <f>EP*VLOOKUP('Thông tin khách hàng'!$E$10,$X$2:$Z$5,3,FALSE)*OFFSET($S839,0,VLOOKUP('Thông tin khách hàng'!$E$10,$X$2:$Z$5,2,FALSE))</f>
        <v>0</v>
      </c>
      <c r="H839" s="5">
        <f>F839*HLOOKUP(B839,Assumption!$A$10:$G$12,2,TRUE)+G839*HLOOKUP(B839,Assumption!$A$10:$G$12,3,TRUE)</f>
        <v>0</v>
      </c>
      <c r="I839" s="5">
        <f t="shared" si="2"/>
        <v>0</v>
      </c>
      <c r="J839" s="47">
        <f>VLOOKUP(D839,Assumption!$O$3:$Q$103,IF('Thông tin khách hàng'!$B$3="Nam",2,3),FALSE)/12*P839</f>
        <v>0</v>
      </c>
      <c r="K839" s="5">
        <v>20000.0</v>
      </c>
      <c r="L839" s="46">
        <f>ROUND(((HLOOKUP(B839,Assumption!$A$6:$L$7,2,TRUE)+1)^(1/12)-1)*(E839+I839-J839-K839),0)</f>
        <v>14356324</v>
      </c>
      <c r="M839" s="46">
        <f t="shared" si="3"/>
        <v>8706828440</v>
      </c>
      <c r="N839" s="47">
        <f>HLOOKUP(ROUND(AVERAGE(M827:M838)/10^6,0),Assumption!$B$2:$E$3,2,TRUE)*MAX((AVERAGE(M827:M838)-250*10^6),0)</f>
        <v>49981695.34</v>
      </c>
      <c r="O839" s="46">
        <f t="shared" si="4"/>
        <v>8756810136</v>
      </c>
      <c r="P839" s="46">
        <f>IF(A839=1,SA,MAX(0,SA-M838))</f>
        <v>0</v>
      </c>
      <c r="S839" s="5">
        <v>0.0</v>
      </c>
      <c r="T839" s="5">
        <v>0.0</v>
      </c>
      <c r="U839" s="5">
        <v>0.0</v>
      </c>
      <c r="V839" s="48">
        <v>1.0</v>
      </c>
    </row>
    <row r="840" ht="15.75" customHeight="1">
      <c r="A840" s="5">
        <v>838.0</v>
      </c>
      <c r="B840" s="5">
        <v>70.0</v>
      </c>
      <c r="C840" s="5">
        <f t="shared" si="1"/>
        <v>10</v>
      </c>
      <c r="D840" s="5">
        <f>'Thông tin khách hàng'!$B$4+B840-1</f>
        <v>70</v>
      </c>
      <c r="E840" s="46">
        <f t="shared" si="5"/>
        <v>8706828440</v>
      </c>
      <c r="F840" s="5">
        <f>TP*VLOOKUP('Thông tin khách hàng'!$E$10,$X$2:$Z$5,3,FALSE)*OFFSET($S840,0,VLOOKUP('Thông tin khách hàng'!$E$10,$X$2:$Z$5,2,FALSE))</f>
        <v>0</v>
      </c>
      <c r="G840" s="5">
        <f>EP*VLOOKUP('Thông tin khách hàng'!$E$10,$X$2:$Z$5,3,FALSE)*OFFSET($S840,0,VLOOKUP('Thông tin khách hàng'!$E$10,$X$2:$Z$5,2,FALSE))</f>
        <v>0</v>
      </c>
      <c r="H840" s="5">
        <f>F840*HLOOKUP(B840,Assumption!$A$10:$G$12,2,TRUE)+G840*HLOOKUP(B840,Assumption!$A$10:$G$12,3,TRUE)</f>
        <v>0</v>
      </c>
      <c r="I840" s="5">
        <f t="shared" si="2"/>
        <v>0</v>
      </c>
      <c r="J840" s="47">
        <f>VLOOKUP(D840,Assumption!$O$3:$Q$103,IF('Thông tin khách hàng'!$B$3="Nam",2,3),FALSE)/12*P840</f>
        <v>0</v>
      </c>
      <c r="K840" s="5">
        <v>20000.0</v>
      </c>
      <c r="L840" s="46">
        <f>ROUND(((HLOOKUP(B840,Assumption!$A$6:$L$7,2,TRUE)+1)^(1/12)-1)*(E840+I840-J840-K840),0)</f>
        <v>14380002</v>
      </c>
      <c r="M840" s="46">
        <f t="shared" si="3"/>
        <v>8721188442</v>
      </c>
      <c r="N840" s="47">
        <f>HLOOKUP(ROUND(AVERAGE(M828:M839)/10^6,0),Assumption!$B$2:$E$3,2,TRUE)*MAX((AVERAGE(M828:M839)-250*10^6),0)</f>
        <v>50095899.66</v>
      </c>
      <c r="O840" s="46">
        <f t="shared" si="4"/>
        <v>8771284342</v>
      </c>
      <c r="P840" s="46">
        <f>IF(A840=1,SA,MAX(0,SA-M839))</f>
        <v>0</v>
      </c>
      <c r="S840" s="5">
        <v>0.0</v>
      </c>
      <c r="T840" s="5">
        <v>0.0</v>
      </c>
      <c r="U840" s="5">
        <v>1.0</v>
      </c>
      <c r="V840" s="48">
        <v>1.0</v>
      </c>
    </row>
    <row r="841" ht="15.75" customHeight="1">
      <c r="A841" s="5">
        <v>839.0</v>
      </c>
      <c r="B841" s="5">
        <v>70.0</v>
      </c>
      <c r="C841" s="5">
        <f t="shared" si="1"/>
        <v>11</v>
      </c>
      <c r="D841" s="5">
        <f>'Thông tin khách hàng'!$B$4+B841-1</f>
        <v>70</v>
      </c>
      <c r="E841" s="46">
        <f t="shared" si="5"/>
        <v>8721188442</v>
      </c>
      <c r="F841" s="5">
        <f>TP*VLOOKUP('Thông tin khách hàng'!$E$10,$X$2:$Z$5,3,FALSE)*OFFSET($S841,0,VLOOKUP('Thông tin khách hàng'!$E$10,$X$2:$Z$5,2,FALSE))</f>
        <v>0</v>
      </c>
      <c r="G841" s="5">
        <f>EP*VLOOKUP('Thông tin khách hàng'!$E$10,$X$2:$Z$5,3,FALSE)*OFFSET($S841,0,VLOOKUP('Thông tin khách hàng'!$E$10,$X$2:$Z$5,2,FALSE))</f>
        <v>0</v>
      </c>
      <c r="H841" s="5">
        <f>F841*HLOOKUP(B841,Assumption!$A$10:$G$12,2,TRUE)+G841*HLOOKUP(B841,Assumption!$A$10:$G$12,3,TRUE)</f>
        <v>0</v>
      </c>
      <c r="I841" s="5">
        <f t="shared" si="2"/>
        <v>0</v>
      </c>
      <c r="J841" s="47">
        <f>VLOOKUP(D841,Assumption!$O$3:$Q$103,IF('Thông tin khách hàng'!$B$3="Nam",2,3),FALSE)/12*P841</f>
        <v>0</v>
      </c>
      <c r="K841" s="5">
        <v>20000.0</v>
      </c>
      <c r="L841" s="46">
        <f>ROUND(((HLOOKUP(B841,Assumption!$A$6:$L$7,2,TRUE)+1)^(1/12)-1)*(E841+I841-J841-K841),0)</f>
        <v>14403719</v>
      </c>
      <c r="M841" s="46">
        <f t="shared" si="3"/>
        <v>8735572161</v>
      </c>
      <c r="N841" s="47">
        <f>HLOOKUP(ROUND(AVERAGE(M829:M840)/10^6,0),Assumption!$B$2:$E$3,2,TRUE)*MAX((AVERAGE(M829:M840)-250*10^6),0)</f>
        <v>50210292.59</v>
      </c>
      <c r="O841" s="46">
        <f t="shared" si="4"/>
        <v>8785782454</v>
      </c>
      <c r="P841" s="46">
        <f>IF(A841=1,SA,MAX(0,SA-M840))</f>
        <v>0</v>
      </c>
      <c r="S841" s="5">
        <v>0.0</v>
      </c>
      <c r="T841" s="5">
        <v>0.0</v>
      </c>
      <c r="U841" s="5">
        <v>0.0</v>
      </c>
      <c r="V841" s="48">
        <v>1.0</v>
      </c>
    </row>
    <row r="842" ht="15.75" customHeight="1">
      <c r="A842" s="5">
        <v>840.0</v>
      </c>
      <c r="B842" s="5">
        <v>70.0</v>
      </c>
      <c r="C842" s="5">
        <f t="shared" si="1"/>
        <v>12</v>
      </c>
      <c r="D842" s="5">
        <f>'Thông tin khách hàng'!$B$4+B842-1</f>
        <v>70</v>
      </c>
      <c r="E842" s="46">
        <f t="shared" si="5"/>
        <v>8735572161</v>
      </c>
      <c r="F842" s="5">
        <f>TP*VLOOKUP('Thông tin khách hàng'!$E$10,$X$2:$Z$5,3,FALSE)*OFFSET($S842,0,VLOOKUP('Thông tin khách hàng'!$E$10,$X$2:$Z$5,2,FALSE))</f>
        <v>0</v>
      </c>
      <c r="G842" s="5">
        <f>EP*VLOOKUP('Thông tin khách hàng'!$E$10,$X$2:$Z$5,3,FALSE)*OFFSET($S842,0,VLOOKUP('Thông tin khách hàng'!$E$10,$X$2:$Z$5,2,FALSE))</f>
        <v>0</v>
      </c>
      <c r="H842" s="5">
        <f>F842*HLOOKUP(B842,Assumption!$A$10:$G$12,2,TRUE)+G842*HLOOKUP(B842,Assumption!$A$10:$G$12,3,TRUE)</f>
        <v>0</v>
      </c>
      <c r="I842" s="5">
        <f t="shared" si="2"/>
        <v>0</v>
      </c>
      <c r="J842" s="47">
        <f>VLOOKUP(D842,Assumption!$O$3:$Q$103,IF('Thông tin khách hàng'!$B$3="Nam",2,3),FALSE)/12*P842</f>
        <v>0</v>
      </c>
      <c r="K842" s="5">
        <v>20000.0</v>
      </c>
      <c r="L842" s="46">
        <f>ROUND(((HLOOKUP(B842,Assumption!$A$6:$L$7,2,TRUE)+1)^(1/12)-1)*(E842+I842-J842-K842),0)</f>
        <v>14427475</v>
      </c>
      <c r="M842" s="46">
        <f t="shared" si="3"/>
        <v>8749979636</v>
      </c>
      <c r="N842" s="47">
        <f>HLOOKUP(ROUND(AVERAGE(M830:M841)/10^6,0),Assumption!$B$2:$E$3,2,TRUE)*MAX((AVERAGE(M830:M841)-250*10^6),0)</f>
        <v>50324874.45</v>
      </c>
      <c r="O842" s="46">
        <f t="shared" si="4"/>
        <v>8800304511</v>
      </c>
      <c r="P842" s="46">
        <f>IF(A842=1,SA,MAX(0,SA-M841))</f>
        <v>0</v>
      </c>
      <c r="S842" s="5">
        <v>0.0</v>
      </c>
      <c r="T842" s="5">
        <v>0.0</v>
      </c>
      <c r="U842" s="5">
        <v>0.0</v>
      </c>
      <c r="V842" s="48">
        <v>1.0</v>
      </c>
    </row>
    <row r="843" ht="15.75" customHeight="1">
      <c r="A843" s="5">
        <v>841.0</v>
      </c>
      <c r="B843" s="5">
        <v>71.0</v>
      </c>
      <c r="C843" s="5">
        <f t="shared" si="1"/>
        <v>1</v>
      </c>
      <c r="D843" s="5">
        <f>'Thông tin khách hàng'!$B$4+B843-1</f>
        <v>71</v>
      </c>
      <c r="E843" s="46">
        <f t="shared" si="5"/>
        <v>8749979636</v>
      </c>
      <c r="F843" s="5">
        <f>TP*VLOOKUP('Thông tin khách hàng'!$E$10,$X$2:$Z$5,3,FALSE)*OFFSET($S843,0,VLOOKUP('Thông tin khách hàng'!$E$10,$X$2:$Z$5,2,FALSE))</f>
        <v>15000000</v>
      </c>
      <c r="G843" s="5">
        <f>EP*VLOOKUP('Thông tin khách hàng'!$E$10,$X$2:$Z$5,3,FALSE)*OFFSET($S843,0,VLOOKUP('Thông tin khách hàng'!$E$10,$X$2:$Z$5,2,FALSE))</f>
        <v>15000000</v>
      </c>
      <c r="H843" s="5">
        <f>F843*HLOOKUP(B843,Assumption!$A$10:$G$12,2,TRUE)+G843*HLOOKUP(B843,Assumption!$A$10:$G$12,3,TRUE)</f>
        <v>750000</v>
      </c>
      <c r="I843" s="5">
        <f t="shared" si="2"/>
        <v>29250000</v>
      </c>
      <c r="J843" s="47">
        <f>VLOOKUP(D843,Assumption!$O$3:$Q$103,IF('Thông tin khách hàng'!$B$3="Nam",2,3),FALSE)/12*P843</f>
        <v>0</v>
      </c>
      <c r="K843" s="5">
        <v>20000.0</v>
      </c>
      <c r="L843" s="46">
        <f>ROUND(((HLOOKUP(B843,Assumption!$A$6:$L$7,2,TRUE)+1)^(1/12)-1)*(E843+I843-J843-K843),0)</f>
        <v>14499578</v>
      </c>
      <c r="M843" s="46">
        <f t="shared" si="3"/>
        <v>8793709214</v>
      </c>
      <c r="N843" s="47">
        <f>HLOOKUP(ROUND(AVERAGE(M831:M842)/10^6,0),Assumption!$B$2:$E$3,2,TRUE)*MAX((AVERAGE(M831:M842)-250*10^6),0)</f>
        <v>50439645.56</v>
      </c>
      <c r="O843" s="46">
        <f t="shared" si="4"/>
        <v>8844148860</v>
      </c>
      <c r="P843" s="46">
        <f>IF(A843=1,SA,MAX(0,SA-M842))</f>
        <v>0</v>
      </c>
      <c r="S843" s="5">
        <v>1.0</v>
      </c>
      <c r="T843" s="5">
        <v>1.0</v>
      </c>
      <c r="U843" s="5">
        <v>1.0</v>
      </c>
      <c r="V843" s="48">
        <v>1.0</v>
      </c>
    </row>
    <row r="844" ht="15.75" customHeight="1">
      <c r="A844" s="5">
        <v>842.0</v>
      </c>
      <c r="B844" s="5">
        <v>71.0</v>
      </c>
      <c r="C844" s="5">
        <f t="shared" si="1"/>
        <v>2</v>
      </c>
      <c r="D844" s="5">
        <f>'Thông tin khách hàng'!$B$4+B844-1</f>
        <v>71</v>
      </c>
      <c r="E844" s="46">
        <f t="shared" si="5"/>
        <v>8793709214</v>
      </c>
      <c r="F844" s="5">
        <f>TP*VLOOKUP('Thông tin khách hàng'!$E$10,$X$2:$Z$5,3,FALSE)*OFFSET($S844,0,VLOOKUP('Thông tin khách hàng'!$E$10,$X$2:$Z$5,2,FALSE))</f>
        <v>0</v>
      </c>
      <c r="G844" s="5">
        <f>EP*VLOOKUP('Thông tin khách hàng'!$E$10,$X$2:$Z$5,3,FALSE)*OFFSET($S844,0,VLOOKUP('Thông tin khách hàng'!$E$10,$X$2:$Z$5,2,FALSE))</f>
        <v>0</v>
      </c>
      <c r="H844" s="5">
        <f>F844*HLOOKUP(B844,Assumption!$A$10:$G$12,2,TRUE)+G844*HLOOKUP(B844,Assumption!$A$10:$G$12,3,TRUE)</f>
        <v>0</v>
      </c>
      <c r="I844" s="5">
        <f t="shared" si="2"/>
        <v>0</v>
      </c>
      <c r="J844" s="47">
        <f>VLOOKUP(D844,Assumption!$O$3:$Q$103,IF('Thông tin khách hàng'!$B$3="Nam",2,3),FALSE)/12*P844</f>
        <v>0</v>
      </c>
      <c r="K844" s="5">
        <v>20000.0</v>
      </c>
      <c r="L844" s="46">
        <f>ROUND(((HLOOKUP(B844,Assumption!$A$6:$L$7,2,TRUE)+1)^(1/12)-1)*(E844+I844-J844-K844),0)</f>
        <v>14523493</v>
      </c>
      <c r="M844" s="46">
        <f t="shared" si="3"/>
        <v>8808212707</v>
      </c>
      <c r="N844" s="47">
        <f>HLOOKUP(ROUND(AVERAGE(M832:M843)/10^6,0),Assumption!$B$2:$E$3,2,TRUE)*MAX((AVERAGE(M832:M843)-250*10^6),0)</f>
        <v>50554606.21</v>
      </c>
      <c r="O844" s="46">
        <f t="shared" si="4"/>
        <v>8858767313</v>
      </c>
      <c r="P844" s="46">
        <f>IF(A844=1,SA,MAX(0,SA-M843))</f>
        <v>0</v>
      </c>
      <c r="S844" s="5">
        <v>0.0</v>
      </c>
      <c r="T844" s="5">
        <v>0.0</v>
      </c>
      <c r="U844" s="5">
        <v>0.0</v>
      </c>
      <c r="V844" s="48">
        <v>1.0</v>
      </c>
    </row>
    <row r="845" ht="15.75" customHeight="1">
      <c r="A845" s="5">
        <v>843.0</v>
      </c>
      <c r="B845" s="5">
        <v>71.0</v>
      </c>
      <c r="C845" s="5">
        <f t="shared" si="1"/>
        <v>3</v>
      </c>
      <c r="D845" s="5">
        <f>'Thông tin khách hàng'!$B$4+B845-1</f>
        <v>71</v>
      </c>
      <c r="E845" s="46">
        <f t="shared" si="5"/>
        <v>8808212707</v>
      </c>
      <c r="F845" s="5">
        <f>TP*VLOOKUP('Thông tin khách hàng'!$E$10,$X$2:$Z$5,3,FALSE)*OFFSET($S845,0,VLOOKUP('Thông tin khách hàng'!$E$10,$X$2:$Z$5,2,FALSE))</f>
        <v>0</v>
      </c>
      <c r="G845" s="5">
        <f>EP*VLOOKUP('Thông tin khách hàng'!$E$10,$X$2:$Z$5,3,FALSE)*OFFSET($S845,0,VLOOKUP('Thông tin khách hàng'!$E$10,$X$2:$Z$5,2,FALSE))</f>
        <v>0</v>
      </c>
      <c r="H845" s="5">
        <f>F845*HLOOKUP(B845,Assumption!$A$10:$G$12,2,TRUE)+G845*HLOOKUP(B845,Assumption!$A$10:$G$12,3,TRUE)</f>
        <v>0</v>
      </c>
      <c r="I845" s="5">
        <f t="shared" si="2"/>
        <v>0</v>
      </c>
      <c r="J845" s="47">
        <f>VLOOKUP(D845,Assumption!$O$3:$Q$103,IF('Thông tin khách hàng'!$B$3="Nam",2,3),FALSE)/12*P845</f>
        <v>0</v>
      </c>
      <c r="K845" s="5">
        <v>20000.0</v>
      </c>
      <c r="L845" s="46">
        <f>ROUND(((HLOOKUP(B845,Assumption!$A$6:$L$7,2,TRUE)+1)^(1/12)-1)*(E845+I845-J845-K845),0)</f>
        <v>14547446</v>
      </c>
      <c r="M845" s="46">
        <f t="shared" si="3"/>
        <v>8822740153</v>
      </c>
      <c r="N845" s="47">
        <f>HLOOKUP(ROUND(AVERAGE(M833:M844)/10^6,0),Assumption!$B$2:$E$3,2,TRUE)*MAX((AVERAGE(M833:M844)-250*10^6),0)</f>
        <v>50669756.74</v>
      </c>
      <c r="O845" s="46">
        <f t="shared" si="4"/>
        <v>8873409910</v>
      </c>
      <c r="P845" s="46">
        <f>IF(A845=1,SA,MAX(0,SA-M844))</f>
        <v>0</v>
      </c>
      <c r="S845" s="5">
        <v>0.0</v>
      </c>
      <c r="T845" s="5">
        <v>0.0</v>
      </c>
      <c r="U845" s="5">
        <v>0.0</v>
      </c>
      <c r="V845" s="48">
        <v>1.0</v>
      </c>
    </row>
    <row r="846" ht="15.75" customHeight="1">
      <c r="A846" s="5">
        <v>844.0</v>
      </c>
      <c r="B846" s="5">
        <v>71.0</v>
      </c>
      <c r="C846" s="5">
        <f t="shared" si="1"/>
        <v>4</v>
      </c>
      <c r="D846" s="5">
        <f>'Thông tin khách hàng'!$B$4+B846-1</f>
        <v>71</v>
      </c>
      <c r="E846" s="46">
        <f t="shared" si="5"/>
        <v>8822740153</v>
      </c>
      <c r="F846" s="5">
        <f>TP*VLOOKUP('Thông tin khách hàng'!$E$10,$X$2:$Z$5,3,FALSE)*OFFSET($S846,0,VLOOKUP('Thông tin khách hàng'!$E$10,$X$2:$Z$5,2,FALSE))</f>
        <v>0</v>
      </c>
      <c r="G846" s="5">
        <f>EP*VLOOKUP('Thông tin khách hàng'!$E$10,$X$2:$Z$5,3,FALSE)*OFFSET($S846,0,VLOOKUP('Thông tin khách hàng'!$E$10,$X$2:$Z$5,2,FALSE))</f>
        <v>0</v>
      </c>
      <c r="H846" s="5">
        <f>F846*HLOOKUP(B846,Assumption!$A$10:$G$12,2,TRUE)+G846*HLOOKUP(B846,Assumption!$A$10:$G$12,3,TRUE)</f>
        <v>0</v>
      </c>
      <c r="I846" s="5">
        <f t="shared" si="2"/>
        <v>0</v>
      </c>
      <c r="J846" s="47">
        <f>VLOOKUP(D846,Assumption!$O$3:$Q$103,IF('Thông tin khách hàng'!$B$3="Nam",2,3),FALSE)/12*P846</f>
        <v>0</v>
      </c>
      <c r="K846" s="5">
        <v>20000.0</v>
      </c>
      <c r="L846" s="46">
        <f>ROUND(((HLOOKUP(B846,Assumption!$A$6:$L$7,2,TRUE)+1)^(1/12)-1)*(E846+I846-J846-K846),0)</f>
        <v>14571440</v>
      </c>
      <c r="M846" s="46">
        <f t="shared" si="3"/>
        <v>8837291593</v>
      </c>
      <c r="N846" s="47">
        <f>HLOOKUP(ROUND(AVERAGE(M834:M845)/10^6,0),Assumption!$B$2:$E$3,2,TRUE)*MAX((AVERAGE(M834:M845)-250*10^6),0)</f>
        <v>50785097.44</v>
      </c>
      <c r="O846" s="46">
        <f t="shared" si="4"/>
        <v>8888076691</v>
      </c>
      <c r="P846" s="46">
        <f>IF(A846=1,SA,MAX(0,SA-M845))</f>
        <v>0</v>
      </c>
      <c r="S846" s="5">
        <v>0.0</v>
      </c>
      <c r="T846" s="5">
        <v>0.0</v>
      </c>
      <c r="U846" s="5">
        <v>1.0</v>
      </c>
      <c r="V846" s="48">
        <v>1.0</v>
      </c>
    </row>
    <row r="847" ht="15.75" customHeight="1">
      <c r="A847" s="5">
        <v>845.0</v>
      </c>
      <c r="B847" s="5">
        <v>71.0</v>
      </c>
      <c r="C847" s="5">
        <f t="shared" si="1"/>
        <v>5</v>
      </c>
      <c r="D847" s="5">
        <f>'Thông tin khách hàng'!$B$4+B847-1</f>
        <v>71</v>
      </c>
      <c r="E847" s="46">
        <f t="shared" si="5"/>
        <v>8837291593</v>
      </c>
      <c r="F847" s="5">
        <f>TP*VLOOKUP('Thông tin khách hàng'!$E$10,$X$2:$Z$5,3,FALSE)*OFFSET($S847,0,VLOOKUP('Thông tin khách hàng'!$E$10,$X$2:$Z$5,2,FALSE))</f>
        <v>0</v>
      </c>
      <c r="G847" s="5">
        <f>EP*VLOOKUP('Thông tin khách hàng'!$E$10,$X$2:$Z$5,3,FALSE)*OFFSET($S847,0,VLOOKUP('Thông tin khách hàng'!$E$10,$X$2:$Z$5,2,FALSE))</f>
        <v>0</v>
      </c>
      <c r="H847" s="5">
        <f>F847*HLOOKUP(B847,Assumption!$A$10:$G$12,2,TRUE)+G847*HLOOKUP(B847,Assumption!$A$10:$G$12,3,TRUE)</f>
        <v>0</v>
      </c>
      <c r="I847" s="5">
        <f t="shared" si="2"/>
        <v>0</v>
      </c>
      <c r="J847" s="47">
        <f>VLOOKUP(D847,Assumption!$O$3:$Q$103,IF('Thông tin khách hàng'!$B$3="Nam",2,3),FALSE)/12*P847</f>
        <v>0</v>
      </c>
      <c r="K847" s="5">
        <v>20000.0</v>
      </c>
      <c r="L847" s="46">
        <f>ROUND(((HLOOKUP(B847,Assumption!$A$6:$L$7,2,TRUE)+1)^(1/12)-1)*(E847+I847-J847-K847),0)</f>
        <v>14595473</v>
      </c>
      <c r="M847" s="46">
        <f t="shared" si="3"/>
        <v>8851867066</v>
      </c>
      <c r="N847" s="47">
        <f>HLOOKUP(ROUND(AVERAGE(M835:M846)/10^6,0),Assumption!$B$2:$E$3,2,TRUE)*MAX((AVERAGE(M835:M846)-250*10^6),0)</f>
        <v>50900628.64</v>
      </c>
      <c r="O847" s="46">
        <f t="shared" si="4"/>
        <v>8902767695</v>
      </c>
      <c r="P847" s="46">
        <f>IF(A847=1,SA,MAX(0,SA-M846))</f>
        <v>0</v>
      </c>
      <c r="S847" s="5">
        <v>0.0</v>
      </c>
      <c r="T847" s="5">
        <v>0.0</v>
      </c>
      <c r="U847" s="5">
        <v>0.0</v>
      </c>
      <c r="V847" s="48">
        <v>1.0</v>
      </c>
    </row>
    <row r="848" ht="15.75" customHeight="1">
      <c r="A848" s="5">
        <v>846.0</v>
      </c>
      <c r="B848" s="5">
        <v>71.0</v>
      </c>
      <c r="C848" s="5">
        <f t="shared" si="1"/>
        <v>6</v>
      </c>
      <c r="D848" s="5">
        <f>'Thông tin khách hàng'!$B$4+B848-1</f>
        <v>71</v>
      </c>
      <c r="E848" s="46">
        <f t="shared" si="5"/>
        <v>8851867066</v>
      </c>
      <c r="F848" s="5">
        <f>TP*VLOOKUP('Thông tin khách hàng'!$E$10,$X$2:$Z$5,3,FALSE)*OFFSET($S848,0,VLOOKUP('Thông tin khách hàng'!$E$10,$X$2:$Z$5,2,FALSE))</f>
        <v>0</v>
      </c>
      <c r="G848" s="5">
        <f>EP*VLOOKUP('Thông tin khách hàng'!$E$10,$X$2:$Z$5,3,FALSE)*OFFSET($S848,0,VLOOKUP('Thông tin khách hàng'!$E$10,$X$2:$Z$5,2,FALSE))</f>
        <v>0</v>
      </c>
      <c r="H848" s="5">
        <f>F848*HLOOKUP(B848,Assumption!$A$10:$G$12,2,TRUE)+G848*HLOOKUP(B848,Assumption!$A$10:$G$12,3,TRUE)</f>
        <v>0</v>
      </c>
      <c r="I848" s="5">
        <f t="shared" si="2"/>
        <v>0</v>
      </c>
      <c r="J848" s="47">
        <f>VLOOKUP(D848,Assumption!$O$3:$Q$103,IF('Thông tin khách hàng'!$B$3="Nam",2,3),FALSE)/12*P848</f>
        <v>0</v>
      </c>
      <c r="K848" s="5">
        <v>20000.0</v>
      </c>
      <c r="L848" s="46">
        <f>ROUND(((HLOOKUP(B848,Assumption!$A$6:$L$7,2,TRUE)+1)^(1/12)-1)*(E848+I848-J848-K848),0)</f>
        <v>14619545</v>
      </c>
      <c r="M848" s="46">
        <f t="shared" si="3"/>
        <v>8866466611</v>
      </c>
      <c r="N848" s="47">
        <f>HLOOKUP(ROUND(AVERAGE(M836:M847)/10^6,0),Assumption!$B$2:$E$3,2,TRUE)*MAX((AVERAGE(M836:M847)-250*10^6),0)</f>
        <v>51016350.65</v>
      </c>
      <c r="O848" s="46">
        <f t="shared" si="4"/>
        <v>8917482962</v>
      </c>
      <c r="P848" s="46">
        <f>IF(A848=1,SA,MAX(0,SA-M847))</f>
        <v>0</v>
      </c>
      <c r="S848" s="5">
        <v>0.0</v>
      </c>
      <c r="T848" s="5">
        <v>0.0</v>
      </c>
      <c r="U848" s="5">
        <v>0.0</v>
      </c>
      <c r="V848" s="48">
        <v>1.0</v>
      </c>
    </row>
    <row r="849" ht="15.75" customHeight="1">
      <c r="A849" s="5">
        <v>847.0</v>
      </c>
      <c r="B849" s="5">
        <v>71.0</v>
      </c>
      <c r="C849" s="5">
        <f t="shared" si="1"/>
        <v>7</v>
      </c>
      <c r="D849" s="5">
        <f>'Thông tin khách hàng'!$B$4+B849-1</f>
        <v>71</v>
      </c>
      <c r="E849" s="46">
        <f t="shared" si="5"/>
        <v>8866466611</v>
      </c>
      <c r="F849" s="5">
        <f>TP*VLOOKUP('Thông tin khách hàng'!$E$10,$X$2:$Z$5,3,FALSE)*OFFSET($S849,0,VLOOKUP('Thông tin khách hàng'!$E$10,$X$2:$Z$5,2,FALSE))</f>
        <v>15000000</v>
      </c>
      <c r="G849" s="5">
        <f>EP*VLOOKUP('Thông tin khách hàng'!$E$10,$X$2:$Z$5,3,FALSE)*OFFSET($S849,0,VLOOKUP('Thông tin khách hàng'!$E$10,$X$2:$Z$5,2,FALSE))</f>
        <v>15000000</v>
      </c>
      <c r="H849" s="5">
        <f>F849*HLOOKUP(B849,Assumption!$A$10:$G$12,2,TRUE)+G849*HLOOKUP(B849,Assumption!$A$10:$G$12,3,TRUE)</f>
        <v>750000</v>
      </c>
      <c r="I849" s="5">
        <f t="shared" si="2"/>
        <v>29250000</v>
      </c>
      <c r="J849" s="47">
        <f>VLOOKUP(D849,Assumption!$O$3:$Q$103,IF('Thông tin khách hàng'!$B$3="Nam",2,3),FALSE)/12*P849</f>
        <v>0</v>
      </c>
      <c r="K849" s="5">
        <v>20000.0</v>
      </c>
      <c r="L849" s="46">
        <f>ROUND(((HLOOKUP(B849,Assumption!$A$6:$L$7,2,TRUE)+1)^(1/12)-1)*(E849+I849-J849-K849),0)</f>
        <v>14691966</v>
      </c>
      <c r="M849" s="46">
        <f t="shared" si="3"/>
        <v>8910388577</v>
      </c>
      <c r="N849" s="47">
        <f>HLOOKUP(ROUND(AVERAGE(M837:M848)/10^6,0),Assumption!$B$2:$E$3,2,TRUE)*MAX((AVERAGE(M837:M848)-250*10^6),0)</f>
        <v>51132263.79</v>
      </c>
      <c r="O849" s="46">
        <f t="shared" si="4"/>
        <v>8961520841</v>
      </c>
      <c r="P849" s="46">
        <f>IF(A849=1,SA,MAX(0,SA-M848))</f>
        <v>0</v>
      </c>
      <c r="S849" s="5">
        <v>0.0</v>
      </c>
      <c r="T849" s="5">
        <v>1.0</v>
      </c>
      <c r="U849" s="5">
        <v>1.0</v>
      </c>
      <c r="V849" s="48">
        <v>1.0</v>
      </c>
    </row>
    <row r="850" ht="15.75" customHeight="1">
      <c r="A850" s="5">
        <v>848.0</v>
      </c>
      <c r="B850" s="5">
        <v>71.0</v>
      </c>
      <c r="C850" s="5">
        <f t="shared" si="1"/>
        <v>8</v>
      </c>
      <c r="D850" s="5">
        <f>'Thông tin khách hàng'!$B$4+B850-1</f>
        <v>71</v>
      </c>
      <c r="E850" s="46">
        <f t="shared" si="5"/>
        <v>8910388577</v>
      </c>
      <c r="F850" s="5">
        <f>TP*VLOOKUP('Thông tin khách hàng'!$E$10,$X$2:$Z$5,3,FALSE)*OFFSET($S850,0,VLOOKUP('Thông tin khách hàng'!$E$10,$X$2:$Z$5,2,FALSE))</f>
        <v>0</v>
      </c>
      <c r="G850" s="5">
        <f>EP*VLOOKUP('Thông tin khách hàng'!$E$10,$X$2:$Z$5,3,FALSE)*OFFSET($S850,0,VLOOKUP('Thông tin khách hàng'!$E$10,$X$2:$Z$5,2,FALSE))</f>
        <v>0</v>
      </c>
      <c r="H850" s="5">
        <f>F850*HLOOKUP(B850,Assumption!$A$10:$G$12,2,TRUE)+G850*HLOOKUP(B850,Assumption!$A$10:$G$12,3,TRUE)</f>
        <v>0</v>
      </c>
      <c r="I850" s="5">
        <f t="shared" si="2"/>
        <v>0</v>
      </c>
      <c r="J850" s="47">
        <f>VLOOKUP(D850,Assumption!$O$3:$Q$103,IF('Thông tin khách hàng'!$B$3="Nam",2,3),FALSE)/12*P850</f>
        <v>0</v>
      </c>
      <c r="K850" s="5">
        <v>20000.0</v>
      </c>
      <c r="L850" s="46">
        <f>ROUND(((HLOOKUP(B850,Assumption!$A$6:$L$7,2,TRUE)+1)^(1/12)-1)*(E850+I850-J850-K850),0)</f>
        <v>14716198</v>
      </c>
      <c r="M850" s="46">
        <f t="shared" si="3"/>
        <v>8925084775</v>
      </c>
      <c r="N850" s="47">
        <f>HLOOKUP(ROUND(AVERAGE(M838:M849)/10^6,0),Assumption!$B$2:$E$3,2,TRUE)*MAX((AVERAGE(M838:M849)-250*10^6),0)</f>
        <v>51248368.36</v>
      </c>
      <c r="O850" s="46">
        <f t="shared" si="4"/>
        <v>8976333144</v>
      </c>
      <c r="P850" s="46">
        <f>IF(A850=1,SA,MAX(0,SA-M849))</f>
        <v>0</v>
      </c>
      <c r="S850" s="5">
        <v>0.0</v>
      </c>
      <c r="T850" s="5">
        <v>0.0</v>
      </c>
      <c r="U850" s="5">
        <v>0.0</v>
      </c>
      <c r="V850" s="48">
        <v>1.0</v>
      </c>
    </row>
    <row r="851" ht="15.75" customHeight="1">
      <c r="A851" s="5">
        <v>849.0</v>
      </c>
      <c r="B851" s="5">
        <v>71.0</v>
      </c>
      <c r="C851" s="5">
        <f t="shared" si="1"/>
        <v>9</v>
      </c>
      <c r="D851" s="5">
        <f>'Thông tin khách hàng'!$B$4+B851-1</f>
        <v>71</v>
      </c>
      <c r="E851" s="46">
        <f t="shared" si="5"/>
        <v>8925084775</v>
      </c>
      <c r="F851" s="5">
        <f>TP*VLOOKUP('Thông tin khách hàng'!$E$10,$X$2:$Z$5,3,FALSE)*OFFSET($S851,0,VLOOKUP('Thông tin khách hàng'!$E$10,$X$2:$Z$5,2,FALSE))</f>
        <v>0</v>
      </c>
      <c r="G851" s="5">
        <f>EP*VLOOKUP('Thông tin khách hàng'!$E$10,$X$2:$Z$5,3,FALSE)*OFFSET($S851,0,VLOOKUP('Thông tin khách hàng'!$E$10,$X$2:$Z$5,2,FALSE))</f>
        <v>0</v>
      </c>
      <c r="H851" s="5">
        <f>F851*HLOOKUP(B851,Assumption!$A$10:$G$12,2,TRUE)+G851*HLOOKUP(B851,Assumption!$A$10:$G$12,3,TRUE)</f>
        <v>0</v>
      </c>
      <c r="I851" s="5">
        <f t="shared" si="2"/>
        <v>0</v>
      </c>
      <c r="J851" s="47">
        <f>VLOOKUP(D851,Assumption!$O$3:$Q$103,IF('Thông tin khách hàng'!$B$3="Nam",2,3),FALSE)/12*P851</f>
        <v>0</v>
      </c>
      <c r="K851" s="5">
        <v>20000.0</v>
      </c>
      <c r="L851" s="46">
        <f>ROUND(((HLOOKUP(B851,Assumption!$A$6:$L$7,2,TRUE)+1)^(1/12)-1)*(E851+I851-J851-K851),0)</f>
        <v>14740470</v>
      </c>
      <c r="M851" s="46">
        <f t="shared" si="3"/>
        <v>8939805245</v>
      </c>
      <c r="N851" s="47">
        <f>HLOOKUP(ROUND(AVERAGE(M839:M850)/10^6,0),Assumption!$B$2:$E$3,2,TRUE)*MAX((AVERAGE(M839:M850)-250*10^6),0)</f>
        <v>51364664.69</v>
      </c>
      <c r="O851" s="46">
        <f t="shared" si="4"/>
        <v>8991169910</v>
      </c>
      <c r="P851" s="46">
        <f>IF(A851=1,SA,MAX(0,SA-M850))</f>
        <v>0</v>
      </c>
      <c r="S851" s="5">
        <v>0.0</v>
      </c>
      <c r="T851" s="5">
        <v>0.0</v>
      </c>
      <c r="U851" s="5">
        <v>0.0</v>
      </c>
      <c r="V851" s="48">
        <v>1.0</v>
      </c>
    </row>
    <row r="852" ht="15.75" customHeight="1">
      <c r="A852" s="5">
        <v>850.0</v>
      </c>
      <c r="B852" s="5">
        <v>71.0</v>
      </c>
      <c r="C852" s="5">
        <f t="shared" si="1"/>
        <v>10</v>
      </c>
      <c r="D852" s="5">
        <f>'Thông tin khách hàng'!$B$4+B852-1</f>
        <v>71</v>
      </c>
      <c r="E852" s="46">
        <f t="shared" si="5"/>
        <v>8939805245</v>
      </c>
      <c r="F852" s="5">
        <f>TP*VLOOKUP('Thông tin khách hàng'!$E$10,$X$2:$Z$5,3,FALSE)*OFFSET($S852,0,VLOOKUP('Thông tin khách hàng'!$E$10,$X$2:$Z$5,2,FALSE))</f>
        <v>0</v>
      </c>
      <c r="G852" s="5">
        <f>EP*VLOOKUP('Thông tin khách hàng'!$E$10,$X$2:$Z$5,3,FALSE)*OFFSET($S852,0,VLOOKUP('Thông tin khách hàng'!$E$10,$X$2:$Z$5,2,FALSE))</f>
        <v>0</v>
      </c>
      <c r="H852" s="5">
        <f>F852*HLOOKUP(B852,Assumption!$A$10:$G$12,2,TRUE)+G852*HLOOKUP(B852,Assumption!$A$10:$G$12,3,TRUE)</f>
        <v>0</v>
      </c>
      <c r="I852" s="5">
        <f t="shared" si="2"/>
        <v>0</v>
      </c>
      <c r="J852" s="47">
        <f>VLOOKUP(D852,Assumption!$O$3:$Q$103,IF('Thông tin khách hàng'!$B$3="Nam",2,3),FALSE)/12*P852</f>
        <v>0</v>
      </c>
      <c r="K852" s="5">
        <v>20000.0</v>
      </c>
      <c r="L852" s="46">
        <f>ROUND(((HLOOKUP(B852,Assumption!$A$6:$L$7,2,TRUE)+1)^(1/12)-1)*(E852+I852-J852-K852),0)</f>
        <v>14764782</v>
      </c>
      <c r="M852" s="46">
        <f t="shared" si="3"/>
        <v>8954550027</v>
      </c>
      <c r="N852" s="47">
        <f>HLOOKUP(ROUND(AVERAGE(M840:M851)/10^6,0),Assumption!$B$2:$E$3,2,TRUE)*MAX((AVERAGE(M840:M851)-250*10^6),0)</f>
        <v>51481153.09</v>
      </c>
      <c r="O852" s="46">
        <f t="shared" si="4"/>
        <v>9006031180</v>
      </c>
      <c r="P852" s="46">
        <f>IF(A852=1,SA,MAX(0,SA-M851))</f>
        <v>0</v>
      </c>
      <c r="S852" s="5">
        <v>0.0</v>
      </c>
      <c r="T852" s="5">
        <v>0.0</v>
      </c>
      <c r="U852" s="5">
        <v>1.0</v>
      </c>
      <c r="V852" s="48">
        <v>1.0</v>
      </c>
    </row>
    <row r="853" ht="15.75" customHeight="1">
      <c r="A853" s="5">
        <v>851.0</v>
      </c>
      <c r="B853" s="5">
        <v>71.0</v>
      </c>
      <c r="C853" s="5">
        <f t="shared" si="1"/>
        <v>11</v>
      </c>
      <c r="D853" s="5">
        <f>'Thông tin khách hàng'!$B$4+B853-1</f>
        <v>71</v>
      </c>
      <c r="E853" s="46">
        <f t="shared" si="5"/>
        <v>8954550027</v>
      </c>
      <c r="F853" s="5">
        <f>TP*VLOOKUP('Thông tin khách hàng'!$E$10,$X$2:$Z$5,3,FALSE)*OFFSET($S853,0,VLOOKUP('Thông tin khách hàng'!$E$10,$X$2:$Z$5,2,FALSE))</f>
        <v>0</v>
      </c>
      <c r="G853" s="5">
        <f>EP*VLOOKUP('Thông tin khách hàng'!$E$10,$X$2:$Z$5,3,FALSE)*OFFSET($S853,0,VLOOKUP('Thông tin khách hàng'!$E$10,$X$2:$Z$5,2,FALSE))</f>
        <v>0</v>
      </c>
      <c r="H853" s="5">
        <f>F853*HLOOKUP(B853,Assumption!$A$10:$G$12,2,TRUE)+G853*HLOOKUP(B853,Assumption!$A$10:$G$12,3,TRUE)</f>
        <v>0</v>
      </c>
      <c r="I853" s="5">
        <f t="shared" si="2"/>
        <v>0</v>
      </c>
      <c r="J853" s="47">
        <f>VLOOKUP(D853,Assumption!$O$3:$Q$103,IF('Thông tin khách hàng'!$B$3="Nam",2,3),FALSE)/12*P853</f>
        <v>0</v>
      </c>
      <c r="K853" s="5">
        <v>20000.0</v>
      </c>
      <c r="L853" s="46">
        <f>ROUND(((HLOOKUP(B853,Assumption!$A$6:$L$7,2,TRUE)+1)^(1/12)-1)*(E853+I853-J853-K853),0)</f>
        <v>14789134</v>
      </c>
      <c r="M853" s="46">
        <f t="shared" si="3"/>
        <v>8969319161</v>
      </c>
      <c r="N853" s="47">
        <f>HLOOKUP(ROUND(AVERAGE(M841:M852)/10^6,0),Assumption!$B$2:$E$3,2,TRUE)*MAX((AVERAGE(M841:M852)-250*10^6),0)</f>
        <v>51597833.88</v>
      </c>
      <c r="O853" s="46">
        <f t="shared" si="4"/>
        <v>9020916995</v>
      </c>
      <c r="P853" s="46">
        <f>IF(A853=1,SA,MAX(0,SA-M852))</f>
        <v>0</v>
      </c>
      <c r="S853" s="5">
        <v>0.0</v>
      </c>
      <c r="T853" s="5">
        <v>0.0</v>
      </c>
      <c r="U853" s="5">
        <v>0.0</v>
      </c>
      <c r="V853" s="48">
        <v>1.0</v>
      </c>
    </row>
    <row r="854" ht="15.75" customHeight="1">
      <c r="A854" s="5">
        <v>852.0</v>
      </c>
      <c r="B854" s="5">
        <v>71.0</v>
      </c>
      <c r="C854" s="5">
        <f t="shared" si="1"/>
        <v>12</v>
      </c>
      <c r="D854" s="5">
        <f>'Thông tin khách hàng'!$B$4+B854-1</f>
        <v>71</v>
      </c>
      <c r="E854" s="46">
        <f t="shared" si="5"/>
        <v>8969319161</v>
      </c>
      <c r="F854" s="5">
        <f>TP*VLOOKUP('Thông tin khách hàng'!$E$10,$X$2:$Z$5,3,FALSE)*OFFSET($S854,0,VLOOKUP('Thông tin khách hàng'!$E$10,$X$2:$Z$5,2,FALSE))</f>
        <v>0</v>
      </c>
      <c r="G854" s="5">
        <f>EP*VLOOKUP('Thông tin khách hàng'!$E$10,$X$2:$Z$5,3,FALSE)*OFFSET($S854,0,VLOOKUP('Thông tin khách hàng'!$E$10,$X$2:$Z$5,2,FALSE))</f>
        <v>0</v>
      </c>
      <c r="H854" s="5">
        <f>F854*HLOOKUP(B854,Assumption!$A$10:$G$12,2,TRUE)+G854*HLOOKUP(B854,Assumption!$A$10:$G$12,3,TRUE)</f>
        <v>0</v>
      </c>
      <c r="I854" s="5">
        <f t="shared" si="2"/>
        <v>0</v>
      </c>
      <c r="J854" s="47">
        <f>VLOOKUP(D854,Assumption!$O$3:$Q$103,IF('Thông tin khách hàng'!$B$3="Nam",2,3),FALSE)/12*P854</f>
        <v>0</v>
      </c>
      <c r="K854" s="5">
        <v>20000.0</v>
      </c>
      <c r="L854" s="46">
        <f>ROUND(((HLOOKUP(B854,Assumption!$A$6:$L$7,2,TRUE)+1)^(1/12)-1)*(E854+I854-J854-K854),0)</f>
        <v>14813527</v>
      </c>
      <c r="M854" s="46">
        <f t="shared" si="3"/>
        <v>8984112688</v>
      </c>
      <c r="N854" s="47">
        <f>HLOOKUP(ROUND(AVERAGE(M842:M853)/10^6,0),Assumption!$B$2:$E$3,2,TRUE)*MAX((AVERAGE(M842:M853)-250*10^6),0)</f>
        <v>51714707.38</v>
      </c>
      <c r="O854" s="46">
        <f t="shared" si="4"/>
        <v>9035827396</v>
      </c>
      <c r="P854" s="46">
        <f>IF(A854=1,SA,MAX(0,SA-M853))</f>
        <v>0</v>
      </c>
      <c r="S854" s="5">
        <v>0.0</v>
      </c>
      <c r="T854" s="5">
        <v>0.0</v>
      </c>
      <c r="U854" s="5">
        <v>0.0</v>
      </c>
      <c r="V854" s="48">
        <v>1.0</v>
      </c>
    </row>
    <row r="855" ht="15.75" customHeight="1">
      <c r="A855" s="5">
        <v>853.0</v>
      </c>
      <c r="B855" s="5">
        <v>72.0</v>
      </c>
      <c r="C855" s="5">
        <f t="shared" si="1"/>
        <v>1</v>
      </c>
      <c r="D855" s="5">
        <f>'Thông tin khách hàng'!$B$4+B855-1</f>
        <v>72</v>
      </c>
      <c r="E855" s="46">
        <f t="shared" si="5"/>
        <v>8984112688</v>
      </c>
      <c r="F855" s="5">
        <f>TP*VLOOKUP('Thông tin khách hàng'!$E$10,$X$2:$Z$5,3,FALSE)*OFFSET($S855,0,VLOOKUP('Thông tin khách hàng'!$E$10,$X$2:$Z$5,2,FALSE))</f>
        <v>15000000</v>
      </c>
      <c r="G855" s="5">
        <f>EP*VLOOKUP('Thông tin khách hàng'!$E$10,$X$2:$Z$5,3,FALSE)*OFFSET($S855,0,VLOOKUP('Thông tin khách hàng'!$E$10,$X$2:$Z$5,2,FALSE))</f>
        <v>15000000</v>
      </c>
      <c r="H855" s="5">
        <f>F855*HLOOKUP(B855,Assumption!$A$10:$G$12,2,TRUE)+G855*HLOOKUP(B855,Assumption!$A$10:$G$12,3,TRUE)</f>
        <v>750000</v>
      </c>
      <c r="I855" s="5">
        <f t="shared" si="2"/>
        <v>29250000</v>
      </c>
      <c r="J855" s="47">
        <f>VLOOKUP(D855,Assumption!$O$3:$Q$103,IF('Thông tin khách hàng'!$B$3="Nam",2,3),FALSE)/12*P855</f>
        <v>0</v>
      </c>
      <c r="K855" s="5">
        <v>20000.0</v>
      </c>
      <c r="L855" s="46">
        <f>ROUND(((HLOOKUP(B855,Assumption!$A$6:$L$7,2,TRUE)+1)^(1/12)-1)*(E855+I855-J855-K855),0)</f>
        <v>14886268</v>
      </c>
      <c r="M855" s="46">
        <f t="shared" si="3"/>
        <v>9028228956</v>
      </c>
      <c r="N855" s="47">
        <f>HLOOKUP(ROUND(AVERAGE(M843:M854)/10^6,0),Assumption!$B$2:$E$3,2,TRUE)*MAX((AVERAGE(M843:M854)-250*10^6),0)</f>
        <v>51831773.91</v>
      </c>
      <c r="O855" s="46">
        <f t="shared" si="4"/>
        <v>9080060730</v>
      </c>
      <c r="P855" s="46">
        <f>IF(A855=1,SA,MAX(0,SA-M854))</f>
        <v>0</v>
      </c>
      <c r="S855" s="5">
        <v>1.0</v>
      </c>
      <c r="T855" s="5">
        <v>1.0</v>
      </c>
      <c r="U855" s="5">
        <v>1.0</v>
      </c>
      <c r="V855" s="48">
        <v>1.0</v>
      </c>
    </row>
    <row r="856" ht="15.75" customHeight="1">
      <c r="A856" s="5">
        <v>854.0</v>
      </c>
      <c r="B856" s="5">
        <v>72.0</v>
      </c>
      <c r="C856" s="5">
        <f t="shared" si="1"/>
        <v>2</v>
      </c>
      <c r="D856" s="5">
        <f>'Thông tin khách hàng'!$B$4+B856-1</f>
        <v>72</v>
      </c>
      <c r="E856" s="46">
        <f t="shared" si="5"/>
        <v>9028228956</v>
      </c>
      <c r="F856" s="5">
        <f>TP*VLOOKUP('Thông tin khách hàng'!$E$10,$X$2:$Z$5,3,FALSE)*OFFSET($S856,0,VLOOKUP('Thông tin khách hàng'!$E$10,$X$2:$Z$5,2,FALSE))</f>
        <v>0</v>
      </c>
      <c r="G856" s="5">
        <f>EP*VLOOKUP('Thông tin khách hàng'!$E$10,$X$2:$Z$5,3,FALSE)*OFFSET($S856,0,VLOOKUP('Thông tin khách hàng'!$E$10,$X$2:$Z$5,2,FALSE))</f>
        <v>0</v>
      </c>
      <c r="H856" s="5">
        <f>F856*HLOOKUP(B856,Assumption!$A$10:$G$12,2,TRUE)+G856*HLOOKUP(B856,Assumption!$A$10:$G$12,3,TRUE)</f>
        <v>0</v>
      </c>
      <c r="I856" s="5">
        <f t="shared" si="2"/>
        <v>0</v>
      </c>
      <c r="J856" s="47">
        <f>VLOOKUP(D856,Assumption!$O$3:$Q$103,IF('Thông tin khách hàng'!$B$3="Nam",2,3),FALSE)/12*P856</f>
        <v>0</v>
      </c>
      <c r="K856" s="5">
        <v>20000.0</v>
      </c>
      <c r="L856" s="46">
        <f>ROUND(((HLOOKUP(B856,Assumption!$A$6:$L$7,2,TRUE)+1)^(1/12)-1)*(E856+I856-J856-K856),0)</f>
        <v>14910821</v>
      </c>
      <c r="M856" s="46">
        <f t="shared" si="3"/>
        <v>9043119777</v>
      </c>
      <c r="N856" s="47">
        <f>HLOOKUP(ROUND(AVERAGE(M844:M855)/10^6,0),Assumption!$B$2:$E$3,2,TRUE)*MAX((AVERAGE(M844:M855)-250*10^6),0)</f>
        <v>51949033.78</v>
      </c>
      <c r="O856" s="46">
        <f t="shared" si="4"/>
        <v>9095068811</v>
      </c>
      <c r="P856" s="46">
        <f>IF(A856=1,SA,MAX(0,SA-M855))</f>
        <v>0</v>
      </c>
      <c r="S856" s="5">
        <v>0.0</v>
      </c>
      <c r="T856" s="5">
        <v>0.0</v>
      </c>
      <c r="U856" s="5">
        <v>0.0</v>
      </c>
      <c r="V856" s="48">
        <v>1.0</v>
      </c>
    </row>
    <row r="857" ht="15.75" customHeight="1">
      <c r="A857" s="5">
        <v>855.0</v>
      </c>
      <c r="B857" s="5">
        <v>72.0</v>
      </c>
      <c r="C857" s="5">
        <f t="shared" si="1"/>
        <v>3</v>
      </c>
      <c r="D857" s="5">
        <f>'Thông tin khách hàng'!$B$4+B857-1</f>
        <v>72</v>
      </c>
      <c r="E857" s="46">
        <f t="shared" si="5"/>
        <v>9043119777</v>
      </c>
      <c r="F857" s="5">
        <f>TP*VLOOKUP('Thông tin khách hàng'!$E$10,$X$2:$Z$5,3,FALSE)*OFFSET($S857,0,VLOOKUP('Thông tin khách hàng'!$E$10,$X$2:$Z$5,2,FALSE))</f>
        <v>0</v>
      </c>
      <c r="G857" s="5">
        <f>EP*VLOOKUP('Thông tin khách hàng'!$E$10,$X$2:$Z$5,3,FALSE)*OFFSET($S857,0,VLOOKUP('Thông tin khách hàng'!$E$10,$X$2:$Z$5,2,FALSE))</f>
        <v>0</v>
      </c>
      <c r="H857" s="5">
        <f>F857*HLOOKUP(B857,Assumption!$A$10:$G$12,2,TRUE)+G857*HLOOKUP(B857,Assumption!$A$10:$G$12,3,TRUE)</f>
        <v>0</v>
      </c>
      <c r="I857" s="5">
        <f t="shared" si="2"/>
        <v>0</v>
      </c>
      <c r="J857" s="47">
        <f>VLOOKUP(D857,Assumption!$O$3:$Q$103,IF('Thông tin khách hàng'!$B$3="Nam",2,3),FALSE)/12*P857</f>
        <v>0</v>
      </c>
      <c r="K857" s="5">
        <v>20000.0</v>
      </c>
      <c r="L857" s="46">
        <f>ROUND(((HLOOKUP(B857,Assumption!$A$6:$L$7,2,TRUE)+1)^(1/12)-1)*(E857+I857-J857-K857),0)</f>
        <v>14935415</v>
      </c>
      <c r="M857" s="46">
        <f t="shared" si="3"/>
        <v>9058035192</v>
      </c>
      <c r="N857" s="47">
        <f>HLOOKUP(ROUND(AVERAGE(M845:M856)/10^6,0),Assumption!$B$2:$E$3,2,TRUE)*MAX((AVERAGE(M845:M856)-250*10^6),0)</f>
        <v>52066487.32</v>
      </c>
      <c r="O857" s="46">
        <f t="shared" si="4"/>
        <v>9110101680</v>
      </c>
      <c r="P857" s="46">
        <f>IF(A857=1,SA,MAX(0,SA-M856))</f>
        <v>0</v>
      </c>
      <c r="S857" s="5">
        <v>0.0</v>
      </c>
      <c r="T857" s="5">
        <v>0.0</v>
      </c>
      <c r="U857" s="5">
        <v>0.0</v>
      </c>
      <c r="V857" s="48">
        <v>1.0</v>
      </c>
    </row>
    <row r="858" ht="15.75" customHeight="1">
      <c r="A858" s="5">
        <v>856.0</v>
      </c>
      <c r="B858" s="5">
        <v>72.0</v>
      </c>
      <c r="C858" s="5">
        <f t="shared" si="1"/>
        <v>4</v>
      </c>
      <c r="D858" s="5">
        <f>'Thông tin khách hàng'!$B$4+B858-1</f>
        <v>72</v>
      </c>
      <c r="E858" s="46">
        <f t="shared" si="5"/>
        <v>9058035192</v>
      </c>
      <c r="F858" s="5">
        <f>TP*VLOOKUP('Thông tin khách hàng'!$E$10,$X$2:$Z$5,3,FALSE)*OFFSET($S858,0,VLOOKUP('Thông tin khách hàng'!$E$10,$X$2:$Z$5,2,FALSE))</f>
        <v>0</v>
      </c>
      <c r="G858" s="5">
        <f>EP*VLOOKUP('Thông tin khách hàng'!$E$10,$X$2:$Z$5,3,FALSE)*OFFSET($S858,0,VLOOKUP('Thông tin khách hàng'!$E$10,$X$2:$Z$5,2,FALSE))</f>
        <v>0</v>
      </c>
      <c r="H858" s="5">
        <f>F858*HLOOKUP(B858,Assumption!$A$10:$G$12,2,TRUE)+G858*HLOOKUP(B858,Assumption!$A$10:$G$12,3,TRUE)</f>
        <v>0</v>
      </c>
      <c r="I858" s="5">
        <f t="shared" si="2"/>
        <v>0</v>
      </c>
      <c r="J858" s="47">
        <f>VLOOKUP(D858,Assumption!$O$3:$Q$103,IF('Thông tin khách hàng'!$B$3="Nam",2,3),FALSE)/12*P858</f>
        <v>0</v>
      </c>
      <c r="K858" s="5">
        <v>20000.0</v>
      </c>
      <c r="L858" s="46">
        <f>ROUND(((HLOOKUP(B858,Assumption!$A$6:$L$7,2,TRUE)+1)^(1/12)-1)*(E858+I858-J858-K858),0)</f>
        <v>14960049</v>
      </c>
      <c r="M858" s="46">
        <f t="shared" si="3"/>
        <v>9072975241</v>
      </c>
      <c r="N858" s="47">
        <f>HLOOKUP(ROUND(AVERAGE(M846:M857)/10^6,0),Assumption!$B$2:$E$3,2,TRUE)*MAX((AVERAGE(M846:M857)-250*10^6),0)</f>
        <v>52184134.84</v>
      </c>
      <c r="O858" s="46">
        <f t="shared" si="4"/>
        <v>9125159376</v>
      </c>
      <c r="P858" s="46">
        <f>IF(A858=1,SA,MAX(0,SA-M857))</f>
        <v>0</v>
      </c>
      <c r="S858" s="5">
        <v>0.0</v>
      </c>
      <c r="T858" s="5">
        <v>0.0</v>
      </c>
      <c r="U858" s="5">
        <v>1.0</v>
      </c>
      <c r="V858" s="48">
        <v>1.0</v>
      </c>
    </row>
    <row r="859" ht="15.75" customHeight="1">
      <c r="A859" s="5">
        <v>857.0</v>
      </c>
      <c r="B859" s="5">
        <v>72.0</v>
      </c>
      <c r="C859" s="5">
        <f t="shared" si="1"/>
        <v>5</v>
      </c>
      <c r="D859" s="5">
        <f>'Thông tin khách hàng'!$B$4+B859-1</f>
        <v>72</v>
      </c>
      <c r="E859" s="46">
        <f t="shared" si="5"/>
        <v>9072975241</v>
      </c>
      <c r="F859" s="5">
        <f>TP*VLOOKUP('Thông tin khách hàng'!$E$10,$X$2:$Z$5,3,FALSE)*OFFSET($S859,0,VLOOKUP('Thông tin khách hàng'!$E$10,$X$2:$Z$5,2,FALSE))</f>
        <v>0</v>
      </c>
      <c r="G859" s="5">
        <f>EP*VLOOKUP('Thông tin khách hàng'!$E$10,$X$2:$Z$5,3,FALSE)*OFFSET($S859,0,VLOOKUP('Thông tin khách hàng'!$E$10,$X$2:$Z$5,2,FALSE))</f>
        <v>0</v>
      </c>
      <c r="H859" s="5">
        <f>F859*HLOOKUP(B859,Assumption!$A$10:$G$12,2,TRUE)+G859*HLOOKUP(B859,Assumption!$A$10:$G$12,3,TRUE)</f>
        <v>0</v>
      </c>
      <c r="I859" s="5">
        <f t="shared" si="2"/>
        <v>0</v>
      </c>
      <c r="J859" s="47">
        <f>VLOOKUP(D859,Assumption!$O$3:$Q$103,IF('Thông tin khách hàng'!$B$3="Nam",2,3),FALSE)/12*P859</f>
        <v>0</v>
      </c>
      <c r="K859" s="5">
        <v>20000.0</v>
      </c>
      <c r="L859" s="46">
        <f>ROUND(((HLOOKUP(B859,Assumption!$A$6:$L$7,2,TRUE)+1)^(1/12)-1)*(E859+I859-J859-K859),0)</f>
        <v>14984723</v>
      </c>
      <c r="M859" s="46">
        <f t="shared" si="3"/>
        <v>9087939964</v>
      </c>
      <c r="N859" s="47">
        <f>HLOOKUP(ROUND(AVERAGE(M847:M858)/10^6,0),Assumption!$B$2:$E$3,2,TRUE)*MAX((AVERAGE(M847:M858)-250*10^6),0)</f>
        <v>52301976.66</v>
      </c>
      <c r="O859" s="46">
        <f t="shared" si="4"/>
        <v>9140241941</v>
      </c>
      <c r="P859" s="46">
        <f>IF(A859=1,SA,MAX(0,SA-M858))</f>
        <v>0</v>
      </c>
      <c r="S859" s="5">
        <v>0.0</v>
      </c>
      <c r="T859" s="5">
        <v>0.0</v>
      </c>
      <c r="U859" s="5">
        <v>0.0</v>
      </c>
      <c r="V859" s="48">
        <v>1.0</v>
      </c>
    </row>
    <row r="860" ht="15.75" customHeight="1">
      <c r="A860" s="5">
        <v>858.0</v>
      </c>
      <c r="B860" s="5">
        <v>72.0</v>
      </c>
      <c r="C860" s="5">
        <f t="shared" si="1"/>
        <v>6</v>
      </c>
      <c r="D860" s="5">
        <f>'Thông tin khách hàng'!$B$4+B860-1</f>
        <v>72</v>
      </c>
      <c r="E860" s="46">
        <f t="shared" si="5"/>
        <v>9087939964</v>
      </c>
      <c r="F860" s="5">
        <f>TP*VLOOKUP('Thông tin khách hàng'!$E$10,$X$2:$Z$5,3,FALSE)*OFFSET($S860,0,VLOOKUP('Thông tin khách hàng'!$E$10,$X$2:$Z$5,2,FALSE))</f>
        <v>0</v>
      </c>
      <c r="G860" s="5">
        <f>EP*VLOOKUP('Thông tin khách hàng'!$E$10,$X$2:$Z$5,3,FALSE)*OFFSET($S860,0,VLOOKUP('Thông tin khách hàng'!$E$10,$X$2:$Z$5,2,FALSE))</f>
        <v>0</v>
      </c>
      <c r="H860" s="5">
        <f>F860*HLOOKUP(B860,Assumption!$A$10:$G$12,2,TRUE)+G860*HLOOKUP(B860,Assumption!$A$10:$G$12,3,TRUE)</f>
        <v>0</v>
      </c>
      <c r="I860" s="5">
        <f t="shared" si="2"/>
        <v>0</v>
      </c>
      <c r="J860" s="47">
        <f>VLOOKUP(D860,Assumption!$O$3:$Q$103,IF('Thông tin khách hàng'!$B$3="Nam",2,3),FALSE)/12*P860</f>
        <v>0</v>
      </c>
      <c r="K860" s="5">
        <v>20000.0</v>
      </c>
      <c r="L860" s="46">
        <f>ROUND(((HLOOKUP(B860,Assumption!$A$6:$L$7,2,TRUE)+1)^(1/12)-1)*(E860+I860-J860-K860),0)</f>
        <v>15009439</v>
      </c>
      <c r="M860" s="46">
        <f t="shared" si="3"/>
        <v>9102929403</v>
      </c>
      <c r="N860" s="47">
        <f>HLOOKUP(ROUND(AVERAGE(M848:M859)/10^6,0),Assumption!$B$2:$E$3,2,TRUE)*MAX((AVERAGE(M848:M859)-250*10^6),0)</f>
        <v>52420013.11</v>
      </c>
      <c r="O860" s="46">
        <f t="shared" si="4"/>
        <v>9155349416</v>
      </c>
      <c r="P860" s="46">
        <f>IF(A860=1,SA,MAX(0,SA-M859))</f>
        <v>0</v>
      </c>
      <c r="S860" s="5">
        <v>0.0</v>
      </c>
      <c r="T860" s="5">
        <v>0.0</v>
      </c>
      <c r="U860" s="5">
        <v>0.0</v>
      </c>
      <c r="V860" s="48">
        <v>1.0</v>
      </c>
    </row>
    <row r="861" ht="15.75" customHeight="1">
      <c r="A861" s="5">
        <v>859.0</v>
      </c>
      <c r="B861" s="5">
        <v>72.0</v>
      </c>
      <c r="C861" s="5">
        <f t="shared" si="1"/>
        <v>7</v>
      </c>
      <c r="D861" s="5">
        <f>'Thông tin khách hàng'!$B$4+B861-1</f>
        <v>72</v>
      </c>
      <c r="E861" s="46">
        <f t="shared" si="5"/>
        <v>9102929403</v>
      </c>
      <c r="F861" s="5">
        <f>TP*VLOOKUP('Thông tin khách hàng'!$E$10,$X$2:$Z$5,3,FALSE)*OFFSET($S861,0,VLOOKUP('Thông tin khách hàng'!$E$10,$X$2:$Z$5,2,FALSE))</f>
        <v>15000000</v>
      </c>
      <c r="G861" s="5">
        <f>EP*VLOOKUP('Thông tin khách hàng'!$E$10,$X$2:$Z$5,3,FALSE)*OFFSET($S861,0,VLOOKUP('Thông tin khách hàng'!$E$10,$X$2:$Z$5,2,FALSE))</f>
        <v>15000000</v>
      </c>
      <c r="H861" s="5">
        <f>F861*HLOOKUP(B861,Assumption!$A$10:$G$12,2,TRUE)+G861*HLOOKUP(B861,Assumption!$A$10:$G$12,3,TRUE)</f>
        <v>750000</v>
      </c>
      <c r="I861" s="5">
        <f t="shared" si="2"/>
        <v>29250000</v>
      </c>
      <c r="J861" s="47">
        <f>VLOOKUP(D861,Assumption!$O$3:$Q$103,IF('Thông tin khách hàng'!$B$3="Nam",2,3),FALSE)/12*P861</f>
        <v>0</v>
      </c>
      <c r="K861" s="5">
        <v>20000.0</v>
      </c>
      <c r="L861" s="46">
        <f>ROUND(((HLOOKUP(B861,Assumption!$A$6:$L$7,2,TRUE)+1)^(1/12)-1)*(E861+I861-J861-K861),0)</f>
        <v>15082504</v>
      </c>
      <c r="M861" s="46">
        <f t="shared" si="3"/>
        <v>9147241907</v>
      </c>
      <c r="N861" s="47">
        <f>HLOOKUP(ROUND(AVERAGE(M849:M860)/10^6,0),Assumption!$B$2:$E$3,2,TRUE)*MAX((AVERAGE(M849:M860)-250*10^6),0)</f>
        <v>52538244.5</v>
      </c>
      <c r="O861" s="46">
        <f t="shared" si="4"/>
        <v>9199780152</v>
      </c>
      <c r="P861" s="46">
        <f>IF(A861=1,SA,MAX(0,SA-M860))</f>
        <v>0</v>
      </c>
      <c r="S861" s="5">
        <v>0.0</v>
      </c>
      <c r="T861" s="5">
        <v>1.0</v>
      </c>
      <c r="U861" s="5">
        <v>1.0</v>
      </c>
      <c r="V861" s="48">
        <v>1.0</v>
      </c>
    </row>
    <row r="862" ht="15.75" customHeight="1">
      <c r="A862" s="5">
        <v>860.0</v>
      </c>
      <c r="B862" s="5">
        <v>72.0</v>
      </c>
      <c r="C862" s="5">
        <f t="shared" si="1"/>
        <v>8</v>
      </c>
      <c r="D862" s="5">
        <f>'Thông tin khách hàng'!$B$4+B862-1</f>
        <v>72</v>
      </c>
      <c r="E862" s="46">
        <f t="shared" si="5"/>
        <v>9147241907</v>
      </c>
      <c r="F862" s="5">
        <f>TP*VLOOKUP('Thông tin khách hàng'!$E$10,$X$2:$Z$5,3,FALSE)*OFFSET($S862,0,VLOOKUP('Thông tin khách hàng'!$E$10,$X$2:$Z$5,2,FALSE))</f>
        <v>0</v>
      </c>
      <c r="G862" s="5">
        <f>EP*VLOOKUP('Thông tin khách hàng'!$E$10,$X$2:$Z$5,3,FALSE)*OFFSET($S862,0,VLOOKUP('Thông tin khách hàng'!$E$10,$X$2:$Z$5,2,FALSE))</f>
        <v>0</v>
      </c>
      <c r="H862" s="5">
        <f>F862*HLOOKUP(B862,Assumption!$A$10:$G$12,2,TRUE)+G862*HLOOKUP(B862,Assumption!$A$10:$G$12,3,TRUE)</f>
        <v>0</v>
      </c>
      <c r="I862" s="5">
        <f t="shared" si="2"/>
        <v>0</v>
      </c>
      <c r="J862" s="47">
        <f>VLOOKUP(D862,Assumption!$O$3:$Q$103,IF('Thông tin khách hàng'!$B$3="Nam",2,3),FALSE)/12*P862</f>
        <v>0</v>
      </c>
      <c r="K862" s="5">
        <v>20000.0</v>
      </c>
      <c r="L862" s="46">
        <f>ROUND(((HLOOKUP(B862,Assumption!$A$6:$L$7,2,TRUE)+1)^(1/12)-1)*(E862+I862-J862-K862),0)</f>
        <v>15107381</v>
      </c>
      <c r="M862" s="46">
        <f t="shared" si="3"/>
        <v>9162329288</v>
      </c>
      <c r="N862" s="47">
        <f>HLOOKUP(ROUND(AVERAGE(M850:M861)/10^6,0),Assumption!$B$2:$E$3,2,TRUE)*MAX((AVERAGE(M850:M861)-250*10^6),0)</f>
        <v>52656671.17</v>
      </c>
      <c r="O862" s="46">
        <f t="shared" si="4"/>
        <v>9214985959</v>
      </c>
      <c r="P862" s="46">
        <f>IF(A862=1,SA,MAX(0,SA-M861))</f>
        <v>0</v>
      </c>
      <c r="S862" s="5">
        <v>0.0</v>
      </c>
      <c r="T862" s="5">
        <v>0.0</v>
      </c>
      <c r="U862" s="5">
        <v>0.0</v>
      </c>
      <c r="V862" s="48">
        <v>1.0</v>
      </c>
    </row>
    <row r="863" ht="15.75" customHeight="1">
      <c r="A863" s="5">
        <v>861.0</v>
      </c>
      <c r="B863" s="5">
        <v>72.0</v>
      </c>
      <c r="C863" s="5">
        <f t="shared" si="1"/>
        <v>9</v>
      </c>
      <c r="D863" s="5">
        <f>'Thông tin khách hàng'!$B$4+B863-1</f>
        <v>72</v>
      </c>
      <c r="E863" s="46">
        <f t="shared" si="5"/>
        <v>9162329288</v>
      </c>
      <c r="F863" s="5">
        <f>TP*VLOOKUP('Thông tin khách hàng'!$E$10,$X$2:$Z$5,3,FALSE)*OFFSET($S863,0,VLOOKUP('Thông tin khách hàng'!$E$10,$X$2:$Z$5,2,FALSE))</f>
        <v>0</v>
      </c>
      <c r="G863" s="5">
        <f>EP*VLOOKUP('Thông tin khách hàng'!$E$10,$X$2:$Z$5,3,FALSE)*OFFSET($S863,0,VLOOKUP('Thông tin khách hàng'!$E$10,$X$2:$Z$5,2,FALSE))</f>
        <v>0</v>
      </c>
      <c r="H863" s="5">
        <f>F863*HLOOKUP(B863,Assumption!$A$10:$G$12,2,TRUE)+G863*HLOOKUP(B863,Assumption!$A$10:$G$12,3,TRUE)</f>
        <v>0</v>
      </c>
      <c r="I863" s="5">
        <f t="shared" si="2"/>
        <v>0</v>
      </c>
      <c r="J863" s="47">
        <f>VLOOKUP(D863,Assumption!$O$3:$Q$103,IF('Thông tin khách hàng'!$B$3="Nam",2,3),FALSE)/12*P863</f>
        <v>0</v>
      </c>
      <c r="K863" s="5">
        <v>20000.0</v>
      </c>
      <c r="L863" s="46">
        <f>ROUND(((HLOOKUP(B863,Assumption!$A$6:$L$7,2,TRUE)+1)^(1/12)-1)*(E863+I863-J863-K863),0)</f>
        <v>15132299</v>
      </c>
      <c r="M863" s="46">
        <f t="shared" si="3"/>
        <v>9177441587</v>
      </c>
      <c r="N863" s="47">
        <f>HLOOKUP(ROUND(AVERAGE(M851:M862)/10^6,0),Assumption!$B$2:$E$3,2,TRUE)*MAX((AVERAGE(M851:M862)-250*10^6),0)</f>
        <v>52775293.43</v>
      </c>
      <c r="O863" s="46">
        <f t="shared" si="4"/>
        <v>9230216881</v>
      </c>
      <c r="P863" s="46">
        <f>IF(A863=1,SA,MAX(0,SA-M862))</f>
        <v>0</v>
      </c>
      <c r="S863" s="5">
        <v>0.0</v>
      </c>
      <c r="T863" s="5">
        <v>0.0</v>
      </c>
      <c r="U863" s="5">
        <v>0.0</v>
      </c>
      <c r="V863" s="48">
        <v>1.0</v>
      </c>
    </row>
    <row r="864" ht="15.75" customHeight="1">
      <c r="A864" s="5">
        <v>862.0</v>
      </c>
      <c r="B864" s="5">
        <v>72.0</v>
      </c>
      <c r="C864" s="5">
        <f t="shared" si="1"/>
        <v>10</v>
      </c>
      <c r="D864" s="5">
        <f>'Thông tin khách hàng'!$B$4+B864-1</f>
        <v>72</v>
      </c>
      <c r="E864" s="46">
        <f t="shared" si="5"/>
        <v>9177441587</v>
      </c>
      <c r="F864" s="5">
        <f>TP*VLOOKUP('Thông tin khách hàng'!$E$10,$X$2:$Z$5,3,FALSE)*OFFSET($S864,0,VLOOKUP('Thông tin khách hàng'!$E$10,$X$2:$Z$5,2,FALSE))</f>
        <v>0</v>
      </c>
      <c r="G864" s="5">
        <f>EP*VLOOKUP('Thông tin khách hàng'!$E$10,$X$2:$Z$5,3,FALSE)*OFFSET($S864,0,VLOOKUP('Thông tin khách hàng'!$E$10,$X$2:$Z$5,2,FALSE))</f>
        <v>0</v>
      </c>
      <c r="H864" s="5">
        <f>F864*HLOOKUP(B864,Assumption!$A$10:$G$12,2,TRUE)+G864*HLOOKUP(B864,Assumption!$A$10:$G$12,3,TRUE)</f>
        <v>0</v>
      </c>
      <c r="I864" s="5">
        <f t="shared" si="2"/>
        <v>0</v>
      </c>
      <c r="J864" s="47">
        <f>VLOOKUP(D864,Assumption!$O$3:$Q$103,IF('Thông tin khách hàng'!$B$3="Nam",2,3),FALSE)/12*P864</f>
        <v>0</v>
      </c>
      <c r="K864" s="5">
        <v>20000.0</v>
      </c>
      <c r="L864" s="46">
        <f>ROUND(((HLOOKUP(B864,Assumption!$A$6:$L$7,2,TRUE)+1)^(1/12)-1)*(E864+I864-J864-K864),0)</f>
        <v>15157258</v>
      </c>
      <c r="M864" s="46">
        <f t="shared" si="3"/>
        <v>9192578845</v>
      </c>
      <c r="N864" s="47">
        <f>HLOOKUP(ROUND(AVERAGE(M852:M863)/10^6,0),Assumption!$B$2:$E$3,2,TRUE)*MAX((AVERAGE(M852:M863)-250*10^6),0)</f>
        <v>52894111.6</v>
      </c>
      <c r="O864" s="46">
        <f t="shared" si="4"/>
        <v>9245472957</v>
      </c>
      <c r="P864" s="46">
        <f>IF(A864=1,SA,MAX(0,SA-M863))</f>
        <v>0</v>
      </c>
      <c r="S864" s="5">
        <v>0.0</v>
      </c>
      <c r="T864" s="5">
        <v>0.0</v>
      </c>
      <c r="U864" s="5">
        <v>1.0</v>
      </c>
      <c r="V864" s="48">
        <v>1.0</v>
      </c>
    </row>
    <row r="865" ht="15.75" customHeight="1">
      <c r="A865" s="5">
        <v>863.0</v>
      </c>
      <c r="B865" s="5">
        <v>72.0</v>
      </c>
      <c r="C865" s="5">
        <f t="shared" si="1"/>
        <v>11</v>
      </c>
      <c r="D865" s="5">
        <f>'Thông tin khách hàng'!$B$4+B865-1</f>
        <v>72</v>
      </c>
      <c r="E865" s="46">
        <f t="shared" si="5"/>
        <v>9192578845</v>
      </c>
      <c r="F865" s="5">
        <f>TP*VLOOKUP('Thông tin khách hàng'!$E$10,$X$2:$Z$5,3,FALSE)*OFFSET($S865,0,VLOOKUP('Thông tin khách hàng'!$E$10,$X$2:$Z$5,2,FALSE))</f>
        <v>0</v>
      </c>
      <c r="G865" s="5">
        <f>EP*VLOOKUP('Thông tin khách hàng'!$E$10,$X$2:$Z$5,3,FALSE)*OFFSET($S865,0,VLOOKUP('Thông tin khách hàng'!$E$10,$X$2:$Z$5,2,FALSE))</f>
        <v>0</v>
      </c>
      <c r="H865" s="5">
        <f>F865*HLOOKUP(B865,Assumption!$A$10:$G$12,2,TRUE)+G865*HLOOKUP(B865,Assumption!$A$10:$G$12,3,TRUE)</f>
        <v>0</v>
      </c>
      <c r="I865" s="5">
        <f t="shared" si="2"/>
        <v>0</v>
      </c>
      <c r="J865" s="47">
        <f>VLOOKUP(D865,Assumption!$O$3:$Q$103,IF('Thông tin khách hàng'!$B$3="Nam",2,3),FALSE)/12*P865</f>
        <v>0</v>
      </c>
      <c r="K865" s="5">
        <v>20000.0</v>
      </c>
      <c r="L865" s="46">
        <f>ROUND(((HLOOKUP(B865,Assumption!$A$6:$L$7,2,TRUE)+1)^(1/12)-1)*(E865+I865-J865-K865),0)</f>
        <v>15182258</v>
      </c>
      <c r="M865" s="46">
        <f t="shared" si="3"/>
        <v>9207741103</v>
      </c>
      <c r="N865" s="47">
        <f>HLOOKUP(ROUND(AVERAGE(M853:M864)/10^6,0),Assumption!$B$2:$E$3,2,TRUE)*MAX((AVERAGE(M853:M864)-250*10^6),0)</f>
        <v>53013126.01</v>
      </c>
      <c r="O865" s="46">
        <f t="shared" si="4"/>
        <v>9260754229</v>
      </c>
      <c r="P865" s="46">
        <f>IF(A865=1,SA,MAX(0,SA-M864))</f>
        <v>0</v>
      </c>
      <c r="S865" s="5">
        <v>0.0</v>
      </c>
      <c r="T865" s="5">
        <v>0.0</v>
      </c>
      <c r="U865" s="5">
        <v>0.0</v>
      </c>
      <c r="V865" s="48">
        <v>1.0</v>
      </c>
    </row>
    <row r="866" ht="15.75" customHeight="1">
      <c r="A866" s="5">
        <v>864.0</v>
      </c>
      <c r="B866" s="5">
        <v>72.0</v>
      </c>
      <c r="C866" s="5">
        <f t="shared" si="1"/>
        <v>12</v>
      </c>
      <c r="D866" s="5">
        <f>'Thông tin khách hàng'!$B$4+B866-1</f>
        <v>72</v>
      </c>
      <c r="E866" s="46">
        <f t="shared" si="5"/>
        <v>9207741103</v>
      </c>
      <c r="F866" s="5">
        <f>TP*VLOOKUP('Thông tin khách hàng'!$E$10,$X$2:$Z$5,3,FALSE)*OFFSET($S866,0,VLOOKUP('Thông tin khách hàng'!$E$10,$X$2:$Z$5,2,FALSE))</f>
        <v>0</v>
      </c>
      <c r="G866" s="5">
        <f>EP*VLOOKUP('Thông tin khách hàng'!$E$10,$X$2:$Z$5,3,FALSE)*OFFSET($S866,0,VLOOKUP('Thông tin khách hàng'!$E$10,$X$2:$Z$5,2,FALSE))</f>
        <v>0</v>
      </c>
      <c r="H866" s="5">
        <f>F866*HLOOKUP(B866,Assumption!$A$10:$G$12,2,TRUE)+G866*HLOOKUP(B866,Assumption!$A$10:$G$12,3,TRUE)</f>
        <v>0</v>
      </c>
      <c r="I866" s="5">
        <f t="shared" si="2"/>
        <v>0</v>
      </c>
      <c r="J866" s="47">
        <f>VLOOKUP(D866,Assumption!$O$3:$Q$103,IF('Thông tin khách hàng'!$B$3="Nam",2,3),FALSE)/12*P866</f>
        <v>0</v>
      </c>
      <c r="K866" s="5">
        <v>20000.0</v>
      </c>
      <c r="L866" s="46">
        <f>ROUND(((HLOOKUP(B866,Assumption!$A$6:$L$7,2,TRUE)+1)^(1/12)-1)*(E866+I866-J866-K866),0)</f>
        <v>15207300</v>
      </c>
      <c r="M866" s="46">
        <f t="shared" si="3"/>
        <v>9222928403</v>
      </c>
      <c r="N866" s="47">
        <f>HLOOKUP(ROUND(AVERAGE(M854:M865)/10^6,0),Assumption!$B$2:$E$3,2,TRUE)*MAX((AVERAGE(M854:M865)-250*10^6),0)</f>
        <v>53132336.98</v>
      </c>
      <c r="O866" s="46">
        <f t="shared" si="4"/>
        <v>9276060740</v>
      </c>
      <c r="P866" s="46">
        <f>IF(A866=1,SA,MAX(0,SA-M865))</f>
        <v>0</v>
      </c>
      <c r="S866" s="5">
        <v>0.0</v>
      </c>
      <c r="T866" s="5">
        <v>0.0</v>
      </c>
      <c r="U866" s="5">
        <v>0.0</v>
      </c>
      <c r="V866" s="48">
        <v>1.0</v>
      </c>
    </row>
    <row r="867" ht="15.75" customHeight="1">
      <c r="A867" s="5">
        <v>865.0</v>
      </c>
      <c r="B867" s="5">
        <v>73.0</v>
      </c>
      <c r="C867" s="5">
        <f t="shared" si="1"/>
        <v>1</v>
      </c>
      <c r="D867" s="5">
        <f>'Thông tin khách hàng'!$B$4+B867-1</f>
        <v>73</v>
      </c>
      <c r="E867" s="46">
        <f t="shared" si="5"/>
        <v>9222928403</v>
      </c>
      <c r="F867" s="5">
        <f>TP*VLOOKUP('Thông tin khách hàng'!$E$10,$X$2:$Z$5,3,FALSE)*OFFSET($S867,0,VLOOKUP('Thông tin khách hàng'!$E$10,$X$2:$Z$5,2,FALSE))</f>
        <v>15000000</v>
      </c>
      <c r="G867" s="5">
        <f>EP*VLOOKUP('Thông tin khách hàng'!$E$10,$X$2:$Z$5,3,FALSE)*OFFSET($S867,0,VLOOKUP('Thông tin khách hàng'!$E$10,$X$2:$Z$5,2,FALSE))</f>
        <v>15000000</v>
      </c>
      <c r="H867" s="5">
        <f>F867*HLOOKUP(B867,Assumption!$A$10:$G$12,2,TRUE)+G867*HLOOKUP(B867,Assumption!$A$10:$G$12,3,TRUE)</f>
        <v>750000</v>
      </c>
      <c r="I867" s="5">
        <f t="shared" si="2"/>
        <v>29250000</v>
      </c>
      <c r="J867" s="47">
        <f>VLOOKUP(D867,Assumption!$O$3:$Q$103,IF('Thông tin khách hàng'!$B$3="Nam",2,3),FALSE)/12*P867</f>
        <v>0</v>
      </c>
      <c r="K867" s="5">
        <v>20000.0</v>
      </c>
      <c r="L867" s="46">
        <f>ROUND(((HLOOKUP(B867,Assumption!$A$6:$L$7,2,TRUE)+1)^(1/12)-1)*(E867+I867-J867-K867),0)</f>
        <v>15280692</v>
      </c>
      <c r="M867" s="46">
        <f t="shared" si="3"/>
        <v>9267439095</v>
      </c>
      <c r="N867" s="47">
        <f>HLOOKUP(ROUND(AVERAGE(M855:M866)/10^6,0),Assumption!$B$2:$E$3,2,TRUE)*MAX((AVERAGE(M855:M866)-250*10^6),0)</f>
        <v>53251744.83</v>
      </c>
      <c r="O867" s="46">
        <f t="shared" si="4"/>
        <v>9320690840</v>
      </c>
      <c r="P867" s="46">
        <f>IF(A867=1,SA,MAX(0,SA-M866))</f>
        <v>0</v>
      </c>
      <c r="S867" s="5">
        <v>1.0</v>
      </c>
      <c r="T867" s="5">
        <v>1.0</v>
      </c>
      <c r="U867" s="5">
        <v>1.0</v>
      </c>
      <c r="V867" s="48">
        <v>1.0</v>
      </c>
    </row>
    <row r="868" ht="15.75" customHeight="1">
      <c r="A868" s="5">
        <v>866.0</v>
      </c>
      <c r="B868" s="5">
        <v>73.0</v>
      </c>
      <c r="C868" s="5">
        <f t="shared" si="1"/>
        <v>2</v>
      </c>
      <c r="D868" s="5">
        <f>'Thông tin khách hàng'!$B$4+B868-1</f>
        <v>73</v>
      </c>
      <c r="E868" s="46">
        <f t="shared" si="5"/>
        <v>9267439095</v>
      </c>
      <c r="F868" s="5">
        <f>TP*VLOOKUP('Thông tin khách hàng'!$E$10,$X$2:$Z$5,3,FALSE)*OFFSET($S868,0,VLOOKUP('Thông tin khách hàng'!$E$10,$X$2:$Z$5,2,FALSE))</f>
        <v>0</v>
      </c>
      <c r="G868" s="5">
        <f>EP*VLOOKUP('Thông tin khách hàng'!$E$10,$X$2:$Z$5,3,FALSE)*OFFSET($S868,0,VLOOKUP('Thông tin khách hàng'!$E$10,$X$2:$Z$5,2,FALSE))</f>
        <v>0</v>
      </c>
      <c r="H868" s="5">
        <f>F868*HLOOKUP(B868,Assumption!$A$10:$G$12,2,TRUE)+G868*HLOOKUP(B868,Assumption!$A$10:$G$12,3,TRUE)</f>
        <v>0</v>
      </c>
      <c r="I868" s="5">
        <f t="shared" si="2"/>
        <v>0</v>
      </c>
      <c r="J868" s="47">
        <f>VLOOKUP(D868,Assumption!$O$3:$Q$103,IF('Thông tin khách hàng'!$B$3="Nam",2,3),FALSE)/12*P868</f>
        <v>0</v>
      </c>
      <c r="K868" s="5">
        <v>20000.0</v>
      </c>
      <c r="L868" s="46">
        <f>ROUND(((HLOOKUP(B868,Assumption!$A$6:$L$7,2,TRUE)+1)^(1/12)-1)*(E868+I868-J868-K868),0)</f>
        <v>15305896</v>
      </c>
      <c r="M868" s="46">
        <f t="shared" si="3"/>
        <v>9282724991</v>
      </c>
      <c r="N868" s="47">
        <f>HLOOKUP(ROUND(AVERAGE(M856:M867)/10^6,0),Assumption!$B$2:$E$3,2,TRUE)*MAX((AVERAGE(M856:M867)-250*10^6),0)</f>
        <v>53371349.9</v>
      </c>
      <c r="O868" s="46">
        <f t="shared" si="4"/>
        <v>9336096341</v>
      </c>
      <c r="P868" s="46">
        <f>IF(A868=1,SA,MAX(0,SA-M867))</f>
        <v>0</v>
      </c>
      <c r="S868" s="5">
        <v>0.0</v>
      </c>
      <c r="T868" s="5">
        <v>0.0</v>
      </c>
      <c r="U868" s="5">
        <v>0.0</v>
      </c>
      <c r="V868" s="48">
        <v>1.0</v>
      </c>
    </row>
    <row r="869" ht="15.75" customHeight="1">
      <c r="A869" s="5">
        <v>867.0</v>
      </c>
      <c r="B869" s="5">
        <v>73.0</v>
      </c>
      <c r="C869" s="5">
        <f t="shared" si="1"/>
        <v>3</v>
      </c>
      <c r="D869" s="5">
        <f>'Thông tin khách hàng'!$B$4+B869-1</f>
        <v>73</v>
      </c>
      <c r="E869" s="46">
        <f t="shared" si="5"/>
        <v>9282724991</v>
      </c>
      <c r="F869" s="5">
        <f>TP*VLOOKUP('Thông tin khách hàng'!$E$10,$X$2:$Z$5,3,FALSE)*OFFSET($S869,0,VLOOKUP('Thông tin khách hàng'!$E$10,$X$2:$Z$5,2,FALSE))</f>
        <v>0</v>
      </c>
      <c r="G869" s="5">
        <f>EP*VLOOKUP('Thông tin khách hàng'!$E$10,$X$2:$Z$5,3,FALSE)*OFFSET($S869,0,VLOOKUP('Thông tin khách hàng'!$E$10,$X$2:$Z$5,2,FALSE))</f>
        <v>0</v>
      </c>
      <c r="H869" s="5">
        <f>F869*HLOOKUP(B869,Assumption!$A$10:$G$12,2,TRUE)+G869*HLOOKUP(B869,Assumption!$A$10:$G$12,3,TRUE)</f>
        <v>0</v>
      </c>
      <c r="I869" s="5">
        <f t="shared" si="2"/>
        <v>0</v>
      </c>
      <c r="J869" s="47">
        <f>VLOOKUP(D869,Assumption!$O$3:$Q$103,IF('Thông tin khách hàng'!$B$3="Nam",2,3),FALSE)/12*P869</f>
        <v>0</v>
      </c>
      <c r="K869" s="5">
        <v>20000.0</v>
      </c>
      <c r="L869" s="46">
        <f>ROUND(((HLOOKUP(B869,Assumption!$A$6:$L$7,2,TRUE)+1)^(1/12)-1)*(E869+I869-J869-K869),0)</f>
        <v>15331142</v>
      </c>
      <c r="M869" s="46">
        <f t="shared" si="3"/>
        <v>9298036133</v>
      </c>
      <c r="N869" s="47">
        <f>HLOOKUP(ROUND(AVERAGE(M857:M868)/10^6,0),Assumption!$B$2:$E$3,2,TRUE)*MAX((AVERAGE(M857:M868)-250*10^6),0)</f>
        <v>53491152.51</v>
      </c>
      <c r="O869" s="46">
        <f t="shared" si="4"/>
        <v>9351527286</v>
      </c>
      <c r="P869" s="46">
        <f>IF(A869=1,SA,MAX(0,SA-M868))</f>
        <v>0</v>
      </c>
      <c r="S869" s="5">
        <v>0.0</v>
      </c>
      <c r="T869" s="5">
        <v>0.0</v>
      </c>
      <c r="U869" s="5">
        <v>0.0</v>
      </c>
      <c r="V869" s="48">
        <v>1.0</v>
      </c>
    </row>
    <row r="870" ht="15.75" customHeight="1">
      <c r="A870" s="5">
        <v>868.0</v>
      </c>
      <c r="B870" s="5">
        <v>73.0</v>
      </c>
      <c r="C870" s="5">
        <f t="shared" si="1"/>
        <v>4</v>
      </c>
      <c r="D870" s="5">
        <f>'Thông tin khách hàng'!$B$4+B870-1</f>
        <v>73</v>
      </c>
      <c r="E870" s="46">
        <f t="shared" si="5"/>
        <v>9298036133</v>
      </c>
      <c r="F870" s="5">
        <f>TP*VLOOKUP('Thông tin khách hàng'!$E$10,$X$2:$Z$5,3,FALSE)*OFFSET($S870,0,VLOOKUP('Thông tin khách hàng'!$E$10,$X$2:$Z$5,2,FALSE))</f>
        <v>0</v>
      </c>
      <c r="G870" s="5">
        <f>EP*VLOOKUP('Thông tin khách hàng'!$E$10,$X$2:$Z$5,3,FALSE)*OFFSET($S870,0,VLOOKUP('Thông tin khách hàng'!$E$10,$X$2:$Z$5,2,FALSE))</f>
        <v>0</v>
      </c>
      <c r="H870" s="5">
        <f>F870*HLOOKUP(B870,Assumption!$A$10:$G$12,2,TRUE)+G870*HLOOKUP(B870,Assumption!$A$10:$G$12,3,TRUE)</f>
        <v>0</v>
      </c>
      <c r="I870" s="5">
        <f t="shared" si="2"/>
        <v>0</v>
      </c>
      <c r="J870" s="47">
        <f>VLOOKUP(D870,Assumption!$O$3:$Q$103,IF('Thông tin khách hàng'!$B$3="Nam",2,3),FALSE)/12*P870</f>
        <v>0</v>
      </c>
      <c r="K870" s="5">
        <v>20000.0</v>
      </c>
      <c r="L870" s="46">
        <f>ROUND(((HLOOKUP(B870,Assumption!$A$6:$L$7,2,TRUE)+1)^(1/12)-1)*(E870+I870-J870-K870),0)</f>
        <v>15356430</v>
      </c>
      <c r="M870" s="46">
        <f t="shared" si="3"/>
        <v>9313372563</v>
      </c>
      <c r="N870" s="47">
        <f>HLOOKUP(ROUND(AVERAGE(M858:M869)/10^6,0),Assumption!$B$2:$E$3,2,TRUE)*MAX((AVERAGE(M858:M869)-250*10^6),0)</f>
        <v>53611152.98</v>
      </c>
      <c r="O870" s="46">
        <f t="shared" si="4"/>
        <v>9366983716</v>
      </c>
      <c r="P870" s="46">
        <f>IF(A870=1,SA,MAX(0,SA-M869))</f>
        <v>0</v>
      </c>
      <c r="S870" s="5">
        <v>0.0</v>
      </c>
      <c r="T870" s="5">
        <v>0.0</v>
      </c>
      <c r="U870" s="5">
        <v>1.0</v>
      </c>
      <c r="V870" s="48">
        <v>1.0</v>
      </c>
    </row>
    <row r="871" ht="15.75" customHeight="1">
      <c r="A871" s="5">
        <v>869.0</v>
      </c>
      <c r="B871" s="5">
        <v>73.0</v>
      </c>
      <c r="C871" s="5">
        <f t="shared" si="1"/>
        <v>5</v>
      </c>
      <c r="D871" s="5">
        <f>'Thông tin khách hàng'!$B$4+B871-1</f>
        <v>73</v>
      </c>
      <c r="E871" s="46">
        <f t="shared" si="5"/>
        <v>9313372563</v>
      </c>
      <c r="F871" s="5">
        <f>TP*VLOOKUP('Thông tin khách hàng'!$E$10,$X$2:$Z$5,3,FALSE)*OFFSET($S871,0,VLOOKUP('Thông tin khách hàng'!$E$10,$X$2:$Z$5,2,FALSE))</f>
        <v>0</v>
      </c>
      <c r="G871" s="5">
        <f>EP*VLOOKUP('Thông tin khách hàng'!$E$10,$X$2:$Z$5,3,FALSE)*OFFSET($S871,0,VLOOKUP('Thông tin khách hàng'!$E$10,$X$2:$Z$5,2,FALSE))</f>
        <v>0</v>
      </c>
      <c r="H871" s="5">
        <f>F871*HLOOKUP(B871,Assumption!$A$10:$G$12,2,TRUE)+G871*HLOOKUP(B871,Assumption!$A$10:$G$12,3,TRUE)</f>
        <v>0</v>
      </c>
      <c r="I871" s="5">
        <f t="shared" si="2"/>
        <v>0</v>
      </c>
      <c r="J871" s="47">
        <f>VLOOKUP(D871,Assumption!$O$3:$Q$103,IF('Thông tin khách hàng'!$B$3="Nam",2,3),FALSE)/12*P871</f>
        <v>0</v>
      </c>
      <c r="K871" s="5">
        <v>20000.0</v>
      </c>
      <c r="L871" s="46">
        <f>ROUND(((HLOOKUP(B871,Assumption!$A$6:$L$7,2,TRUE)+1)^(1/12)-1)*(E871+I871-J871-K871),0)</f>
        <v>15381759</v>
      </c>
      <c r="M871" s="46">
        <f t="shared" si="3"/>
        <v>9328734322</v>
      </c>
      <c r="N871" s="47">
        <f>HLOOKUP(ROUND(AVERAGE(M859:M870)/10^6,0),Assumption!$B$2:$E$3,2,TRUE)*MAX((AVERAGE(M859:M870)-250*10^6),0)</f>
        <v>53731351.64</v>
      </c>
      <c r="O871" s="46">
        <f t="shared" si="4"/>
        <v>9382465674</v>
      </c>
      <c r="P871" s="46">
        <f>IF(A871=1,SA,MAX(0,SA-M870))</f>
        <v>0</v>
      </c>
      <c r="S871" s="5">
        <v>0.0</v>
      </c>
      <c r="T871" s="5">
        <v>0.0</v>
      </c>
      <c r="U871" s="5">
        <v>0.0</v>
      </c>
      <c r="V871" s="48">
        <v>1.0</v>
      </c>
    </row>
    <row r="872" ht="15.75" customHeight="1">
      <c r="A872" s="5">
        <v>870.0</v>
      </c>
      <c r="B872" s="5">
        <v>73.0</v>
      </c>
      <c r="C872" s="5">
        <f t="shared" si="1"/>
        <v>6</v>
      </c>
      <c r="D872" s="5">
        <f>'Thông tin khách hàng'!$B$4+B872-1</f>
        <v>73</v>
      </c>
      <c r="E872" s="46">
        <f t="shared" si="5"/>
        <v>9328734322</v>
      </c>
      <c r="F872" s="5">
        <f>TP*VLOOKUP('Thông tin khách hàng'!$E$10,$X$2:$Z$5,3,FALSE)*OFFSET($S872,0,VLOOKUP('Thông tin khách hàng'!$E$10,$X$2:$Z$5,2,FALSE))</f>
        <v>0</v>
      </c>
      <c r="G872" s="5">
        <f>EP*VLOOKUP('Thông tin khách hàng'!$E$10,$X$2:$Z$5,3,FALSE)*OFFSET($S872,0,VLOOKUP('Thông tin khách hàng'!$E$10,$X$2:$Z$5,2,FALSE))</f>
        <v>0</v>
      </c>
      <c r="H872" s="5">
        <f>F872*HLOOKUP(B872,Assumption!$A$10:$G$12,2,TRUE)+G872*HLOOKUP(B872,Assumption!$A$10:$G$12,3,TRUE)</f>
        <v>0</v>
      </c>
      <c r="I872" s="5">
        <f t="shared" si="2"/>
        <v>0</v>
      </c>
      <c r="J872" s="47">
        <f>VLOOKUP(D872,Assumption!$O$3:$Q$103,IF('Thông tin khách hàng'!$B$3="Nam",2,3),FALSE)/12*P872</f>
        <v>0</v>
      </c>
      <c r="K872" s="5">
        <v>20000.0</v>
      </c>
      <c r="L872" s="46">
        <f>ROUND(((HLOOKUP(B872,Assumption!$A$6:$L$7,2,TRUE)+1)^(1/12)-1)*(E872+I872-J872-K872),0)</f>
        <v>15407130</v>
      </c>
      <c r="M872" s="46">
        <f t="shared" si="3"/>
        <v>9344121452</v>
      </c>
      <c r="N872" s="47">
        <f>HLOOKUP(ROUND(AVERAGE(M860:M871)/10^6,0),Assumption!$B$2:$E$3,2,TRUE)*MAX((AVERAGE(M860:M871)-250*10^6),0)</f>
        <v>53851748.82</v>
      </c>
      <c r="O872" s="46">
        <f t="shared" si="4"/>
        <v>9397973201</v>
      </c>
      <c r="P872" s="46">
        <f>IF(A872=1,SA,MAX(0,SA-M871))</f>
        <v>0</v>
      </c>
      <c r="S872" s="5">
        <v>0.0</v>
      </c>
      <c r="T872" s="5">
        <v>0.0</v>
      </c>
      <c r="U872" s="5">
        <v>0.0</v>
      </c>
      <c r="V872" s="48">
        <v>1.0</v>
      </c>
    </row>
    <row r="873" ht="15.75" customHeight="1">
      <c r="A873" s="5">
        <v>871.0</v>
      </c>
      <c r="B873" s="5">
        <v>73.0</v>
      </c>
      <c r="C873" s="5">
        <f t="shared" si="1"/>
        <v>7</v>
      </c>
      <c r="D873" s="5">
        <f>'Thông tin khách hàng'!$B$4+B873-1</f>
        <v>73</v>
      </c>
      <c r="E873" s="46">
        <f t="shared" si="5"/>
        <v>9344121452</v>
      </c>
      <c r="F873" s="5">
        <f>TP*VLOOKUP('Thông tin khách hàng'!$E$10,$X$2:$Z$5,3,FALSE)*OFFSET($S873,0,VLOOKUP('Thông tin khách hàng'!$E$10,$X$2:$Z$5,2,FALSE))</f>
        <v>15000000</v>
      </c>
      <c r="G873" s="5">
        <f>EP*VLOOKUP('Thông tin khách hàng'!$E$10,$X$2:$Z$5,3,FALSE)*OFFSET($S873,0,VLOOKUP('Thông tin khách hàng'!$E$10,$X$2:$Z$5,2,FALSE))</f>
        <v>15000000</v>
      </c>
      <c r="H873" s="5">
        <f>F873*HLOOKUP(B873,Assumption!$A$10:$G$12,2,TRUE)+G873*HLOOKUP(B873,Assumption!$A$10:$G$12,3,TRUE)</f>
        <v>750000</v>
      </c>
      <c r="I873" s="5">
        <f t="shared" si="2"/>
        <v>29250000</v>
      </c>
      <c r="J873" s="47">
        <f>VLOOKUP(D873,Assumption!$O$3:$Q$103,IF('Thông tin khách hàng'!$B$3="Nam",2,3),FALSE)/12*P873</f>
        <v>0</v>
      </c>
      <c r="K873" s="5">
        <v>20000.0</v>
      </c>
      <c r="L873" s="46">
        <f>ROUND(((HLOOKUP(B873,Assumption!$A$6:$L$7,2,TRUE)+1)^(1/12)-1)*(E873+I873-J873-K873),0)</f>
        <v>15480852</v>
      </c>
      <c r="M873" s="46">
        <f t="shared" si="3"/>
        <v>9388832304</v>
      </c>
      <c r="N873" s="47">
        <f>HLOOKUP(ROUND(AVERAGE(M861:M872)/10^6,0),Assumption!$B$2:$E$3,2,TRUE)*MAX((AVERAGE(M861:M872)-250*10^6),0)</f>
        <v>53972344.85</v>
      </c>
      <c r="O873" s="46">
        <f t="shared" si="4"/>
        <v>9442804649</v>
      </c>
      <c r="P873" s="46">
        <f>IF(A873=1,SA,MAX(0,SA-M872))</f>
        <v>0</v>
      </c>
      <c r="S873" s="5">
        <v>0.0</v>
      </c>
      <c r="T873" s="5">
        <v>1.0</v>
      </c>
      <c r="U873" s="5">
        <v>1.0</v>
      </c>
      <c r="V873" s="48">
        <v>1.0</v>
      </c>
    </row>
    <row r="874" ht="15.75" customHeight="1">
      <c r="A874" s="5">
        <v>872.0</v>
      </c>
      <c r="B874" s="5">
        <v>73.0</v>
      </c>
      <c r="C874" s="5">
        <f t="shared" si="1"/>
        <v>8</v>
      </c>
      <c r="D874" s="5">
        <f>'Thông tin khách hàng'!$B$4+B874-1</f>
        <v>73</v>
      </c>
      <c r="E874" s="46">
        <f t="shared" si="5"/>
        <v>9388832304</v>
      </c>
      <c r="F874" s="5">
        <f>TP*VLOOKUP('Thông tin khách hàng'!$E$10,$X$2:$Z$5,3,FALSE)*OFFSET($S874,0,VLOOKUP('Thông tin khách hàng'!$E$10,$X$2:$Z$5,2,FALSE))</f>
        <v>0</v>
      </c>
      <c r="G874" s="5">
        <f>EP*VLOOKUP('Thông tin khách hàng'!$E$10,$X$2:$Z$5,3,FALSE)*OFFSET($S874,0,VLOOKUP('Thông tin khách hàng'!$E$10,$X$2:$Z$5,2,FALSE))</f>
        <v>0</v>
      </c>
      <c r="H874" s="5">
        <f>F874*HLOOKUP(B874,Assumption!$A$10:$G$12,2,TRUE)+G874*HLOOKUP(B874,Assumption!$A$10:$G$12,3,TRUE)</f>
        <v>0</v>
      </c>
      <c r="I874" s="5">
        <f t="shared" si="2"/>
        <v>0</v>
      </c>
      <c r="J874" s="47">
        <f>VLOOKUP(D874,Assumption!$O$3:$Q$103,IF('Thông tin khách hàng'!$B$3="Nam",2,3),FALSE)/12*P874</f>
        <v>0</v>
      </c>
      <c r="K874" s="5">
        <v>20000.0</v>
      </c>
      <c r="L874" s="46">
        <f>ROUND(((HLOOKUP(B874,Assumption!$A$6:$L$7,2,TRUE)+1)^(1/12)-1)*(E874+I874-J874-K874),0)</f>
        <v>15506387</v>
      </c>
      <c r="M874" s="46">
        <f t="shared" si="3"/>
        <v>9404318691</v>
      </c>
      <c r="N874" s="47">
        <f>HLOOKUP(ROUND(AVERAGE(M862:M873)/10^6,0),Assumption!$B$2:$E$3,2,TRUE)*MAX((AVERAGE(M862:M873)-250*10^6),0)</f>
        <v>54093140.04</v>
      </c>
      <c r="O874" s="46">
        <f t="shared" si="4"/>
        <v>9458411831</v>
      </c>
      <c r="P874" s="46">
        <f>IF(A874=1,SA,MAX(0,SA-M873))</f>
        <v>0</v>
      </c>
      <c r="S874" s="5">
        <v>0.0</v>
      </c>
      <c r="T874" s="5">
        <v>0.0</v>
      </c>
      <c r="U874" s="5">
        <v>0.0</v>
      </c>
      <c r="V874" s="48">
        <v>1.0</v>
      </c>
    </row>
    <row r="875" ht="15.75" customHeight="1">
      <c r="A875" s="5">
        <v>873.0</v>
      </c>
      <c r="B875" s="5">
        <v>73.0</v>
      </c>
      <c r="C875" s="5">
        <f t="shared" si="1"/>
        <v>9</v>
      </c>
      <c r="D875" s="5">
        <f>'Thông tin khách hàng'!$B$4+B875-1</f>
        <v>73</v>
      </c>
      <c r="E875" s="46">
        <f t="shared" si="5"/>
        <v>9404318691</v>
      </c>
      <c r="F875" s="5">
        <f>TP*VLOOKUP('Thông tin khách hàng'!$E$10,$X$2:$Z$5,3,FALSE)*OFFSET($S875,0,VLOOKUP('Thông tin khách hàng'!$E$10,$X$2:$Z$5,2,FALSE))</f>
        <v>0</v>
      </c>
      <c r="G875" s="5">
        <f>EP*VLOOKUP('Thông tin khách hàng'!$E$10,$X$2:$Z$5,3,FALSE)*OFFSET($S875,0,VLOOKUP('Thông tin khách hàng'!$E$10,$X$2:$Z$5,2,FALSE))</f>
        <v>0</v>
      </c>
      <c r="H875" s="5">
        <f>F875*HLOOKUP(B875,Assumption!$A$10:$G$12,2,TRUE)+G875*HLOOKUP(B875,Assumption!$A$10:$G$12,3,TRUE)</f>
        <v>0</v>
      </c>
      <c r="I875" s="5">
        <f t="shared" si="2"/>
        <v>0</v>
      </c>
      <c r="J875" s="47">
        <f>VLOOKUP(D875,Assumption!$O$3:$Q$103,IF('Thông tin khách hàng'!$B$3="Nam",2,3),FALSE)/12*P875</f>
        <v>0</v>
      </c>
      <c r="K875" s="5">
        <v>20000.0</v>
      </c>
      <c r="L875" s="46">
        <f>ROUND(((HLOOKUP(B875,Assumption!$A$6:$L$7,2,TRUE)+1)^(1/12)-1)*(E875+I875-J875-K875),0)</f>
        <v>15531964</v>
      </c>
      <c r="M875" s="46">
        <f t="shared" si="3"/>
        <v>9419830655</v>
      </c>
      <c r="N875" s="47">
        <f>HLOOKUP(ROUND(AVERAGE(M863:M874)/10^6,0),Assumption!$B$2:$E$3,2,TRUE)*MAX((AVERAGE(M863:M874)-250*10^6),0)</f>
        <v>54214134.75</v>
      </c>
      <c r="O875" s="46">
        <f t="shared" si="4"/>
        <v>9474044790</v>
      </c>
      <c r="P875" s="46">
        <f>IF(A875=1,SA,MAX(0,SA-M874))</f>
        <v>0</v>
      </c>
      <c r="S875" s="5">
        <v>0.0</v>
      </c>
      <c r="T875" s="5">
        <v>0.0</v>
      </c>
      <c r="U875" s="5">
        <v>0.0</v>
      </c>
      <c r="V875" s="48">
        <v>1.0</v>
      </c>
    </row>
    <row r="876" ht="15.75" customHeight="1">
      <c r="A876" s="5">
        <v>874.0</v>
      </c>
      <c r="B876" s="5">
        <v>73.0</v>
      </c>
      <c r="C876" s="5">
        <f t="shared" si="1"/>
        <v>10</v>
      </c>
      <c r="D876" s="5">
        <f>'Thông tin khách hàng'!$B$4+B876-1</f>
        <v>73</v>
      </c>
      <c r="E876" s="46">
        <f t="shared" si="5"/>
        <v>9419830655</v>
      </c>
      <c r="F876" s="5">
        <f>TP*VLOOKUP('Thông tin khách hàng'!$E$10,$X$2:$Z$5,3,FALSE)*OFFSET($S876,0,VLOOKUP('Thông tin khách hàng'!$E$10,$X$2:$Z$5,2,FALSE))</f>
        <v>0</v>
      </c>
      <c r="G876" s="5">
        <f>EP*VLOOKUP('Thông tin khách hàng'!$E$10,$X$2:$Z$5,3,FALSE)*OFFSET($S876,0,VLOOKUP('Thông tin khách hàng'!$E$10,$X$2:$Z$5,2,FALSE))</f>
        <v>0</v>
      </c>
      <c r="H876" s="5">
        <f>F876*HLOOKUP(B876,Assumption!$A$10:$G$12,2,TRUE)+G876*HLOOKUP(B876,Assumption!$A$10:$G$12,3,TRUE)</f>
        <v>0</v>
      </c>
      <c r="I876" s="5">
        <f t="shared" si="2"/>
        <v>0</v>
      </c>
      <c r="J876" s="47">
        <f>VLOOKUP(D876,Assumption!$O$3:$Q$103,IF('Thông tin khách hàng'!$B$3="Nam",2,3),FALSE)/12*P876</f>
        <v>0</v>
      </c>
      <c r="K876" s="5">
        <v>20000.0</v>
      </c>
      <c r="L876" s="46">
        <f>ROUND(((HLOOKUP(B876,Assumption!$A$6:$L$7,2,TRUE)+1)^(1/12)-1)*(E876+I876-J876-K876),0)</f>
        <v>15557583</v>
      </c>
      <c r="M876" s="46">
        <f t="shared" si="3"/>
        <v>9435368238</v>
      </c>
      <c r="N876" s="47">
        <f>HLOOKUP(ROUND(AVERAGE(M864:M875)/10^6,0),Assumption!$B$2:$E$3,2,TRUE)*MAX((AVERAGE(M864:M875)-250*10^6),0)</f>
        <v>54335329.28</v>
      </c>
      <c r="O876" s="46">
        <f t="shared" si="4"/>
        <v>9489703568</v>
      </c>
      <c r="P876" s="46">
        <f>IF(A876=1,SA,MAX(0,SA-M875))</f>
        <v>0</v>
      </c>
      <c r="S876" s="5">
        <v>0.0</v>
      </c>
      <c r="T876" s="5">
        <v>0.0</v>
      </c>
      <c r="U876" s="5">
        <v>1.0</v>
      </c>
      <c r="V876" s="48">
        <v>1.0</v>
      </c>
    </row>
    <row r="877" ht="15.75" customHeight="1">
      <c r="A877" s="5">
        <v>875.0</v>
      </c>
      <c r="B877" s="5">
        <v>73.0</v>
      </c>
      <c r="C877" s="5">
        <f t="shared" si="1"/>
        <v>11</v>
      </c>
      <c r="D877" s="5">
        <f>'Thông tin khách hàng'!$B$4+B877-1</f>
        <v>73</v>
      </c>
      <c r="E877" s="46">
        <f t="shared" si="5"/>
        <v>9435368238</v>
      </c>
      <c r="F877" s="5">
        <f>TP*VLOOKUP('Thông tin khách hàng'!$E$10,$X$2:$Z$5,3,FALSE)*OFFSET($S877,0,VLOOKUP('Thông tin khách hàng'!$E$10,$X$2:$Z$5,2,FALSE))</f>
        <v>0</v>
      </c>
      <c r="G877" s="5">
        <f>EP*VLOOKUP('Thông tin khách hàng'!$E$10,$X$2:$Z$5,3,FALSE)*OFFSET($S877,0,VLOOKUP('Thông tin khách hàng'!$E$10,$X$2:$Z$5,2,FALSE))</f>
        <v>0</v>
      </c>
      <c r="H877" s="5">
        <f>F877*HLOOKUP(B877,Assumption!$A$10:$G$12,2,TRUE)+G877*HLOOKUP(B877,Assumption!$A$10:$G$12,3,TRUE)</f>
        <v>0</v>
      </c>
      <c r="I877" s="5">
        <f t="shared" si="2"/>
        <v>0</v>
      </c>
      <c r="J877" s="47">
        <f>VLOOKUP(D877,Assumption!$O$3:$Q$103,IF('Thông tin khách hàng'!$B$3="Nam",2,3),FALSE)/12*P877</f>
        <v>0</v>
      </c>
      <c r="K877" s="5">
        <v>20000.0</v>
      </c>
      <c r="L877" s="46">
        <f>ROUND(((HLOOKUP(B877,Assumption!$A$6:$L$7,2,TRUE)+1)^(1/12)-1)*(E877+I877-J877-K877),0)</f>
        <v>15583245</v>
      </c>
      <c r="M877" s="46">
        <f t="shared" si="3"/>
        <v>9450931483</v>
      </c>
      <c r="N877" s="47">
        <f>HLOOKUP(ROUND(AVERAGE(M865:M876)/10^6,0),Assumption!$B$2:$E$3,2,TRUE)*MAX((AVERAGE(M865:M876)-250*10^6),0)</f>
        <v>54456723.98</v>
      </c>
      <c r="O877" s="46">
        <f t="shared" si="4"/>
        <v>9505388207</v>
      </c>
      <c r="P877" s="46">
        <f>IF(A877=1,SA,MAX(0,SA-M876))</f>
        <v>0</v>
      </c>
      <c r="S877" s="5">
        <v>0.0</v>
      </c>
      <c r="T877" s="5">
        <v>0.0</v>
      </c>
      <c r="U877" s="5">
        <v>0.0</v>
      </c>
      <c r="V877" s="48">
        <v>1.0</v>
      </c>
    </row>
    <row r="878" ht="15.75" customHeight="1">
      <c r="A878" s="5">
        <v>876.0</v>
      </c>
      <c r="B878" s="5">
        <v>73.0</v>
      </c>
      <c r="C878" s="5">
        <f t="shared" si="1"/>
        <v>12</v>
      </c>
      <c r="D878" s="5">
        <f>'Thông tin khách hàng'!$B$4+B878-1</f>
        <v>73</v>
      </c>
      <c r="E878" s="46">
        <f t="shared" si="5"/>
        <v>9450931483</v>
      </c>
      <c r="F878" s="5">
        <f>TP*VLOOKUP('Thông tin khách hàng'!$E$10,$X$2:$Z$5,3,FALSE)*OFFSET($S878,0,VLOOKUP('Thông tin khách hàng'!$E$10,$X$2:$Z$5,2,FALSE))</f>
        <v>0</v>
      </c>
      <c r="G878" s="5">
        <f>EP*VLOOKUP('Thông tin khách hàng'!$E$10,$X$2:$Z$5,3,FALSE)*OFFSET($S878,0,VLOOKUP('Thông tin khách hàng'!$E$10,$X$2:$Z$5,2,FALSE))</f>
        <v>0</v>
      </c>
      <c r="H878" s="5">
        <f>F878*HLOOKUP(B878,Assumption!$A$10:$G$12,2,TRUE)+G878*HLOOKUP(B878,Assumption!$A$10:$G$12,3,TRUE)</f>
        <v>0</v>
      </c>
      <c r="I878" s="5">
        <f t="shared" si="2"/>
        <v>0</v>
      </c>
      <c r="J878" s="47">
        <f>VLOOKUP(D878,Assumption!$O$3:$Q$103,IF('Thông tin khách hàng'!$B$3="Nam",2,3),FALSE)/12*P878</f>
        <v>0</v>
      </c>
      <c r="K878" s="5">
        <v>20000.0</v>
      </c>
      <c r="L878" s="46">
        <f>ROUND(((HLOOKUP(B878,Assumption!$A$6:$L$7,2,TRUE)+1)^(1/12)-1)*(E878+I878-J878-K878),0)</f>
        <v>15608949</v>
      </c>
      <c r="M878" s="46">
        <f t="shared" si="3"/>
        <v>9466520432</v>
      </c>
      <c r="N878" s="47">
        <f>HLOOKUP(ROUND(AVERAGE(M866:M877)/10^6,0),Assumption!$B$2:$E$3,2,TRUE)*MAX((AVERAGE(M866:M877)-250*10^6),0)</f>
        <v>54578319.17</v>
      </c>
      <c r="O878" s="46">
        <f t="shared" si="4"/>
        <v>9521098751</v>
      </c>
      <c r="P878" s="46">
        <f>IF(A878=1,SA,MAX(0,SA-M877))</f>
        <v>0</v>
      </c>
      <c r="S878" s="5">
        <v>0.0</v>
      </c>
      <c r="T878" s="5">
        <v>0.0</v>
      </c>
      <c r="U878" s="5">
        <v>0.0</v>
      </c>
      <c r="V878" s="48">
        <v>1.0</v>
      </c>
    </row>
    <row r="879" ht="15.75" customHeight="1">
      <c r="A879" s="5">
        <v>877.0</v>
      </c>
      <c r="B879" s="5">
        <v>74.0</v>
      </c>
      <c r="C879" s="5">
        <f t="shared" si="1"/>
        <v>1</v>
      </c>
      <c r="D879" s="5">
        <f>'Thông tin khách hàng'!$B$4+B879-1</f>
        <v>74</v>
      </c>
      <c r="E879" s="46">
        <f t="shared" si="5"/>
        <v>9466520432</v>
      </c>
      <c r="F879" s="5">
        <f>TP*VLOOKUP('Thông tin khách hàng'!$E$10,$X$2:$Z$5,3,FALSE)*OFFSET($S879,0,VLOOKUP('Thông tin khách hàng'!$E$10,$X$2:$Z$5,2,FALSE))</f>
        <v>15000000</v>
      </c>
      <c r="G879" s="5">
        <f>EP*VLOOKUP('Thông tin khách hàng'!$E$10,$X$2:$Z$5,3,FALSE)*OFFSET($S879,0,VLOOKUP('Thông tin khách hàng'!$E$10,$X$2:$Z$5,2,FALSE))</f>
        <v>15000000</v>
      </c>
      <c r="H879" s="5">
        <f>F879*HLOOKUP(B879,Assumption!$A$10:$G$12,2,TRUE)+G879*HLOOKUP(B879,Assumption!$A$10:$G$12,3,TRUE)</f>
        <v>750000</v>
      </c>
      <c r="I879" s="5">
        <f t="shared" si="2"/>
        <v>29250000</v>
      </c>
      <c r="J879" s="47">
        <f>VLOOKUP(D879,Assumption!$O$3:$Q$103,IF('Thông tin khách hàng'!$B$3="Nam",2,3),FALSE)/12*P879</f>
        <v>0</v>
      </c>
      <c r="K879" s="5">
        <v>20000.0</v>
      </c>
      <c r="L879" s="46">
        <f>ROUND(((HLOOKUP(B879,Assumption!$A$6:$L$7,2,TRUE)+1)^(1/12)-1)*(E879+I879-J879-K879),0)</f>
        <v>15683004</v>
      </c>
      <c r="M879" s="46">
        <f t="shared" si="3"/>
        <v>9511433436</v>
      </c>
      <c r="N879" s="47">
        <f>HLOOKUP(ROUND(AVERAGE(M867:M878)/10^6,0),Assumption!$B$2:$E$3,2,TRUE)*MAX((AVERAGE(M867:M878)-250*10^6),0)</f>
        <v>54700115.18</v>
      </c>
      <c r="O879" s="46">
        <f t="shared" si="4"/>
        <v>9566133551</v>
      </c>
      <c r="P879" s="46">
        <f>IF(A879=1,SA,MAX(0,SA-M878))</f>
        <v>0</v>
      </c>
      <c r="S879" s="5">
        <v>1.0</v>
      </c>
      <c r="T879" s="5">
        <v>1.0</v>
      </c>
      <c r="U879" s="5">
        <v>1.0</v>
      </c>
      <c r="V879" s="48">
        <v>1.0</v>
      </c>
    </row>
    <row r="880" ht="15.75" customHeight="1">
      <c r="A880" s="5">
        <v>878.0</v>
      </c>
      <c r="B880" s="5">
        <v>74.0</v>
      </c>
      <c r="C880" s="5">
        <f t="shared" si="1"/>
        <v>2</v>
      </c>
      <c r="D880" s="5">
        <f>'Thông tin khách hàng'!$B$4+B880-1</f>
        <v>74</v>
      </c>
      <c r="E880" s="46">
        <f t="shared" si="5"/>
        <v>9511433436</v>
      </c>
      <c r="F880" s="5">
        <f>TP*VLOOKUP('Thông tin khách hàng'!$E$10,$X$2:$Z$5,3,FALSE)*OFFSET($S880,0,VLOOKUP('Thông tin khách hàng'!$E$10,$X$2:$Z$5,2,FALSE))</f>
        <v>0</v>
      </c>
      <c r="G880" s="5">
        <f>EP*VLOOKUP('Thông tin khách hàng'!$E$10,$X$2:$Z$5,3,FALSE)*OFFSET($S880,0,VLOOKUP('Thông tin khách hàng'!$E$10,$X$2:$Z$5,2,FALSE))</f>
        <v>0</v>
      </c>
      <c r="H880" s="5">
        <f>F880*HLOOKUP(B880,Assumption!$A$10:$G$12,2,TRUE)+G880*HLOOKUP(B880,Assumption!$A$10:$G$12,3,TRUE)</f>
        <v>0</v>
      </c>
      <c r="I880" s="5">
        <f t="shared" si="2"/>
        <v>0</v>
      </c>
      <c r="J880" s="47">
        <f>VLOOKUP(D880,Assumption!$O$3:$Q$103,IF('Thông tin khách hàng'!$B$3="Nam",2,3),FALSE)/12*P880</f>
        <v>0</v>
      </c>
      <c r="K880" s="5">
        <v>20000.0</v>
      </c>
      <c r="L880" s="46">
        <f>ROUND(((HLOOKUP(B880,Assumption!$A$6:$L$7,2,TRUE)+1)^(1/12)-1)*(E880+I880-J880-K880),0)</f>
        <v>15708873</v>
      </c>
      <c r="M880" s="46">
        <f t="shared" si="3"/>
        <v>9527122309</v>
      </c>
      <c r="N880" s="47">
        <f>HLOOKUP(ROUND(AVERAGE(M868:M879)/10^6,0),Assumption!$B$2:$E$3,2,TRUE)*MAX((AVERAGE(M868:M879)-250*10^6),0)</f>
        <v>54822112.35</v>
      </c>
      <c r="O880" s="46">
        <f t="shared" si="4"/>
        <v>9581944422</v>
      </c>
      <c r="P880" s="46">
        <f>IF(A880=1,SA,MAX(0,SA-M879))</f>
        <v>0</v>
      </c>
      <c r="S880" s="5">
        <v>0.0</v>
      </c>
      <c r="T880" s="5">
        <v>0.0</v>
      </c>
      <c r="U880" s="5">
        <v>0.0</v>
      </c>
      <c r="V880" s="48">
        <v>1.0</v>
      </c>
    </row>
    <row r="881" ht="15.75" customHeight="1">
      <c r="A881" s="5">
        <v>879.0</v>
      </c>
      <c r="B881" s="5">
        <v>74.0</v>
      </c>
      <c r="C881" s="5">
        <f t="shared" si="1"/>
        <v>3</v>
      </c>
      <c r="D881" s="5">
        <f>'Thông tin khách hàng'!$B$4+B881-1</f>
        <v>74</v>
      </c>
      <c r="E881" s="46">
        <f t="shared" si="5"/>
        <v>9527122309</v>
      </c>
      <c r="F881" s="5">
        <f>TP*VLOOKUP('Thông tin khách hàng'!$E$10,$X$2:$Z$5,3,FALSE)*OFFSET($S881,0,VLOOKUP('Thông tin khách hàng'!$E$10,$X$2:$Z$5,2,FALSE))</f>
        <v>0</v>
      </c>
      <c r="G881" s="5">
        <f>EP*VLOOKUP('Thông tin khách hàng'!$E$10,$X$2:$Z$5,3,FALSE)*OFFSET($S881,0,VLOOKUP('Thông tin khách hàng'!$E$10,$X$2:$Z$5,2,FALSE))</f>
        <v>0</v>
      </c>
      <c r="H881" s="5">
        <f>F881*HLOOKUP(B881,Assumption!$A$10:$G$12,2,TRUE)+G881*HLOOKUP(B881,Assumption!$A$10:$G$12,3,TRUE)</f>
        <v>0</v>
      </c>
      <c r="I881" s="5">
        <f t="shared" si="2"/>
        <v>0</v>
      </c>
      <c r="J881" s="47">
        <f>VLOOKUP(D881,Assumption!$O$3:$Q$103,IF('Thông tin khách hàng'!$B$3="Nam",2,3),FALSE)/12*P881</f>
        <v>0</v>
      </c>
      <c r="K881" s="5">
        <v>20000.0</v>
      </c>
      <c r="L881" s="46">
        <f>ROUND(((HLOOKUP(B881,Assumption!$A$6:$L$7,2,TRUE)+1)^(1/12)-1)*(E881+I881-J881-K881),0)</f>
        <v>15734784</v>
      </c>
      <c r="M881" s="46">
        <f t="shared" si="3"/>
        <v>9542837093</v>
      </c>
      <c r="N881" s="47">
        <f>HLOOKUP(ROUND(AVERAGE(M869:M880)/10^6,0),Assumption!$B$2:$E$3,2,TRUE)*MAX((AVERAGE(M869:M880)-250*10^6),0)</f>
        <v>54944311.01</v>
      </c>
      <c r="O881" s="46">
        <f t="shared" si="4"/>
        <v>9597781404</v>
      </c>
      <c r="P881" s="46">
        <f>IF(A881=1,SA,MAX(0,SA-M880))</f>
        <v>0</v>
      </c>
      <c r="S881" s="5">
        <v>0.0</v>
      </c>
      <c r="T881" s="5">
        <v>0.0</v>
      </c>
      <c r="U881" s="5">
        <v>0.0</v>
      </c>
      <c r="V881" s="48">
        <v>1.0</v>
      </c>
    </row>
    <row r="882" ht="15.75" customHeight="1">
      <c r="A882" s="5">
        <v>880.0</v>
      </c>
      <c r="B882" s="5">
        <v>74.0</v>
      </c>
      <c r="C882" s="5">
        <f t="shared" si="1"/>
        <v>4</v>
      </c>
      <c r="D882" s="5">
        <f>'Thông tin khách hàng'!$B$4+B882-1</f>
        <v>74</v>
      </c>
      <c r="E882" s="46">
        <f t="shared" si="5"/>
        <v>9542837093</v>
      </c>
      <c r="F882" s="5">
        <f>TP*VLOOKUP('Thông tin khách hàng'!$E$10,$X$2:$Z$5,3,FALSE)*OFFSET($S882,0,VLOOKUP('Thông tin khách hàng'!$E$10,$X$2:$Z$5,2,FALSE))</f>
        <v>0</v>
      </c>
      <c r="G882" s="5">
        <f>EP*VLOOKUP('Thông tin khách hàng'!$E$10,$X$2:$Z$5,3,FALSE)*OFFSET($S882,0,VLOOKUP('Thông tin khách hàng'!$E$10,$X$2:$Z$5,2,FALSE))</f>
        <v>0</v>
      </c>
      <c r="H882" s="5">
        <f>F882*HLOOKUP(B882,Assumption!$A$10:$G$12,2,TRUE)+G882*HLOOKUP(B882,Assumption!$A$10:$G$12,3,TRUE)</f>
        <v>0</v>
      </c>
      <c r="I882" s="5">
        <f t="shared" si="2"/>
        <v>0</v>
      </c>
      <c r="J882" s="47">
        <f>VLOOKUP(D882,Assumption!$O$3:$Q$103,IF('Thông tin khách hàng'!$B$3="Nam",2,3),FALSE)/12*P882</f>
        <v>0</v>
      </c>
      <c r="K882" s="5">
        <v>20000.0</v>
      </c>
      <c r="L882" s="46">
        <f>ROUND(((HLOOKUP(B882,Assumption!$A$6:$L$7,2,TRUE)+1)^(1/12)-1)*(E882+I882-J882-K882),0)</f>
        <v>15760738</v>
      </c>
      <c r="M882" s="46">
        <f t="shared" si="3"/>
        <v>9558577831</v>
      </c>
      <c r="N882" s="47">
        <f>HLOOKUP(ROUND(AVERAGE(M870:M881)/10^6,0),Assumption!$B$2:$E$3,2,TRUE)*MAX((AVERAGE(M870:M881)-250*10^6),0)</f>
        <v>55066711.49</v>
      </c>
      <c r="O882" s="46">
        <f t="shared" si="4"/>
        <v>9613644543</v>
      </c>
      <c r="P882" s="46">
        <f>IF(A882=1,SA,MAX(0,SA-M881))</f>
        <v>0</v>
      </c>
      <c r="S882" s="5">
        <v>0.0</v>
      </c>
      <c r="T882" s="5">
        <v>0.0</v>
      </c>
      <c r="U882" s="5">
        <v>1.0</v>
      </c>
      <c r="V882" s="48">
        <v>1.0</v>
      </c>
    </row>
    <row r="883" ht="15.75" customHeight="1">
      <c r="A883" s="5">
        <v>881.0</v>
      </c>
      <c r="B883" s="5">
        <v>74.0</v>
      </c>
      <c r="C883" s="5">
        <f t="shared" si="1"/>
        <v>5</v>
      </c>
      <c r="D883" s="5">
        <f>'Thông tin khách hàng'!$B$4+B883-1</f>
        <v>74</v>
      </c>
      <c r="E883" s="46">
        <f t="shared" si="5"/>
        <v>9558577831</v>
      </c>
      <c r="F883" s="5">
        <f>TP*VLOOKUP('Thông tin khách hàng'!$E$10,$X$2:$Z$5,3,FALSE)*OFFSET($S883,0,VLOOKUP('Thông tin khách hàng'!$E$10,$X$2:$Z$5,2,FALSE))</f>
        <v>0</v>
      </c>
      <c r="G883" s="5">
        <f>EP*VLOOKUP('Thông tin khách hàng'!$E$10,$X$2:$Z$5,3,FALSE)*OFFSET($S883,0,VLOOKUP('Thông tin khách hàng'!$E$10,$X$2:$Z$5,2,FALSE))</f>
        <v>0</v>
      </c>
      <c r="H883" s="5">
        <f>F883*HLOOKUP(B883,Assumption!$A$10:$G$12,2,TRUE)+G883*HLOOKUP(B883,Assumption!$A$10:$G$12,3,TRUE)</f>
        <v>0</v>
      </c>
      <c r="I883" s="5">
        <f t="shared" si="2"/>
        <v>0</v>
      </c>
      <c r="J883" s="47">
        <f>VLOOKUP(D883,Assumption!$O$3:$Q$103,IF('Thông tin khách hàng'!$B$3="Nam",2,3),FALSE)/12*P883</f>
        <v>0</v>
      </c>
      <c r="K883" s="5">
        <v>20000.0</v>
      </c>
      <c r="L883" s="46">
        <f>ROUND(((HLOOKUP(B883,Assumption!$A$6:$L$7,2,TRUE)+1)^(1/12)-1)*(E883+I883-J883-K883),0)</f>
        <v>15786735</v>
      </c>
      <c r="M883" s="46">
        <f t="shared" si="3"/>
        <v>9574344566</v>
      </c>
      <c r="N883" s="47">
        <f>HLOOKUP(ROUND(AVERAGE(M871:M882)/10^6,0),Assumption!$B$2:$E$3,2,TRUE)*MAX((AVERAGE(M871:M882)-250*10^6),0)</f>
        <v>55189314.12</v>
      </c>
      <c r="O883" s="46">
        <f t="shared" si="4"/>
        <v>9629533880</v>
      </c>
      <c r="P883" s="46">
        <f>IF(A883=1,SA,MAX(0,SA-M882))</f>
        <v>0</v>
      </c>
      <c r="S883" s="5">
        <v>0.0</v>
      </c>
      <c r="T883" s="5">
        <v>0.0</v>
      </c>
      <c r="U883" s="5">
        <v>0.0</v>
      </c>
      <c r="V883" s="48">
        <v>1.0</v>
      </c>
    </row>
    <row r="884" ht="15.75" customHeight="1">
      <c r="A884" s="5">
        <v>882.0</v>
      </c>
      <c r="B884" s="5">
        <v>74.0</v>
      </c>
      <c r="C884" s="5">
        <f t="shared" si="1"/>
        <v>6</v>
      </c>
      <c r="D884" s="5">
        <f>'Thông tin khách hàng'!$B$4+B884-1</f>
        <v>74</v>
      </c>
      <c r="E884" s="46">
        <f t="shared" si="5"/>
        <v>9574344566</v>
      </c>
      <c r="F884" s="5">
        <f>TP*VLOOKUP('Thông tin khách hàng'!$E$10,$X$2:$Z$5,3,FALSE)*OFFSET($S884,0,VLOOKUP('Thông tin khách hàng'!$E$10,$X$2:$Z$5,2,FALSE))</f>
        <v>0</v>
      </c>
      <c r="G884" s="5">
        <f>EP*VLOOKUP('Thông tin khách hàng'!$E$10,$X$2:$Z$5,3,FALSE)*OFFSET($S884,0,VLOOKUP('Thông tin khách hàng'!$E$10,$X$2:$Z$5,2,FALSE))</f>
        <v>0</v>
      </c>
      <c r="H884" s="5">
        <f>F884*HLOOKUP(B884,Assumption!$A$10:$G$12,2,TRUE)+G884*HLOOKUP(B884,Assumption!$A$10:$G$12,3,TRUE)</f>
        <v>0</v>
      </c>
      <c r="I884" s="5">
        <f t="shared" si="2"/>
        <v>0</v>
      </c>
      <c r="J884" s="47">
        <f>VLOOKUP(D884,Assumption!$O$3:$Q$103,IF('Thông tin khách hàng'!$B$3="Nam",2,3),FALSE)/12*P884</f>
        <v>0</v>
      </c>
      <c r="K884" s="5">
        <v>20000.0</v>
      </c>
      <c r="L884" s="46">
        <f>ROUND(((HLOOKUP(B884,Assumption!$A$6:$L$7,2,TRUE)+1)^(1/12)-1)*(E884+I884-J884-K884),0)</f>
        <v>15812775</v>
      </c>
      <c r="M884" s="46">
        <f t="shared" si="3"/>
        <v>9590137341</v>
      </c>
      <c r="N884" s="47">
        <f>HLOOKUP(ROUND(AVERAGE(M872:M883)/10^6,0),Assumption!$B$2:$E$3,2,TRUE)*MAX((AVERAGE(M872:M883)-250*10^6),0)</f>
        <v>55312119.25</v>
      </c>
      <c r="O884" s="46">
        <f t="shared" si="4"/>
        <v>9645449461</v>
      </c>
      <c r="P884" s="46">
        <f>IF(A884=1,SA,MAX(0,SA-M883))</f>
        <v>0</v>
      </c>
      <c r="S884" s="5">
        <v>0.0</v>
      </c>
      <c r="T884" s="5">
        <v>0.0</v>
      </c>
      <c r="U884" s="5">
        <v>0.0</v>
      </c>
      <c r="V884" s="48">
        <v>1.0</v>
      </c>
    </row>
    <row r="885" ht="15.75" customHeight="1">
      <c r="A885" s="5">
        <v>883.0</v>
      </c>
      <c r="B885" s="5">
        <v>74.0</v>
      </c>
      <c r="C885" s="5">
        <f t="shared" si="1"/>
        <v>7</v>
      </c>
      <c r="D885" s="5">
        <f>'Thông tin khách hàng'!$B$4+B885-1</f>
        <v>74</v>
      </c>
      <c r="E885" s="46">
        <f t="shared" si="5"/>
        <v>9590137341</v>
      </c>
      <c r="F885" s="5">
        <f>TP*VLOOKUP('Thông tin khách hàng'!$E$10,$X$2:$Z$5,3,FALSE)*OFFSET($S885,0,VLOOKUP('Thông tin khách hàng'!$E$10,$X$2:$Z$5,2,FALSE))</f>
        <v>15000000</v>
      </c>
      <c r="G885" s="5">
        <f>EP*VLOOKUP('Thông tin khách hàng'!$E$10,$X$2:$Z$5,3,FALSE)*OFFSET($S885,0,VLOOKUP('Thông tin khách hàng'!$E$10,$X$2:$Z$5,2,FALSE))</f>
        <v>15000000</v>
      </c>
      <c r="H885" s="5">
        <f>F885*HLOOKUP(B885,Assumption!$A$10:$G$12,2,TRUE)+G885*HLOOKUP(B885,Assumption!$A$10:$G$12,3,TRUE)</f>
        <v>750000</v>
      </c>
      <c r="I885" s="5">
        <f t="shared" si="2"/>
        <v>29250000</v>
      </c>
      <c r="J885" s="47">
        <f>VLOOKUP(D885,Assumption!$O$3:$Q$103,IF('Thông tin khách hàng'!$B$3="Nam",2,3),FALSE)/12*P885</f>
        <v>0</v>
      </c>
      <c r="K885" s="5">
        <v>20000.0</v>
      </c>
      <c r="L885" s="46">
        <f>ROUND(((HLOOKUP(B885,Assumption!$A$6:$L$7,2,TRUE)+1)^(1/12)-1)*(E885+I885-J885-K885),0)</f>
        <v>15887167</v>
      </c>
      <c r="M885" s="46">
        <f t="shared" si="3"/>
        <v>9635254508</v>
      </c>
      <c r="N885" s="47">
        <f>HLOOKUP(ROUND(AVERAGE(M873:M884)/10^6,0),Assumption!$B$2:$E$3,2,TRUE)*MAX((AVERAGE(M873:M884)-250*10^6),0)</f>
        <v>55435127.19</v>
      </c>
      <c r="O885" s="46">
        <f t="shared" si="4"/>
        <v>9690689635</v>
      </c>
      <c r="P885" s="46">
        <f>IF(A885=1,SA,MAX(0,SA-M884))</f>
        <v>0</v>
      </c>
      <c r="S885" s="5">
        <v>0.0</v>
      </c>
      <c r="T885" s="5">
        <v>1.0</v>
      </c>
      <c r="U885" s="5">
        <v>1.0</v>
      </c>
      <c r="V885" s="48">
        <v>1.0</v>
      </c>
    </row>
    <row r="886" ht="15.75" customHeight="1">
      <c r="A886" s="5">
        <v>884.0</v>
      </c>
      <c r="B886" s="5">
        <v>74.0</v>
      </c>
      <c r="C886" s="5">
        <f t="shared" si="1"/>
        <v>8</v>
      </c>
      <c r="D886" s="5">
        <f>'Thông tin khách hàng'!$B$4+B886-1</f>
        <v>74</v>
      </c>
      <c r="E886" s="46">
        <f t="shared" si="5"/>
        <v>9635254508</v>
      </c>
      <c r="F886" s="5">
        <f>TP*VLOOKUP('Thông tin khách hàng'!$E$10,$X$2:$Z$5,3,FALSE)*OFFSET($S886,0,VLOOKUP('Thông tin khách hàng'!$E$10,$X$2:$Z$5,2,FALSE))</f>
        <v>0</v>
      </c>
      <c r="G886" s="5">
        <f>EP*VLOOKUP('Thông tin khách hàng'!$E$10,$X$2:$Z$5,3,FALSE)*OFFSET($S886,0,VLOOKUP('Thông tin khách hàng'!$E$10,$X$2:$Z$5,2,FALSE))</f>
        <v>0</v>
      </c>
      <c r="H886" s="5">
        <f>F886*HLOOKUP(B886,Assumption!$A$10:$G$12,2,TRUE)+G886*HLOOKUP(B886,Assumption!$A$10:$G$12,3,TRUE)</f>
        <v>0</v>
      </c>
      <c r="I886" s="5">
        <f t="shared" si="2"/>
        <v>0</v>
      </c>
      <c r="J886" s="47">
        <f>VLOOKUP(D886,Assumption!$O$3:$Q$103,IF('Thông tin khách hàng'!$B$3="Nam",2,3),FALSE)/12*P886</f>
        <v>0</v>
      </c>
      <c r="K886" s="5">
        <v>20000.0</v>
      </c>
      <c r="L886" s="46">
        <f>ROUND(((HLOOKUP(B886,Assumption!$A$6:$L$7,2,TRUE)+1)^(1/12)-1)*(E886+I886-J886-K886),0)</f>
        <v>15913373</v>
      </c>
      <c r="M886" s="46">
        <f t="shared" si="3"/>
        <v>9651147881</v>
      </c>
      <c r="N886" s="47">
        <f>HLOOKUP(ROUND(AVERAGE(M874:M885)/10^6,0),Assumption!$B$2:$E$3,2,TRUE)*MAX((AVERAGE(M874:M885)-250*10^6),0)</f>
        <v>55558338.29</v>
      </c>
      <c r="O886" s="46">
        <f t="shared" si="4"/>
        <v>9706706220</v>
      </c>
      <c r="P886" s="46">
        <f>IF(A886=1,SA,MAX(0,SA-M885))</f>
        <v>0</v>
      </c>
      <c r="S886" s="5">
        <v>0.0</v>
      </c>
      <c r="T886" s="5">
        <v>0.0</v>
      </c>
      <c r="U886" s="5">
        <v>0.0</v>
      </c>
      <c r="V886" s="48">
        <v>1.0</v>
      </c>
    </row>
    <row r="887" ht="15.75" customHeight="1">
      <c r="A887" s="5">
        <v>885.0</v>
      </c>
      <c r="B887" s="5">
        <v>74.0</v>
      </c>
      <c r="C887" s="5">
        <f t="shared" si="1"/>
        <v>9</v>
      </c>
      <c r="D887" s="5">
        <f>'Thông tin khách hàng'!$B$4+B887-1</f>
        <v>74</v>
      </c>
      <c r="E887" s="46">
        <f t="shared" si="5"/>
        <v>9651147881</v>
      </c>
      <c r="F887" s="5">
        <f>TP*VLOOKUP('Thông tin khách hàng'!$E$10,$X$2:$Z$5,3,FALSE)*OFFSET($S887,0,VLOOKUP('Thông tin khách hàng'!$E$10,$X$2:$Z$5,2,FALSE))</f>
        <v>0</v>
      </c>
      <c r="G887" s="5">
        <f>EP*VLOOKUP('Thông tin khách hàng'!$E$10,$X$2:$Z$5,3,FALSE)*OFFSET($S887,0,VLOOKUP('Thông tin khách hàng'!$E$10,$X$2:$Z$5,2,FALSE))</f>
        <v>0</v>
      </c>
      <c r="H887" s="5">
        <f>F887*HLOOKUP(B887,Assumption!$A$10:$G$12,2,TRUE)+G887*HLOOKUP(B887,Assumption!$A$10:$G$12,3,TRUE)</f>
        <v>0</v>
      </c>
      <c r="I887" s="5">
        <f t="shared" si="2"/>
        <v>0</v>
      </c>
      <c r="J887" s="47">
        <f>VLOOKUP(D887,Assumption!$O$3:$Q$103,IF('Thông tin khách hàng'!$B$3="Nam",2,3),FALSE)/12*P887</f>
        <v>0</v>
      </c>
      <c r="K887" s="5">
        <v>20000.0</v>
      </c>
      <c r="L887" s="46">
        <f>ROUND(((HLOOKUP(B887,Assumption!$A$6:$L$7,2,TRUE)+1)^(1/12)-1)*(E887+I887-J887-K887),0)</f>
        <v>15939622</v>
      </c>
      <c r="M887" s="46">
        <f t="shared" si="3"/>
        <v>9667067503</v>
      </c>
      <c r="N887" s="47">
        <f>HLOOKUP(ROUND(AVERAGE(M875:M886)/10^6,0),Assumption!$B$2:$E$3,2,TRUE)*MAX((AVERAGE(M875:M886)-250*10^6),0)</f>
        <v>55681752.89</v>
      </c>
      <c r="O887" s="46">
        <f t="shared" si="4"/>
        <v>9722749256</v>
      </c>
      <c r="P887" s="46">
        <f>IF(A887=1,SA,MAX(0,SA-M886))</f>
        <v>0</v>
      </c>
      <c r="S887" s="5">
        <v>0.0</v>
      </c>
      <c r="T887" s="5">
        <v>0.0</v>
      </c>
      <c r="U887" s="5">
        <v>0.0</v>
      </c>
      <c r="V887" s="48">
        <v>1.0</v>
      </c>
    </row>
    <row r="888" ht="15.75" customHeight="1">
      <c r="A888" s="5">
        <v>886.0</v>
      </c>
      <c r="B888" s="5">
        <v>74.0</v>
      </c>
      <c r="C888" s="5">
        <f t="shared" si="1"/>
        <v>10</v>
      </c>
      <c r="D888" s="5">
        <f>'Thông tin khách hàng'!$B$4+B888-1</f>
        <v>74</v>
      </c>
      <c r="E888" s="46">
        <f t="shared" si="5"/>
        <v>9667067503</v>
      </c>
      <c r="F888" s="5">
        <f>TP*VLOOKUP('Thông tin khách hàng'!$E$10,$X$2:$Z$5,3,FALSE)*OFFSET($S888,0,VLOOKUP('Thông tin khách hàng'!$E$10,$X$2:$Z$5,2,FALSE))</f>
        <v>0</v>
      </c>
      <c r="G888" s="5">
        <f>EP*VLOOKUP('Thông tin khách hàng'!$E$10,$X$2:$Z$5,3,FALSE)*OFFSET($S888,0,VLOOKUP('Thông tin khách hàng'!$E$10,$X$2:$Z$5,2,FALSE))</f>
        <v>0</v>
      </c>
      <c r="H888" s="5">
        <f>F888*HLOOKUP(B888,Assumption!$A$10:$G$12,2,TRUE)+G888*HLOOKUP(B888,Assumption!$A$10:$G$12,3,TRUE)</f>
        <v>0</v>
      </c>
      <c r="I888" s="5">
        <f t="shared" si="2"/>
        <v>0</v>
      </c>
      <c r="J888" s="47">
        <f>VLOOKUP(D888,Assumption!$O$3:$Q$103,IF('Thông tin khách hàng'!$B$3="Nam",2,3),FALSE)/12*P888</f>
        <v>0</v>
      </c>
      <c r="K888" s="5">
        <v>20000.0</v>
      </c>
      <c r="L888" s="46">
        <f>ROUND(((HLOOKUP(B888,Assumption!$A$6:$L$7,2,TRUE)+1)^(1/12)-1)*(E888+I888-J888-K888),0)</f>
        <v>15965915</v>
      </c>
      <c r="M888" s="46">
        <f t="shared" si="3"/>
        <v>9683013418</v>
      </c>
      <c r="N888" s="47">
        <f>HLOOKUP(ROUND(AVERAGE(M876:M887)/10^6,0),Assumption!$B$2:$E$3,2,TRUE)*MAX((AVERAGE(M876:M887)-250*10^6),0)</f>
        <v>55805371.31</v>
      </c>
      <c r="O888" s="46">
        <f t="shared" si="4"/>
        <v>9738818790</v>
      </c>
      <c r="P888" s="46">
        <f>IF(A888=1,SA,MAX(0,SA-M887))</f>
        <v>0</v>
      </c>
      <c r="S888" s="5">
        <v>0.0</v>
      </c>
      <c r="T888" s="5">
        <v>0.0</v>
      </c>
      <c r="U888" s="5">
        <v>1.0</v>
      </c>
      <c r="V888" s="48">
        <v>1.0</v>
      </c>
    </row>
    <row r="889" ht="15.75" customHeight="1">
      <c r="A889" s="5">
        <v>887.0</v>
      </c>
      <c r="B889" s="5">
        <v>74.0</v>
      </c>
      <c r="C889" s="5">
        <f t="shared" si="1"/>
        <v>11</v>
      </c>
      <c r="D889" s="5">
        <f>'Thông tin khách hàng'!$B$4+B889-1</f>
        <v>74</v>
      </c>
      <c r="E889" s="46">
        <f t="shared" si="5"/>
        <v>9683013418</v>
      </c>
      <c r="F889" s="5">
        <f>TP*VLOOKUP('Thông tin khách hàng'!$E$10,$X$2:$Z$5,3,FALSE)*OFFSET($S889,0,VLOOKUP('Thông tin khách hàng'!$E$10,$X$2:$Z$5,2,FALSE))</f>
        <v>0</v>
      </c>
      <c r="G889" s="5">
        <f>EP*VLOOKUP('Thông tin khách hàng'!$E$10,$X$2:$Z$5,3,FALSE)*OFFSET($S889,0,VLOOKUP('Thông tin khách hàng'!$E$10,$X$2:$Z$5,2,FALSE))</f>
        <v>0</v>
      </c>
      <c r="H889" s="5">
        <f>F889*HLOOKUP(B889,Assumption!$A$10:$G$12,2,TRUE)+G889*HLOOKUP(B889,Assumption!$A$10:$G$12,3,TRUE)</f>
        <v>0</v>
      </c>
      <c r="I889" s="5">
        <f t="shared" si="2"/>
        <v>0</v>
      </c>
      <c r="J889" s="47">
        <f>VLOOKUP(D889,Assumption!$O$3:$Q$103,IF('Thông tin khách hàng'!$B$3="Nam",2,3),FALSE)/12*P889</f>
        <v>0</v>
      </c>
      <c r="K889" s="5">
        <v>20000.0</v>
      </c>
      <c r="L889" s="46">
        <f>ROUND(((HLOOKUP(B889,Assumption!$A$6:$L$7,2,TRUE)+1)^(1/12)-1)*(E889+I889-J889-K889),0)</f>
        <v>15992251</v>
      </c>
      <c r="M889" s="46">
        <f t="shared" si="3"/>
        <v>9698985669</v>
      </c>
      <c r="N889" s="47">
        <f>HLOOKUP(ROUND(AVERAGE(M877:M888)/10^6,0),Assumption!$B$2:$E$3,2,TRUE)*MAX((AVERAGE(M877:M888)-250*10^6),0)</f>
        <v>55929193.9</v>
      </c>
      <c r="O889" s="46">
        <f t="shared" si="4"/>
        <v>9754914863</v>
      </c>
      <c r="P889" s="46">
        <f>IF(A889=1,SA,MAX(0,SA-M888))</f>
        <v>0</v>
      </c>
      <c r="S889" s="5">
        <v>0.0</v>
      </c>
      <c r="T889" s="5">
        <v>0.0</v>
      </c>
      <c r="U889" s="5">
        <v>0.0</v>
      </c>
      <c r="V889" s="48">
        <v>1.0</v>
      </c>
    </row>
    <row r="890" ht="15.75" customHeight="1">
      <c r="A890" s="5">
        <v>888.0</v>
      </c>
      <c r="B890" s="5">
        <v>74.0</v>
      </c>
      <c r="C890" s="5">
        <f t="shared" si="1"/>
        <v>12</v>
      </c>
      <c r="D890" s="5">
        <f>'Thông tin khách hàng'!$B$4+B890-1</f>
        <v>74</v>
      </c>
      <c r="E890" s="46">
        <f t="shared" si="5"/>
        <v>9698985669</v>
      </c>
      <c r="F890" s="5">
        <f>TP*VLOOKUP('Thông tin khách hàng'!$E$10,$X$2:$Z$5,3,FALSE)*OFFSET($S890,0,VLOOKUP('Thông tin khách hàng'!$E$10,$X$2:$Z$5,2,FALSE))</f>
        <v>0</v>
      </c>
      <c r="G890" s="5">
        <f>EP*VLOOKUP('Thông tin khách hàng'!$E$10,$X$2:$Z$5,3,FALSE)*OFFSET($S890,0,VLOOKUP('Thông tin khách hàng'!$E$10,$X$2:$Z$5,2,FALSE))</f>
        <v>0</v>
      </c>
      <c r="H890" s="5">
        <f>F890*HLOOKUP(B890,Assumption!$A$10:$G$12,2,TRUE)+G890*HLOOKUP(B890,Assumption!$A$10:$G$12,3,TRUE)</f>
        <v>0</v>
      </c>
      <c r="I890" s="5">
        <f t="shared" si="2"/>
        <v>0</v>
      </c>
      <c r="J890" s="47">
        <f>VLOOKUP(D890,Assumption!$O$3:$Q$103,IF('Thông tin khách hàng'!$B$3="Nam",2,3),FALSE)/12*P890</f>
        <v>0</v>
      </c>
      <c r="K890" s="5">
        <v>20000.0</v>
      </c>
      <c r="L890" s="46">
        <f>ROUND(((HLOOKUP(B890,Assumption!$A$6:$L$7,2,TRUE)+1)^(1/12)-1)*(E890+I890-J890-K890),0)</f>
        <v>16018630</v>
      </c>
      <c r="M890" s="46">
        <f t="shared" si="3"/>
        <v>9714984299</v>
      </c>
      <c r="N890" s="47">
        <f>HLOOKUP(ROUND(AVERAGE(M878:M889)/10^6,0),Assumption!$B$2:$E$3,2,TRUE)*MAX((AVERAGE(M878:M889)-250*10^6),0)</f>
        <v>56053221</v>
      </c>
      <c r="O890" s="46">
        <f t="shared" si="4"/>
        <v>9771037520</v>
      </c>
      <c r="P890" s="46">
        <f>IF(A890=1,SA,MAX(0,SA-M889))</f>
        <v>0</v>
      </c>
      <c r="S890" s="5">
        <v>0.0</v>
      </c>
      <c r="T890" s="5">
        <v>0.0</v>
      </c>
      <c r="U890" s="5">
        <v>0.0</v>
      </c>
      <c r="V890" s="48">
        <v>1.0</v>
      </c>
    </row>
    <row r="891" ht="15.75" customHeight="1">
      <c r="A891" s="5">
        <v>889.0</v>
      </c>
      <c r="B891" s="5">
        <v>75.0</v>
      </c>
      <c r="C891" s="5">
        <f t="shared" si="1"/>
        <v>1</v>
      </c>
      <c r="D891" s="5">
        <f>'Thông tin khách hàng'!$B$4+B891-1</f>
        <v>75</v>
      </c>
      <c r="E891" s="46">
        <f t="shared" si="5"/>
        <v>9714984299</v>
      </c>
      <c r="F891" s="5">
        <f>TP*VLOOKUP('Thông tin khách hàng'!$E$10,$X$2:$Z$5,3,FALSE)*OFFSET($S891,0,VLOOKUP('Thông tin khách hàng'!$E$10,$X$2:$Z$5,2,FALSE))</f>
        <v>15000000</v>
      </c>
      <c r="G891" s="5">
        <f>EP*VLOOKUP('Thông tin khách hàng'!$E$10,$X$2:$Z$5,3,FALSE)*OFFSET($S891,0,VLOOKUP('Thông tin khách hàng'!$E$10,$X$2:$Z$5,2,FALSE))</f>
        <v>15000000</v>
      </c>
      <c r="H891" s="5">
        <f>F891*HLOOKUP(B891,Assumption!$A$10:$G$12,2,TRUE)+G891*HLOOKUP(B891,Assumption!$A$10:$G$12,3,TRUE)</f>
        <v>750000</v>
      </c>
      <c r="I891" s="5">
        <f t="shared" si="2"/>
        <v>29250000</v>
      </c>
      <c r="J891" s="47">
        <f>VLOOKUP(D891,Assumption!$O$3:$Q$103,IF('Thông tin khách hàng'!$B$3="Nam",2,3),FALSE)/12*P891</f>
        <v>0</v>
      </c>
      <c r="K891" s="5">
        <v>20000.0</v>
      </c>
      <c r="L891" s="46">
        <f>ROUND(((HLOOKUP(B891,Assumption!$A$6:$L$7,2,TRUE)+1)^(1/12)-1)*(E891+I891-J891-K891),0)</f>
        <v>16093362</v>
      </c>
      <c r="M891" s="46">
        <f t="shared" si="3"/>
        <v>9760307661</v>
      </c>
      <c r="N891" s="47">
        <f>HLOOKUP(ROUND(AVERAGE(M879:M890)/10^6,0),Assumption!$B$2:$E$3,2,TRUE)*MAX((AVERAGE(M879:M890)-250*10^6),0)</f>
        <v>56177452.93</v>
      </c>
      <c r="O891" s="46">
        <f t="shared" si="4"/>
        <v>9816485114</v>
      </c>
      <c r="P891" s="46">
        <f>IF(A891=1,SA,MAX(0,SA-M890))</f>
        <v>0</v>
      </c>
      <c r="S891" s="5">
        <v>1.0</v>
      </c>
      <c r="T891" s="5">
        <v>1.0</v>
      </c>
      <c r="U891" s="5">
        <v>1.0</v>
      </c>
      <c r="V891" s="48">
        <v>1.0</v>
      </c>
    </row>
    <row r="892" ht="15.75" customHeight="1">
      <c r="A892" s="5">
        <v>890.0</v>
      </c>
      <c r="B892" s="5">
        <v>75.0</v>
      </c>
      <c r="C892" s="5">
        <f t="shared" si="1"/>
        <v>2</v>
      </c>
      <c r="D892" s="5">
        <f>'Thông tin khách hàng'!$B$4+B892-1</f>
        <v>75</v>
      </c>
      <c r="E892" s="46">
        <f t="shared" si="5"/>
        <v>9760307661</v>
      </c>
      <c r="F892" s="5">
        <f>TP*VLOOKUP('Thông tin khách hàng'!$E$10,$X$2:$Z$5,3,FALSE)*OFFSET($S892,0,VLOOKUP('Thông tin khách hàng'!$E$10,$X$2:$Z$5,2,FALSE))</f>
        <v>0</v>
      </c>
      <c r="G892" s="5">
        <f>EP*VLOOKUP('Thông tin khách hàng'!$E$10,$X$2:$Z$5,3,FALSE)*OFFSET($S892,0,VLOOKUP('Thông tin khách hàng'!$E$10,$X$2:$Z$5,2,FALSE))</f>
        <v>0</v>
      </c>
      <c r="H892" s="5">
        <f>F892*HLOOKUP(B892,Assumption!$A$10:$G$12,2,TRUE)+G892*HLOOKUP(B892,Assumption!$A$10:$G$12,3,TRUE)</f>
        <v>0</v>
      </c>
      <c r="I892" s="5">
        <f t="shared" si="2"/>
        <v>0</v>
      </c>
      <c r="J892" s="47">
        <f>VLOOKUP(D892,Assumption!$O$3:$Q$103,IF('Thông tin khách hàng'!$B$3="Nam",2,3),FALSE)/12*P892</f>
        <v>0</v>
      </c>
      <c r="K892" s="5">
        <v>20000.0</v>
      </c>
      <c r="L892" s="46">
        <f>ROUND(((HLOOKUP(B892,Assumption!$A$6:$L$7,2,TRUE)+1)^(1/12)-1)*(E892+I892-J892-K892),0)</f>
        <v>16119909</v>
      </c>
      <c r="M892" s="46">
        <f t="shared" si="3"/>
        <v>9776407570</v>
      </c>
      <c r="N892" s="47">
        <f>HLOOKUP(ROUND(AVERAGE(M880:M891)/10^6,0),Assumption!$B$2:$E$3,2,TRUE)*MAX((AVERAGE(M880:M891)-250*10^6),0)</f>
        <v>56301890.04</v>
      </c>
      <c r="O892" s="46">
        <f t="shared" si="4"/>
        <v>9832709460</v>
      </c>
      <c r="P892" s="46">
        <f>IF(A892=1,SA,MAX(0,SA-M891))</f>
        <v>0</v>
      </c>
      <c r="S892" s="5">
        <v>0.0</v>
      </c>
      <c r="T892" s="5">
        <v>0.0</v>
      </c>
      <c r="U892" s="5">
        <v>0.0</v>
      </c>
      <c r="V892" s="48">
        <v>1.0</v>
      </c>
    </row>
    <row r="893" ht="15.75" customHeight="1">
      <c r="A893" s="5">
        <v>891.0</v>
      </c>
      <c r="B893" s="5">
        <v>75.0</v>
      </c>
      <c r="C893" s="5">
        <f t="shared" si="1"/>
        <v>3</v>
      </c>
      <c r="D893" s="5">
        <f>'Thông tin khách hàng'!$B$4+B893-1</f>
        <v>75</v>
      </c>
      <c r="E893" s="46">
        <f t="shared" si="5"/>
        <v>9776407570</v>
      </c>
      <c r="F893" s="5">
        <f>TP*VLOOKUP('Thông tin khách hàng'!$E$10,$X$2:$Z$5,3,FALSE)*OFFSET($S893,0,VLOOKUP('Thông tin khách hàng'!$E$10,$X$2:$Z$5,2,FALSE))</f>
        <v>0</v>
      </c>
      <c r="G893" s="5">
        <f>EP*VLOOKUP('Thông tin khách hàng'!$E$10,$X$2:$Z$5,3,FALSE)*OFFSET($S893,0,VLOOKUP('Thông tin khách hàng'!$E$10,$X$2:$Z$5,2,FALSE))</f>
        <v>0</v>
      </c>
      <c r="H893" s="5">
        <f>F893*HLOOKUP(B893,Assumption!$A$10:$G$12,2,TRUE)+G893*HLOOKUP(B893,Assumption!$A$10:$G$12,3,TRUE)</f>
        <v>0</v>
      </c>
      <c r="I893" s="5">
        <f t="shared" si="2"/>
        <v>0</v>
      </c>
      <c r="J893" s="47">
        <f>VLOOKUP(D893,Assumption!$O$3:$Q$103,IF('Thông tin khách hàng'!$B$3="Nam",2,3),FALSE)/12*P893</f>
        <v>0</v>
      </c>
      <c r="K893" s="5">
        <v>20000.0</v>
      </c>
      <c r="L893" s="46">
        <f>ROUND(((HLOOKUP(B893,Assumption!$A$6:$L$7,2,TRUE)+1)^(1/12)-1)*(E893+I893-J893-K893),0)</f>
        <v>16146499</v>
      </c>
      <c r="M893" s="46">
        <f t="shared" si="3"/>
        <v>9792534069</v>
      </c>
      <c r="N893" s="47">
        <f>HLOOKUP(ROUND(AVERAGE(M881:M892)/10^6,0),Assumption!$B$2:$E$3,2,TRUE)*MAX((AVERAGE(M881:M892)-250*10^6),0)</f>
        <v>56426532.67</v>
      </c>
      <c r="O893" s="46">
        <f t="shared" si="4"/>
        <v>9848960602</v>
      </c>
      <c r="P893" s="46">
        <f>IF(A893=1,SA,MAX(0,SA-M892))</f>
        <v>0</v>
      </c>
      <c r="S893" s="5">
        <v>0.0</v>
      </c>
      <c r="T893" s="5">
        <v>0.0</v>
      </c>
      <c r="U893" s="5">
        <v>0.0</v>
      </c>
      <c r="V893" s="48">
        <v>1.0</v>
      </c>
    </row>
    <row r="894" ht="15.75" customHeight="1">
      <c r="A894" s="5">
        <v>892.0</v>
      </c>
      <c r="B894" s="5">
        <v>75.0</v>
      </c>
      <c r="C894" s="5">
        <f t="shared" si="1"/>
        <v>4</v>
      </c>
      <c r="D894" s="5">
        <f>'Thông tin khách hàng'!$B$4+B894-1</f>
        <v>75</v>
      </c>
      <c r="E894" s="46">
        <f t="shared" si="5"/>
        <v>9792534069</v>
      </c>
      <c r="F894" s="5">
        <f>TP*VLOOKUP('Thông tin khách hàng'!$E$10,$X$2:$Z$5,3,FALSE)*OFFSET($S894,0,VLOOKUP('Thông tin khách hàng'!$E$10,$X$2:$Z$5,2,FALSE))</f>
        <v>0</v>
      </c>
      <c r="G894" s="5">
        <f>EP*VLOOKUP('Thông tin khách hàng'!$E$10,$X$2:$Z$5,3,FALSE)*OFFSET($S894,0,VLOOKUP('Thông tin khách hàng'!$E$10,$X$2:$Z$5,2,FALSE))</f>
        <v>0</v>
      </c>
      <c r="H894" s="5">
        <f>F894*HLOOKUP(B894,Assumption!$A$10:$G$12,2,TRUE)+G894*HLOOKUP(B894,Assumption!$A$10:$G$12,3,TRUE)</f>
        <v>0</v>
      </c>
      <c r="I894" s="5">
        <f t="shared" si="2"/>
        <v>0</v>
      </c>
      <c r="J894" s="47">
        <f>VLOOKUP(D894,Assumption!$O$3:$Q$103,IF('Thông tin khách hàng'!$B$3="Nam",2,3),FALSE)/12*P894</f>
        <v>0</v>
      </c>
      <c r="K894" s="5">
        <v>20000.0</v>
      </c>
      <c r="L894" s="46">
        <f>ROUND(((HLOOKUP(B894,Assumption!$A$6:$L$7,2,TRUE)+1)^(1/12)-1)*(E894+I894-J894-K894),0)</f>
        <v>16173133</v>
      </c>
      <c r="M894" s="46">
        <f t="shared" si="3"/>
        <v>9808687202</v>
      </c>
      <c r="N894" s="47">
        <f>HLOOKUP(ROUND(AVERAGE(M882:M893)/10^6,0),Assumption!$B$2:$E$3,2,TRUE)*MAX((AVERAGE(M882:M893)-250*10^6),0)</f>
        <v>56551381.16</v>
      </c>
      <c r="O894" s="46">
        <f t="shared" si="4"/>
        <v>9865238583</v>
      </c>
      <c r="P894" s="46">
        <f>IF(A894=1,SA,MAX(0,SA-M893))</f>
        <v>0</v>
      </c>
      <c r="S894" s="5">
        <v>0.0</v>
      </c>
      <c r="T894" s="5">
        <v>0.0</v>
      </c>
      <c r="U894" s="5">
        <v>1.0</v>
      </c>
      <c r="V894" s="48">
        <v>1.0</v>
      </c>
    </row>
    <row r="895" ht="15.75" customHeight="1">
      <c r="A895" s="5">
        <v>893.0</v>
      </c>
      <c r="B895" s="5">
        <v>75.0</v>
      </c>
      <c r="C895" s="5">
        <f t="shared" si="1"/>
        <v>5</v>
      </c>
      <c r="D895" s="5">
        <f>'Thông tin khách hàng'!$B$4+B895-1</f>
        <v>75</v>
      </c>
      <c r="E895" s="46">
        <f t="shared" si="5"/>
        <v>9808687202</v>
      </c>
      <c r="F895" s="5">
        <f>TP*VLOOKUP('Thông tin khách hàng'!$E$10,$X$2:$Z$5,3,FALSE)*OFFSET($S895,0,VLOOKUP('Thông tin khách hàng'!$E$10,$X$2:$Z$5,2,FALSE))</f>
        <v>0</v>
      </c>
      <c r="G895" s="5">
        <f>EP*VLOOKUP('Thông tin khách hàng'!$E$10,$X$2:$Z$5,3,FALSE)*OFFSET($S895,0,VLOOKUP('Thông tin khách hàng'!$E$10,$X$2:$Z$5,2,FALSE))</f>
        <v>0</v>
      </c>
      <c r="H895" s="5">
        <f>F895*HLOOKUP(B895,Assumption!$A$10:$G$12,2,TRUE)+G895*HLOOKUP(B895,Assumption!$A$10:$G$12,3,TRUE)</f>
        <v>0</v>
      </c>
      <c r="I895" s="5">
        <f t="shared" si="2"/>
        <v>0</v>
      </c>
      <c r="J895" s="47">
        <f>VLOOKUP(D895,Assumption!$O$3:$Q$103,IF('Thông tin khách hàng'!$B$3="Nam",2,3),FALSE)/12*P895</f>
        <v>0</v>
      </c>
      <c r="K895" s="5">
        <v>20000.0</v>
      </c>
      <c r="L895" s="46">
        <f>ROUND(((HLOOKUP(B895,Assumption!$A$6:$L$7,2,TRUE)+1)^(1/12)-1)*(E895+I895-J895-K895),0)</f>
        <v>16199811</v>
      </c>
      <c r="M895" s="46">
        <f t="shared" si="3"/>
        <v>9824867013</v>
      </c>
      <c r="N895" s="47">
        <f>HLOOKUP(ROUND(AVERAGE(M883:M894)/10^6,0),Assumption!$B$2:$E$3,2,TRUE)*MAX((AVERAGE(M883:M894)-250*10^6),0)</f>
        <v>56676435.85</v>
      </c>
      <c r="O895" s="46">
        <f t="shared" si="4"/>
        <v>9881543449</v>
      </c>
      <c r="P895" s="46">
        <f>IF(A895=1,SA,MAX(0,SA-M894))</f>
        <v>0</v>
      </c>
      <c r="S895" s="5">
        <v>0.0</v>
      </c>
      <c r="T895" s="5">
        <v>0.0</v>
      </c>
      <c r="U895" s="5">
        <v>0.0</v>
      </c>
      <c r="V895" s="48">
        <v>1.0</v>
      </c>
    </row>
    <row r="896" ht="15.75" customHeight="1">
      <c r="A896" s="5">
        <v>894.0</v>
      </c>
      <c r="B896" s="5">
        <v>75.0</v>
      </c>
      <c r="C896" s="5">
        <f t="shared" si="1"/>
        <v>6</v>
      </c>
      <c r="D896" s="5">
        <f>'Thông tin khách hàng'!$B$4+B896-1</f>
        <v>75</v>
      </c>
      <c r="E896" s="46">
        <f t="shared" si="5"/>
        <v>9824867013</v>
      </c>
      <c r="F896" s="5">
        <f>TP*VLOOKUP('Thông tin khách hàng'!$E$10,$X$2:$Z$5,3,FALSE)*OFFSET($S896,0,VLOOKUP('Thông tin khách hàng'!$E$10,$X$2:$Z$5,2,FALSE))</f>
        <v>0</v>
      </c>
      <c r="G896" s="5">
        <f>EP*VLOOKUP('Thông tin khách hàng'!$E$10,$X$2:$Z$5,3,FALSE)*OFFSET($S896,0,VLOOKUP('Thông tin khách hàng'!$E$10,$X$2:$Z$5,2,FALSE))</f>
        <v>0</v>
      </c>
      <c r="H896" s="5">
        <f>F896*HLOOKUP(B896,Assumption!$A$10:$G$12,2,TRUE)+G896*HLOOKUP(B896,Assumption!$A$10:$G$12,3,TRUE)</f>
        <v>0</v>
      </c>
      <c r="I896" s="5">
        <f t="shared" si="2"/>
        <v>0</v>
      </c>
      <c r="J896" s="47">
        <f>VLOOKUP(D896,Assumption!$O$3:$Q$103,IF('Thông tin khách hàng'!$B$3="Nam",2,3),FALSE)/12*P896</f>
        <v>0</v>
      </c>
      <c r="K896" s="5">
        <v>20000.0</v>
      </c>
      <c r="L896" s="46">
        <f>ROUND(((HLOOKUP(B896,Assumption!$A$6:$L$7,2,TRUE)+1)^(1/12)-1)*(E896+I896-J896-K896),0)</f>
        <v>16226534</v>
      </c>
      <c r="M896" s="46">
        <f t="shared" si="3"/>
        <v>9841073547</v>
      </c>
      <c r="N896" s="47">
        <f>HLOOKUP(ROUND(AVERAGE(M884:M895)/10^6,0),Assumption!$B$2:$E$3,2,TRUE)*MAX((AVERAGE(M884:M895)-250*10^6),0)</f>
        <v>56801697.07</v>
      </c>
      <c r="O896" s="46">
        <f t="shared" si="4"/>
        <v>9897875244</v>
      </c>
      <c r="P896" s="46">
        <f>IF(A896=1,SA,MAX(0,SA-M895))</f>
        <v>0</v>
      </c>
      <c r="S896" s="5">
        <v>0.0</v>
      </c>
      <c r="T896" s="5">
        <v>0.0</v>
      </c>
      <c r="U896" s="5">
        <v>0.0</v>
      </c>
      <c r="V896" s="48">
        <v>1.0</v>
      </c>
    </row>
    <row r="897" ht="15.75" customHeight="1">
      <c r="A897" s="5">
        <v>895.0</v>
      </c>
      <c r="B897" s="5">
        <v>75.0</v>
      </c>
      <c r="C897" s="5">
        <f t="shared" si="1"/>
        <v>7</v>
      </c>
      <c r="D897" s="5">
        <f>'Thông tin khách hàng'!$B$4+B897-1</f>
        <v>75</v>
      </c>
      <c r="E897" s="46">
        <f t="shared" si="5"/>
        <v>9841073547</v>
      </c>
      <c r="F897" s="5">
        <f>TP*VLOOKUP('Thông tin khách hàng'!$E$10,$X$2:$Z$5,3,FALSE)*OFFSET($S897,0,VLOOKUP('Thông tin khách hàng'!$E$10,$X$2:$Z$5,2,FALSE))</f>
        <v>15000000</v>
      </c>
      <c r="G897" s="5">
        <f>EP*VLOOKUP('Thông tin khách hàng'!$E$10,$X$2:$Z$5,3,FALSE)*OFFSET($S897,0,VLOOKUP('Thông tin khách hàng'!$E$10,$X$2:$Z$5,2,FALSE))</f>
        <v>15000000</v>
      </c>
      <c r="H897" s="5">
        <f>F897*HLOOKUP(B897,Assumption!$A$10:$G$12,2,TRUE)+G897*HLOOKUP(B897,Assumption!$A$10:$G$12,3,TRUE)</f>
        <v>750000</v>
      </c>
      <c r="I897" s="5">
        <f t="shared" si="2"/>
        <v>29250000</v>
      </c>
      <c r="J897" s="47">
        <f>VLOOKUP(D897,Assumption!$O$3:$Q$103,IF('Thông tin khách hàng'!$B$3="Nam",2,3),FALSE)/12*P897</f>
        <v>0</v>
      </c>
      <c r="K897" s="5">
        <v>20000.0</v>
      </c>
      <c r="L897" s="46">
        <f>ROUND(((HLOOKUP(B897,Assumption!$A$6:$L$7,2,TRUE)+1)^(1/12)-1)*(E897+I897-J897-K897),0)</f>
        <v>16301609</v>
      </c>
      <c r="M897" s="46">
        <f t="shared" si="3"/>
        <v>9886605156</v>
      </c>
      <c r="N897" s="47">
        <f>HLOOKUP(ROUND(AVERAGE(M885:M896)/10^6,0),Assumption!$B$2:$E$3,2,TRUE)*MAX((AVERAGE(M885:M896)-250*10^6),0)</f>
        <v>56927165.17</v>
      </c>
      <c r="O897" s="46">
        <f t="shared" si="4"/>
        <v>9943532321</v>
      </c>
      <c r="P897" s="46">
        <f>IF(A897=1,SA,MAX(0,SA-M896))</f>
        <v>0</v>
      </c>
      <c r="S897" s="5">
        <v>0.0</v>
      </c>
      <c r="T897" s="5">
        <v>1.0</v>
      </c>
      <c r="U897" s="5">
        <v>1.0</v>
      </c>
      <c r="V897" s="48">
        <v>1.0</v>
      </c>
    </row>
    <row r="898" ht="15.75" customHeight="1">
      <c r="A898" s="5">
        <v>896.0</v>
      </c>
      <c r="B898" s="5">
        <v>75.0</v>
      </c>
      <c r="C898" s="5">
        <f t="shared" si="1"/>
        <v>8</v>
      </c>
      <c r="D898" s="5">
        <f>'Thông tin khách hàng'!$B$4+B898-1</f>
        <v>75</v>
      </c>
      <c r="E898" s="46">
        <f t="shared" si="5"/>
        <v>9886605156</v>
      </c>
      <c r="F898" s="5">
        <f>TP*VLOOKUP('Thông tin khách hàng'!$E$10,$X$2:$Z$5,3,FALSE)*OFFSET($S898,0,VLOOKUP('Thông tin khách hàng'!$E$10,$X$2:$Z$5,2,FALSE))</f>
        <v>0</v>
      </c>
      <c r="G898" s="5">
        <f>EP*VLOOKUP('Thông tin khách hàng'!$E$10,$X$2:$Z$5,3,FALSE)*OFFSET($S898,0,VLOOKUP('Thông tin khách hàng'!$E$10,$X$2:$Z$5,2,FALSE))</f>
        <v>0</v>
      </c>
      <c r="H898" s="5">
        <f>F898*HLOOKUP(B898,Assumption!$A$10:$G$12,2,TRUE)+G898*HLOOKUP(B898,Assumption!$A$10:$G$12,3,TRUE)</f>
        <v>0</v>
      </c>
      <c r="I898" s="5">
        <f t="shared" si="2"/>
        <v>0</v>
      </c>
      <c r="J898" s="47">
        <f>VLOOKUP(D898,Assumption!$O$3:$Q$103,IF('Thông tin khách hàng'!$B$3="Nam",2,3),FALSE)/12*P898</f>
        <v>0</v>
      </c>
      <c r="K898" s="5">
        <v>20000.0</v>
      </c>
      <c r="L898" s="46">
        <f>ROUND(((HLOOKUP(B898,Assumption!$A$6:$L$7,2,TRUE)+1)^(1/12)-1)*(E898+I898-J898-K898),0)</f>
        <v>16328499</v>
      </c>
      <c r="M898" s="46">
        <f t="shared" si="3"/>
        <v>9902913655</v>
      </c>
      <c r="N898" s="47">
        <f>HLOOKUP(ROUND(AVERAGE(M886:M897)/10^6,0),Assumption!$B$2:$E$3,2,TRUE)*MAX((AVERAGE(M886:M897)-250*10^6),0)</f>
        <v>57052840.5</v>
      </c>
      <c r="O898" s="46">
        <f t="shared" si="4"/>
        <v>9959966496</v>
      </c>
      <c r="P898" s="46">
        <f>IF(A898=1,SA,MAX(0,SA-M897))</f>
        <v>0</v>
      </c>
      <c r="S898" s="5">
        <v>0.0</v>
      </c>
      <c r="T898" s="5">
        <v>0.0</v>
      </c>
      <c r="U898" s="5">
        <v>0.0</v>
      </c>
      <c r="V898" s="48">
        <v>1.0</v>
      </c>
    </row>
    <row r="899" ht="15.75" customHeight="1">
      <c r="A899" s="5">
        <v>897.0</v>
      </c>
      <c r="B899" s="5">
        <v>75.0</v>
      </c>
      <c r="C899" s="5">
        <f t="shared" si="1"/>
        <v>9</v>
      </c>
      <c r="D899" s="5">
        <f>'Thông tin khách hàng'!$B$4+B899-1</f>
        <v>75</v>
      </c>
      <c r="E899" s="46">
        <f t="shared" si="5"/>
        <v>9902913655</v>
      </c>
      <c r="F899" s="5">
        <f>TP*VLOOKUP('Thông tin khách hàng'!$E$10,$X$2:$Z$5,3,FALSE)*OFFSET($S899,0,VLOOKUP('Thông tin khách hàng'!$E$10,$X$2:$Z$5,2,FALSE))</f>
        <v>0</v>
      </c>
      <c r="G899" s="5">
        <f>EP*VLOOKUP('Thông tin khách hàng'!$E$10,$X$2:$Z$5,3,FALSE)*OFFSET($S899,0,VLOOKUP('Thông tin khách hàng'!$E$10,$X$2:$Z$5,2,FALSE))</f>
        <v>0</v>
      </c>
      <c r="H899" s="5">
        <f>F899*HLOOKUP(B899,Assumption!$A$10:$G$12,2,TRUE)+G899*HLOOKUP(B899,Assumption!$A$10:$G$12,3,TRUE)</f>
        <v>0</v>
      </c>
      <c r="I899" s="5">
        <f t="shared" si="2"/>
        <v>0</v>
      </c>
      <c r="J899" s="47">
        <f>VLOOKUP(D899,Assumption!$O$3:$Q$103,IF('Thông tin khách hàng'!$B$3="Nam",2,3),FALSE)/12*P899</f>
        <v>0</v>
      </c>
      <c r="K899" s="5">
        <v>20000.0</v>
      </c>
      <c r="L899" s="46">
        <f>ROUND(((HLOOKUP(B899,Assumption!$A$6:$L$7,2,TRUE)+1)^(1/12)-1)*(E899+I899-J899-K899),0)</f>
        <v>16355434</v>
      </c>
      <c r="M899" s="46">
        <f t="shared" si="3"/>
        <v>9919249089</v>
      </c>
      <c r="N899" s="47">
        <f>HLOOKUP(ROUND(AVERAGE(M887:M898)/10^6,0),Assumption!$B$2:$E$3,2,TRUE)*MAX((AVERAGE(M887:M898)-250*10^6),0)</f>
        <v>57178723.38</v>
      </c>
      <c r="O899" s="46">
        <f t="shared" si="4"/>
        <v>9976427813</v>
      </c>
      <c r="P899" s="46">
        <f>IF(A899=1,SA,MAX(0,SA-M898))</f>
        <v>0</v>
      </c>
      <c r="S899" s="5">
        <v>0.0</v>
      </c>
      <c r="T899" s="5">
        <v>0.0</v>
      </c>
      <c r="U899" s="5">
        <v>0.0</v>
      </c>
      <c r="V899" s="48">
        <v>1.0</v>
      </c>
    </row>
    <row r="900" ht="15.75" customHeight="1">
      <c r="A900" s="5">
        <v>898.0</v>
      </c>
      <c r="B900" s="5">
        <v>75.0</v>
      </c>
      <c r="C900" s="5">
        <f t="shared" si="1"/>
        <v>10</v>
      </c>
      <c r="D900" s="5">
        <f>'Thông tin khách hàng'!$B$4+B900-1</f>
        <v>75</v>
      </c>
      <c r="E900" s="46">
        <f t="shared" si="5"/>
        <v>9919249089</v>
      </c>
      <c r="F900" s="5">
        <f>TP*VLOOKUP('Thông tin khách hàng'!$E$10,$X$2:$Z$5,3,FALSE)*OFFSET($S900,0,VLOOKUP('Thông tin khách hàng'!$E$10,$X$2:$Z$5,2,FALSE))</f>
        <v>0</v>
      </c>
      <c r="G900" s="5">
        <f>EP*VLOOKUP('Thông tin khách hàng'!$E$10,$X$2:$Z$5,3,FALSE)*OFFSET($S900,0,VLOOKUP('Thông tin khách hàng'!$E$10,$X$2:$Z$5,2,FALSE))</f>
        <v>0</v>
      </c>
      <c r="H900" s="5">
        <f>F900*HLOOKUP(B900,Assumption!$A$10:$G$12,2,TRUE)+G900*HLOOKUP(B900,Assumption!$A$10:$G$12,3,TRUE)</f>
        <v>0</v>
      </c>
      <c r="I900" s="5">
        <f t="shared" si="2"/>
        <v>0</v>
      </c>
      <c r="J900" s="47">
        <f>VLOOKUP(D900,Assumption!$O$3:$Q$103,IF('Thông tin khách hàng'!$B$3="Nam",2,3),FALSE)/12*P900</f>
        <v>0</v>
      </c>
      <c r="K900" s="5">
        <v>20000.0</v>
      </c>
      <c r="L900" s="46">
        <f>ROUND(((HLOOKUP(B900,Assumption!$A$6:$L$7,2,TRUE)+1)^(1/12)-1)*(E900+I900-J900-K900),0)</f>
        <v>16382413</v>
      </c>
      <c r="M900" s="46">
        <f t="shared" si="3"/>
        <v>9935611502</v>
      </c>
      <c r="N900" s="47">
        <f>HLOOKUP(ROUND(AVERAGE(M888:M899)/10^6,0),Assumption!$B$2:$E$3,2,TRUE)*MAX((AVERAGE(M888:M899)-250*10^6),0)</f>
        <v>57304814.18</v>
      </c>
      <c r="O900" s="46">
        <f t="shared" si="4"/>
        <v>9992916316</v>
      </c>
      <c r="P900" s="46">
        <f>IF(A900=1,SA,MAX(0,SA-M899))</f>
        <v>0</v>
      </c>
      <c r="S900" s="5">
        <v>0.0</v>
      </c>
      <c r="T900" s="5">
        <v>0.0</v>
      </c>
      <c r="U900" s="5">
        <v>1.0</v>
      </c>
      <c r="V900" s="48">
        <v>1.0</v>
      </c>
    </row>
    <row r="901" ht="15.75" customHeight="1">
      <c r="A901" s="5">
        <v>899.0</v>
      </c>
      <c r="B901" s="5">
        <v>75.0</v>
      </c>
      <c r="C901" s="5">
        <f t="shared" si="1"/>
        <v>11</v>
      </c>
      <c r="D901" s="5">
        <f>'Thông tin khách hàng'!$B$4+B901-1</f>
        <v>75</v>
      </c>
      <c r="E901" s="46">
        <f t="shared" si="5"/>
        <v>9935611502</v>
      </c>
      <c r="F901" s="5">
        <f>TP*VLOOKUP('Thông tin khách hàng'!$E$10,$X$2:$Z$5,3,FALSE)*OFFSET($S901,0,VLOOKUP('Thông tin khách hàng'!$E$10,$X$2:$Z$5,2,FALSE))</f>
        <v>0</v>
      </c>
      <c r="G901" s="5">
        <f>EP*VLOOKUP('Thông tin khách hàng'!$E$10,$X$2:$Z$5,3,FALSE)*OFFSET($S901,0,VLOOKUP('Thông tin khách hàng'!$E$10,$X$2:$Z$5,2,FALSE))</f>
        <v>0</v>
      </c>
      <c r="H901" s="5">
        <f>F901*HLOOKUP(B901,Assumption!$A$10:$G$12,2,TRUE)+G901*HLOOKUP(B901,Assumption!$A$10:$G$12,3,TRUE)</f>
        <v>0</v>
      </c>
      <c r="I901" s="5">
        <f t="shared" si="2"/>
        <v>0</v>
      </c>
      <c r="J901" s="47">
        <f>VLOOKUP(D901,Assumption!$O$3:$Q$103,IF('Thông tin khách hàng'!$B$3="Nam",2,3),FALSE)/12*P901</f>
        <v>0</v>
      </c>
      <c r="K901" s="5">
        <v>20000.0</v>
      </c>
      <c r="L901" s="46">
        <f>ROUND(((HLOOKUP(B901,Assumption!$A$6:$L$7,2,TRUE)+1)^(1/12)-1)*(E901+I901-J901-K901),0)</f>
        <v>16409437</v>
      </c>
      <c r="M901" s="46">
        <f t="shared" si="3"/>
        <v>9952000939</v>
      </c>
      <c r="N901" s="47">
        <f>HLOOKUP(ROUND(AVERAGE(M889:M900)/10^6,0),Assumption!$B$2:$E$3,2,TRUE)*MAX((AVERAGE(M889:M900)-250*10^6),0)</f>
        <v>57431113.22</v>
      </c>
      <c r="O901" s="46">
        <f t="shared" si="4"/>
        <v>10009432052</v>
      </c>
      <c r="P901" s="46">
        <f>IF(A901=1,SA,MAX(0,SA-M900))</f>
        <v>0</v>
      </c>
      <c r="S901" s="5">
        <v>0.0</v>
      </c>
      <c r="T901" s="5">
        <v>0.0</v>
      </c>
      <c r="U901" s="5">
        <v>0.0</v>
      </c>
      <c r="V901" s="48">
        <v>1.0</v>
      </c>
    </row>
    <row r="902" ht="15.75" customHeight="1">
      <c r="A902" s="5">
        <v>900.0</v>
      </c>
      <c r="B902" s="5">
        <v>75.0</v>
      </c>
      <c r="C902" s="5">
        <f t="shared" si="1"/>
        <v>12</v>
      </c>
      <c r="D902" s="5">
        <f>'Thông tin khách hàng'!$B$4+B902-1</f>
        <v>75</v>
      </c>
      <c r="E902" s="46">
        <f t="shared" si="5"/>
        <v>9952000939</v>
      </c>
      <c r="F902" s="5">
        <f>TP*VLOOKUP('Thông tin khách hàng'!$E$10,$X$2:$Z$5,3,FALSE)*OFFSET($S902,0,VLOOKUP('Thông tin khách hàng'!$E$10,$X$2:$Z$5,2,FALSE))</f>
        <v>0</v>
      </c>
      <c r="G902" s="5">
        <f>EP*VLOOKUP('Thông tin khách hàng'!$E$10,$X$2:$Z$5,3,FALSE)*OFFSET($S902,0,VLOOKUP('Thông tin khách hàng'!$E$10,$X$2:$Z$5,2,FALSE))</f>
        <v>0</v>
      </c>
      <c r="H902" s="5">
        <f>F902*HLOOKUP(B902,Assumption!$A$10:$G$12,2,TRUE)+G902*HLOOKUP(B902,Assumption!$A$10:$G$12,3,TRUE)</f>
        <v>0</v>
      </c>
      <c r="I902" s="5">
        <f t="shared" si="2"/>
        <v>0</v>
      </c>
      <c r="J902" s="47">
        <f>VLOOKUP(D902,Assumption!$O$3:$Q$103,IF('Thông tin khách hàng'!$B$3="Nam",2,3),FALSE)/12*P902</f>
        <v>0</v>
      </c>
      <c r="K902" s="5">
        <v>20000.0</v>
      </c>
      <c r="L902" s="46">
        <f>ROUND(((HLOOKUP(B902,Assumption!$A$6:$L$7,2,TRUE)+1)^(1/12)-1)*(E902+I902-J902-K902),0)</f>
        <v>16436506</v>
      </c>
      <c r="M902" s="46">
        <f t="shared" si="3"/>
        <v>9968417445</v>
      </c>
      <c r="N902" s="47">
        <f>HLOOKUP(ROUND(AVERAGE(M890:M901)/10^6,0),Assumption!$B$2:$E$3,2,TRUE)*MAX((AVERAGE(M890:M901)-250*10^6),0)</f>
        <v>57557620.85</v>
      </c>
      <c r="O902" s="46">
        <f t="shared" si="4"/>
        <v>10025975066</v>
      </c>
      <c r="P902" s="46">
        <f>IF(A902=1,SA,MAX(0,SA-M901))</f>
        <v>0</v>
      </c>
      <c r="S902" s="5">
        <v>0.0</v>
      </c>
      <c r="T902" s="5">
        <v>0.0</v>
      </c>
      <c r="U902" s="5">
        <v>0.0</v>
      </c>
      <c r="V902" s="48">
        <v>1.0</v>
      </c>
    </row>
    <row r="903" ht="15.75" customHeight="1">
      <c r="A903" s="5">
        <v>901.0</v>
      </c>
      <c r="B903" s="5">
        <v>76.0</v>
      </c>
      <c r="C903" s="5">
        <f t="shared" si="1"/>
        <v>1</v>
      </c>
      <c r="D903" s="5">
        <f>'Thông tin khách hàng'!$B$4+B903-1</f>
        <v>76</v>
      </c>
      <c r="E903" s="46">
        <f t="shared" si="5"/>
        <v>9968417445</v>
      </c>
      <c r="F903" s="5">
        <f>TP*VLOOKUP('Thông tin khách hàng'!$E$10,$X$2:$Z$5,3,FALSE)*OFFSET($S903,0,VLOOKUP('Thông tin khách hàng'!$E$10,$X$2:$Z$5,2,FALSE))</f>
        <v>15000000</v>
      </c>
      <c r="G903" s="5">
        <f>EP*VLOOKUP('Thông tin khách hàng'!$E$10,$X$2:$Z$5,3,FALSE)*OFFSET($S903,0,VLOOKUP('Thông tin khách hàng'!$E$10,$X$2:$Z$5,2,FALSE))</f>
        <v>15000000</v>
      </c>
      <c r="H903" s="5">
        <f>F903*HLOOKUP(B903,Assumption!$A$10:$G$12,2,TRUE)+G903*HLOOKUP(B903,Assumption!$A$10:$G$12,3,TRUE)</f>
        <v>750000</v>
      </c>
      <c r="I903" s="5">
        <f t="shared" si="2"/>
        <v>29250000</v>
      </c>
      <c r="J903" s="47">
        <f>VLOOKUP(D903,Assumption!$O$3:$Q$103,IF('Thông tin khách hàng'!$B$3="Nam",2,3),FALSE)/12*P903</f>
        <v>0</v>
      </c>
      <c r="K903" s="5">
        <v>20000.0</v>
      </c>
      <c r="L903" s="46">
        <f>ROUND(((HLOOKUP(B903,Assumption!$A$6:$L$7,2,TRUE)+1)^(1/12)-1)*(E903+I903-J903-K903),0)</f>
        <v>16511928</v>
      </c>
      <c r="M903" s="46">
        <f t="shared" si="3"/>
        <v>10014159373</v>
      </c>
      <c r="N903" s="47">
        <f>HLOOKUP(ROUND(AVERAGE(M891:M902)/10^6,0),Assumption!$B$2:$E$3,2,TRUE)*MAX((AVERAGE(M891:M902)-250*10^6),0)</f>
        <v>57684337.43</v>
      </c>
      <c r="O903" s="46">
        <f t="shared" si="4"/>
        <v>10071843711</v>
      </c>
      <c r="P903" s="46">
        <f>IF(A903=1,SA,MAX(0,SA-M902))</f>
        <v>0</v>
      </c>
      <c r="S903" s="5">
        <v>1.0</v>
      </c>
      <c r="T903" s="5">
        <v>1.0</v>
      </c>
      <c r="U903" s="5">
        <v>1.0</v>
      </c>
      <c r="V903" s="48">
        <v>1.0</v>
      </c>
    </row>
    <row r="904" ht="15.75" customHeight="1">
      <c r="A904" s="5">
        <v>902.0</v>
      </c>
      <c r="B904" s="5">
        <v>76.0</v>
      </c>
      <c r="C904" s="5">
        <f t="shared" si="1"/>
        <v>2</v>
      </c>
      <c r="D904" s="5">
        <f>'Thông tin khách hàng'!$B$4+B904-1</f>
        <v>76</v>
      </c>
      <c r="E904" s="46">
        <f t="shared" si="5"/>
        <v>10014159373</v>
      </c>
      <c r="F904" s="5">
        <f>TP*VLOOKUP('Thông tin khách hàng'!$E$10,$X$2:$Z$5,3,FALSE)*OFFSET($S904,0,VLOOKUP('Thông tin khách hàng'!$E$10,$X$2:$Z$5,2,FALSE))</f>
        <v>0</v>
      </c>
      <c r="G904" s="5">
        <f>EP*VLOOKUP('Thông tin khách hàng'!$E$10,$X$2:$Z$5,3,FALSE)*OFFSET($S904,0,VLOOKUP('Thông tin khách hàng'!$E$10,$X$2:$Z$5,2,FALSE))</f>
        <v>0</v>
      </c>
      <c r="H904" s="5">
        <f>F904*HLOOKUP(B904,Assumption!$A$10:$G$12,2,TRUE)+G904*HLOOKUP(B904,Assumption!$A$10:$G$12,3,TRUE)</f>
        <v>0</v>
      </c>
      <c r="I904" s="5">
        <f t="shared" si="2"/>
        <v>0</v>
      </c>
      <c r="J904" s="47">
        <f>VLOOKUP(D904,Assumption!$O$3:$Q$103,IF('Thông tin khách hàng'!$B$3="Nam",2,3),FALSE)/12*P904</f>
        <v>0</v>
      </c>
      <c r="K904" s="5">
        <v>20000.0</v>
      </c>
      <c r="L904" s="46">
        <f>ROUND(((HLOOKUP(B904,Assumption!$A$6:$L$7,2,TRUE)+1)^(1/12)-1)*(E904+I904-J904-K904),0)</f>
        <v>16539165</v>
      </c>
      <c r="M904" s="46">
        <f t="shared" si="3"/>
        <v>10030678538</v>
      </c>
      <c r="N904" s="47">
        <f>HLOOKUP(ROUND(AVERAGE(M892:M903)/10^6,0),Assumption!$B$2:$E$3,2,TRUE)*MAX((AVERAGE(M892:M903)-250*10^6),0)</f>
        <v>57811263.28</v>
      </c>
      <c r="O904" s="46">
        <f t="shared" si="4"/>
        <v>10088489802</v>
      </c>
      <c r="P904" s="46">
        <f>IF(A904=1,SA,MAX(0,SA-M903))</f>
        <v>0</v>
      </c>
      <c r="S904" s="5">
        <v>0.0</v>
      </c>
      <c r="T904" s="5">
        <v>0.0</v>
      </c>
      <c r="U904" s="5">
        <v>0.0</v>
      </c>
      <c r="V904" s="48">
        <v>1.0</v>
      </c>
    </row>
    <row r="905" ht="15.75" customHeight="1">
      <c r="A905" s="5">
        <v>903.0</v>
      </c>
      <c r="B905" s="5">
        <v>76.0</v>
      </c>
      <c r="C905" s="5">
        <f t="shared" si="1"/>
        <v>3</v>
      </c>
      <c r="D905" s="5">
        <f>'Thông tin khách hàng'!$B$4+B905-1</f>
        <v>76</v>
      </c>
      <c r="E905" s="46">
        <f t="shared" si="5"/>
        <v>10030678538</v>
      </c>
      <c r="F905" s="5">
        <f>TP*VLOOKUP('Thông tin khách hàng'!$E$10,$X$2:$Z$5,3,FALSE)*OFFSET($S905,0,VLOOKUP('Thông tin khách hàng'!$E$10,$X$2:$Z$5,2,FALSE))</f>
        <v>0</v>
      </c>
      <c r="G905" s="5">
        <f>EP*VLOOKUP('Thông tin khách hàng'!$E$10,$X$2:$Z$5,3,FALSE)*OFFSET($S905,0,VLOOKUP('Thông tin khách hàng'!$E$10,$X$2:$Z$5,2,FALSE))</f>
        <v>0</v>
      </c>
      <c r="H905" s="5">
        <f>F905*HLOOKUP(B905,Assumption!$A$10:$G$12,2,TRUE)+G905*HLOOKUP(B905,Assumption!$A$10:$G$12,3,TRUE)</f>
        <v>0</v>
      </c>
      <c r="I905" s="5">
        <f t="shared" si="2"/>
        <v>0</v>
      </c>
      <c r="J905" s="47">
        <f>VLOOKUP(D905,Assumption!$O$3:$Q$103,IF('Thông tin khách hàng'!$B$3="Nam",2,3),FALSE)/12*P905</f>
        <v>0</v>
      </c>
      <c r="K905" s="5">
        <v>20000.0</v>
      </c>
      <c r="L905" s="46">
        <f>ROUND(((HLOOKUP(B905,Assumption!$A$6:$L$7,2,TRUE)+1)^(1/12)-1)*(E905+I905-J905-K905),0)</f>
        <v>16566448</v>
      </c>
      <c r="M905" s="46">
        <f t="shared" si="3"/>
        <v>10047224986</v>
      </c>
      <c r="N905" s="47">
        <f>HLOOKUP(ROUND(AVERAGE(M893:M904)/10^6,0),Assumption!$B$2:$E$3,2,TRUE)*MAX((AVERAGE(M893:M904)-250*10^6),0)</f>
        <v>57938398.77</v>
      </c>
      <c r="O905" s="46">
        <f t="shared" si="4"/>
        <v>10105163385</v>
      </c>
      <c r="P905" s="46">
        <f>IF(A905=1,SA,MAX(0,SA-M904))</f>
        <v>0</v>
      </c>
      <c r="S905" s="5">
        <v>0.0</v>
      </c>
      <c r="T905" s="5">
        <v>0.0</v>
      </c>
      <c r="U905" s="5">
        <v>0.0</v>
      </c>
      <c r="V905" s="48">
        <v>1.0</v>
      </c>
    </row>
    <row r="906" ht="15.75" customHeight="1">
      <c r="A906" s="5">
        <v>904.0</v>
      </c>
      <c r="B906" s="5">
        <v>76.0</v>
      </c>
      <c r="C906" s="5">
        <f t="shared" si="1"/>
        <v>4</v>
      </c>
      <c r="D906" s="5">
        <f>'Thông tin khách hàng'!$B$4+B906-1</f>
        <v>76</v>
      </c>
      <c r="E906" s="46">
        <f t="shared" si="5"/>
        <v>10047224986</v>
      </c>
      <c r="F906" s="5">
        <f>TP*VLOOKUP('Thông tin khách hàng'!$E$10,$X$2:$Z$5,3,FALSE)*OFFSET($S906,0,VLOOKUP('Thông tin khách hàng'!$E$10,$X$2:$Z$5,2,FALSE))</f>
        <v>0</v>
      </c>
      <c r="G906" s="5">
        <f>EP*VLOOKUP('Thông tin khách hàng'!$E$10,$X$2:$Z$5,3,FALSE)*OFFSET($S906,0,VLOOKUP('Thông tin khách hàng'!$E$10,$X$2:$Z$5,2,FALSE))</f>
        <v>0</v>
      </c>
      <c r="H906" s="5">
        <f>F906*HLOOKUP(B906,Assumption!$A$10:$G$12,2,TRUE)+G906*HLOOKUP(B906,Assumption!$A$10:$G$12,3,TRUE)</f>
        <v>0</v>
      </c>
      <c r="I906" s="5">
        <f t="shared" si="2"/>
        <v>0</v>
      </c>
      <c r="J906" s="47">
        <f>VLOOKUP(D906,Assumption!$O$3:$Q$103,IF('Thông tin khách hàng'!$B$3="Nam",2,3),FALSE)/12*P906</f>
        <v>0</v>
      </c>
      <c r="K906" s="5">
        <v>20000.0</v>
      </c>
      <c r="L906" s="46">
        <f>ROUND(((HLOOKUP(B906,Assumption!$A$6:$L$7,2,TRUE)+1)^(1/12)-1)*(E906+I906-J906-K906),0)</f>
        <v>16593776</v>
      </c>
      <c r="M906" s="46">
        <f t="shared" si="3"/>
        <v>10063798762</v>
      </c>
      <c r="N906" s="47">
        <f>HLOOKUP(ROUND(AVERAGE(M894:M905)/10^6,0),Assumption!$B$2:$E$3,2,TRUE)*MAX((AVERAGE(M894:M905)-250*10^6),0)</f>
        <v>58065744.22</v>
      </c>
      <c r="O906" s="46">
        <f t="shared" si="4"/>
        <v>10121864506</v>
      </c>
      <c r="P906" s="46">
        <f>IF(A906=1,SA,MAX(0,SA-M905))</f>
        <v>0</v>
      </c>
      <c r="S906" s="5">
        <v>0.0</v>
      </c>
      <c r="T906" s="5">
        <v>0.0</v>
      </c>
      <c r="U906" s="5">
        <v>1.0</v>
      </c>
      <c r="V906" s="48">
        <v>1.0</v>
      </c>
    </row>
    <row r="907" ht="15.75" customHeight="1">
      <c r="A907" s="5">
        <v>905.0</v>
      </c>
      <c r="B907" s="5">
        <v>76.0</v>
      </c>
      <c r="C907" s="5">
        <f t="shared" si="1"/>
        <v>5</v>
      </c>
      <c r="D907" s="5">
        <f>'Thông tin khách hàng'!$B$4+B907-1</f>
        <v>76</v>
      </c>
      <c r="E907" s="46">
        <f t="shared" si="5"/>
        <v>10063798762</v>
      </c>
      <c r="F907" s="5">
        <f>TP*VLOOKUP('Thông tin khách hàng'!$E$10,$X$2:$Z$5,3,FALSE)*OFFSET($S907,0,VLOOKUP('Thông tin khách hàng'!$E$10,$X$2:$Z$5,2,FALSE))</f>
        <v>0</v>
      </c>
      <c r="G907" s="5">
        <f>EP*VLOOKUP('Thông tin khách hàng'!$E$10,$X$2:$Z$5,3,FALSE)*OFFSET($S907,0,VLOOKUP('Thông tin khách hàng'!$E$10,$X$2:$Z$5,2,FALSE))</f>
        <v>0</v>
      </c>
      <c r="H907" s="5">
        <f>F907*HLOOKUP(B907,Assumption!$A$10:$G$12,2,TRUE)+G907*HLOOKUP(B907,Assumption!$A$10:$G$12,3,TRUE)</f>
        <v>0</v>
      </c>
      <c r="I907" s="5">
        <f t="shared" si="2"/>
        <v>0</v>
      </c>
      <c r="J907" s="47">
        <f>VLOOKUP(D907,Assumption!$O$3:$Q$103,IF('Thông tin khách hàng'!$B$3="Nam",2,3),FALSE)/12*P907</f>
        <v>0</v>
      </c>
      <c r="K907" s="5">
        <v>20000.0</v>
      </c>
      <c r="L907" s="46">
        <f>ROUND(((HLOOKUP(B907,Assumption!$A$6:$L$7,2,TRUE)+1)^(1/12)-1)*(E907+I907-J907-K907),0)</f>
        <v>16621149</v>
      </c>
      <c r="M907" s="46">
        <f t="shared" si="3"/>
        <v>10080399911</v>
      </c>
      <c r="N907" s="47">
        <f>HLOOKUP(ROUND(AVERAGE(M895:M906)/10^6,0),Assumption!$B$2:$E$3,2,TRUE)*MAX((AVERAGE(M895:M906)-250*10^6),0)</f>
        <v>58193300</v>
      </c>
      <c r="O907" s="46">
        <f t="shared" si="4"/>
        <v>10138593211</v>
      </c>
      <c r="P907" s="46">
        <f>IF(A907=1,SA,MAX(0,SA-M906))</f>
        <v>0</v>
      </c>
      <c r="S907" s="5">
        <v>0.0</v>
      </c>
      <c r="T907" s="5">
        <v>0.0</v>
      </c>
      <c r="U907" s="5">
        <v>0.0</v>
      </c>
      <c r="V907" s="48">
        <v>1.0</v>
      </c>
    </row>
    <row r="908" ht="15.75" customHeight="1">
      <c r="A908" s="5">
        <v>906.0</v>
      </c>
      <c r="B908" s="5">
        <v>76.0</v>
      </c>
      <c r="C908" s="5">
        <f t="shared" si="1"/>
        <v>6</v>
      </c>
      <c r="D908" s="5">
        <f>'Thông tin khách hàng'!$B$4+B908-1</f>
        <v>76</v>
      </c>
      <c r="E908" s="46">
        <f t="shared" si="5"/>
        <v>10080399911</v>
      </c>
      <c r="F908" s="5">
        <f>TP*VLOOKUP('Thông tin khách hàng'!$E$10,$X$2:$Z$5,3,FALSE)*OFFSET($S908,0,VLOOKUP('Thông tin khách hàng'!$E$10,$X$2:$Z$5,2,FALSE))</f>
        <v>0</v>
      </c>
      <c r="G908" s="5">
        <f>EP*VLOOKUP('Thông tin khách hàng'!$E$10,$X$2:$Z$5,3,FALSE)*OFFSET($S908,0,VLOOKUP('Thông tin khách hàng'!$E$10,$X$2:$Z$5,2,FALSE))</f>
        <v>0</v>
      </c>
      <c r="H908" s="5">
        <f>F908*HLOOKUP(B908,Assumption!$A$10:$G$12,2,TRUE)+G908*HLOOKUP(B908,Assumption!$A$10:$G$12,3,TRUE)</f>
        <v>0</v>
      </c>
      <c r="I908" s="5">
        <f t="shared" si="2"/>
        <v>0</v>
      </c>
      <c r="J908" s="47">
        <f>VLOOKUP(D908,Assumption!$O$3:$Q$103,IF('Thông tin khách hàng'!$B$3="Nam",2,3),FALSE)/12*P908</f>
        <v>0</v>
      </c>
      <c r="K908" s="5">
        <v>20000.0</v>
      </c>
      <c r="L908" s="46">
        <f>ROUND(((HLOOKUP(B908,Assumption!$A$6:$L$7,2,TRUE)+1)^(1/12)-1)*(E908+I908-J908-K908),0)</f>
        <v>16648567</v>
      </c>
      <c r="M908" s="46">
        <f t="shared" si="3"/>
        <v>10097028478</v>
      </c>
      <c r="N908" s="47">
        <f>HLOOKUP(ROUND(AVERAGE(M896:M907)/10^6,0),Assumption!$B$2:$E$3,2,TRUE)*MAX((AVERAGE(M896:M907)-250*10^6),0)</f>
        <v>58321066.45</v>
      </c>
      <c r="O908" s="46">
        <f t="shared" si="4"/>
        <v>10155349545</v>
      </c>
      <c r="P908" s="46">
        <f>IF(A908=1,SA,MAX(0,SA-M907))</f>
        <v>0</v>
      </c>
      <c r="S908" s="5">
        <v>0.0</v>
      </c>
      <c r="T908" s="5">
        <v>0.0</v>
      </c>
      <c r="U908" s="5">
        <v>0.0</v>
      </c>
      <c r="V908" s="48">
        <v>1.0</v>
      </c>
    </row>
    <row r="909" ht="15.75" customHeight="1">
      <c r="A909" s="5">
        <v>907.0</v>
      </c>
      <c r="B909" s="5">
        <v>76.0</v>
      </c>
      <c r="C909" s="5">
        <f t="shared" si="1"/>
        <v>7</v>
      </c>
      <c r="D909" s="5">
        <f>'Thông tin khách hàng'!$B$4+B909-1</f>
        <v>76</v>
      </c>
      <c r="E909" s="46">
        <f t="shared" si="5"/>
        <v>10097028478</v>
      </c>
      <c r="F909" s="5">
        <f>TP*VLOOKUP('Thông tin khách hàng'!$E$10,$X$2:$Z$5,3,FALSE)*OFFSET($S909,0,VLOOKUP('Thông tin khách hàng'!$E$10,$X$2:$Z$5,2,FALSE))</f>
        <v>15000000</v>
      </c>
      <c r="G909" s="5">
        <f>EP*VLOOKUP('Thông tin khách hàng'!$E$10,$X$2:$Z$5,3,FALSE)*OFFSET($S909,0,VLOOKUP('Thông tin khách hàng'!$E$10,$X$2:$Z$5,2,FALSE))</f>
        <v>15000000</v>
      </c>
      <c r="H909" s="5">
        <f>F909*HLOOKUP(B909,Assumption!$A$10:$G$12,2,TRUE)+G909*HLOOKUP(B909,Assumption!$A$10:$G$12,3,TRUE)</f>
        <v>750000</v>
      </c>
      <c r="I909" s="5">
        <f t="shared" si="2"/>
        <v>29250000</v>
      </c>
      <c r="J909" s="47">
        <f>VLOOKUP(D909,Assumption!$O$3:$Q$103,IF('Thông tin khách hàng'!$B$3="Nam",2,3),FALSE)/12*P909</f>
        <v>0</v>
      </c>
      <c r="K909" s="5">
        <v>20000.0</v>
      </c>
      <c r="L909" s="46">
        <f>ROUND(((HLOOKUP(B909,Assumption!$A$6:$L$7,2,TRUE)+1)^(1/12)-1)*(E909+I909-J909-K909),0)</f>
        <v>16724339</v>
      </c>
      <c r="M909" s="46">
        <f t="shared" si="3"/>
        <v>10142982817</v>
      </c>
      <c r="N909" s="47">
        <f>HLOOKUP(ROUND(AVERAGE(M897:M908)/10^6,0),Assumption!$B$2:$E$3,2,TRUE)*MAX((AVERAGE(M897:M908)-250*10^6),0)</f>
        <v>58449043.92</v>
      </c>
      <c r="O909" s="46">
        <f t="shared" si="4"/>
        <v>10201431861</v>
      </c>
      <c r="P909" s="46">
        <f>IF(A909=1,SA,MAX(0,SA-M908))</f>
        <v>0</v>
      </c>
      <c r="S909" s="5">
        <v>0.0</v>
      </c>
      <c r="T909" s="5">
        <v>1.0</v>
      </c>
      <c r="U909" s="5">
        <v>1.0</v>
      </c>
      <c r="V909" s="48">
        <v>1.0</v>
      </c>
    </row>
    <row r="910" ht="15.75" customHeight="1">
      <c r="A910" s="5">
        <v>908.0</v>
      </c>
      <c r="B910" s="5">
        <v>76.0</v>
      </c>
      <c r="C910" s="5">
        <f t="shared" si="1"/>
        <v>8</v>
      </c>
      <c r="D910" s="5">
        <f>'Thông tin khách hàng'!$B$4+B910-1</f>
        <v>76</v>
      </c>
      <c r="E910" s="46">
        <f t="shared" si="5"/>
        <v>10142982817</v>
      </c>
      <c r="F910" s="5">
        <f>TP*VLOOKUP('Thông tin khách hàng'!$E$10,$X$2:$Z$5,3,FALSE)*OFFSET($S910,0,VLOOKUP('Thông tin khách hàng'!$E$10,$X$2:$Z$5,2,FALSE))</f>
        <v>0</v>
      </c>
      <c r="G910" s="5">
        <f>EP*VLOOKUP('Thông tin khách hàng'!$E$10,$X$2:$Z$5,3,FALSE)*OFFSET($S910,0,VLOOKUP('Thông tin khách hàng'!$E$10,$X$2:$Z$5,2,FALSE))</f>
        <v>0</v>
      </c>
      <c r="H910" s="5">
        <f>F910*HLOOKUP(B910,Assumption!$A$10:$G$12,2,TRUE)+G910*HLOOKUP(B910,Assumption!$A$10:$G$12,3,TRUE)</f>
        <v>0</v>
      </c>
      <c r="I910" s="5">
        <f t="shared" si="2"/>
        <v>0</v>
      </c>
      <c r="J910" s="47">
        <f>VLOOKUP(D910,Assumption!$O$3:$Q$103,IF('Thông tin khách hàng'!$B$3="Nam",2,3),FALSE)/12*P910</f>
        <v>0</v>
      </c>
      <c r="K910" s="5">
        <v>20000.0</v>
      </c>
      <c r="L910" s="46">
        <f>ROUND(((HLOOKUP(B910,Assumption!$A$6:$L$7,2,TRUE)+1)^(1/12)-1)*(E910+I910-J910-K910),0)</f>
        <v>16751928</v>
      </c>
      <c r="M910" s="46">
        <f t="shared" si="3"/>
        <v>10159714745</v>
      </c>
      <c r="N910" s="47">
        <f>HLOOKUP(ROUND(AVERAGE(M898:M909)/10^6,0),Assumption!$B$2:$E$3,2,TRUE)*MAX((AVERAGE(M898:M909)-250*10^6),0)</f>
        <v>58577232.75</v>
      </c>
      <c r="O910" s="46">
        <f t="shared" si="4"/>
        <v>10218291978</v>
      </c>
      <c r="P910" s="46">
        <f>IF(A910=1,SA,MAX(0,SA-M909))</f>
        <v>0</v>
      </c>
      <c r="S910" s="5">
        <v>0.0</v>
      </c>
      <c r="T910" s="5">
        <v>0.0</v>
      </c>
      <c r="U910" s="5">
        <v>0.0</v>
      </c>
      <c r="V910" s="48">
        <v>1.0</v>
      </c>
    </row>
    <row r="911" ht="15.75" customHeight="1">
      <c r="A911" s="5">
        <v>909.0</v>
      </c>
      <c r="B911" s="5">
        <v>76.0</v>
      </c>
      <c r="C911" s="5">
        <f t="shared" si="1"/>
        <v>9</v>
      </c>
      <c r="D911" s="5">
        <f>'Thông tin khách hàng'!$B$4+B911-1</f>
        <v>76</v>
      </c>
      <c r="E911" s="46">
        <f t="shared" si="5"/>
        <v>10159714745</v>
      </c>
      <c r="F911" s="5">
        <f>TP*VLOOKUP('Thông tin khách hàng'!$E$10,$X$2:$Z$5,3,FALSE)*OFFSET($S911,0,VLOOKUP('Thông tin khách hàng'!$E$10,$X$2:$Z$5,2,FALSE))</f>
        <v>0</v>
      </c>
      <c r="G911" s="5">
        <f>EP*VLOOKUP('Thông tin khách hàng'!$E$10,$X$2:$Z$5,3,FALSE)*OFFSET($S911,0,VLOOKUP('Thông tin khách hàng'!$E$10,$X$2:$Z$5,2,FALSE))</f>
        <v>0</v>
      </c>
      <c r="H911" s="5">
        <f>F911*HLOOKUP(B911,Assumption!$A$10:$G$12,2,TRUE)+G911*HLOOKUP(B911,Assumption!$A$10:$G$12,3,TRUE)</f>
        <v>0</v>
      </c>
      <c r="I911" s="5">
        <f t="shared" si="2"/>
        <v>0</v>
      </c>
      <c r="J911" s="47">
        <f>VLOOKUP(D911,Assumption!$O$3:$Q$103,IF('Thông tin khách hàng'!$B$3="Nam",2,3),FALSE)/12*P911</f>
        <v>0</v>
      </c>
      <c r="K911" s="5">
        <v>20000.0</v>
      </c>
      <c r="L911" s="46">
        <f>ROUND(((HLOOKUP(B911,Assumption!$A$6:$L$7,2,TRUE)+1)^(1/12)-1)*(E911+I911-J911-K911),0)</f>
        <v>16779562</v>
      </c>
      <c r="M911" s="46">
        <f t="shared" si="3"/>
        <v>10176474307</v>
      </c>
      <c r="N911" s="47">
        <f>HLOOKUP(ROUND(AVERAGE(M899:M910)/10^6,0),Assumption!$B$2:$E$3,2,TRUE)*MAX((AVERAGE(M899:M910)-250*10^6),0)</f>
        <v>58705633.29</v>
      </c>
      <c r="O911" s="46">
        <f t="shared" si="4"/>
        <v>10235179941</v>
      </c>
      <c r="P911" s="46">
        <f>IF(A911=1,SA,MAX(0,SA-M910))</f>
        <v>0</v>
      </c>
      <c r="S911" s="5">
        <v>0.0</v>
      </c>
      <c r="T911" s="5">
        <v>0.0</v>
      </c>
      <c r="U911" s="5">
        <v>0.0</v>
      </c>
      <c r="V911" s="48">
        <v>1.0</v>
      </c>
    </row>
    <row r="912" ht="15.75" customHeight="1">
      <c r="A912" s="5">
        <v>910.0</v>
      </c>
      <c r="B912" s="5">
        <v>76.0</v>
      </c>
      <c r="C912" s="5">
        <f t="shared" si="1"/>
        <v>10</v>
      </c>
      <c r="D912" s="5">
        <f>'Thông tin khách hàng'!$B$4+B912-1</f>
        <v>76</v>
      </c>
      <c r="E912" s="46">
        <f t="shared" si="5"/>
        <v>10176474307</v>
      </c>
      <c r="F912" s="5">
        <f>TP*VLOOKUP('Thông tin khách hàng'!$E$10,$X$2:$Z$5,3,FALSE)*OFFSET($S912,0,VLOOKUP('Thông tin khách hàng'!$E$10,$X$2:$Z$5,2,FALSE))</f>
        <v>0</v>
      </c>
      <c r="G912" s="5">
        <f>EP*VLOOKUP('Thông tin khách hàng'!$E$10,$X$2:$Z$5,3,FALSE)*OFFSET($S912,0,VLOOKUP('Thông tin khách hàng'!$E$10,$X$2:$Z$5,2,FALSE))</f>
        <v>0</v>
      </c>
      <c r="H912" s="5">
        <f>F912*HLOOKUP(B912,Assumption!$A$10:$G$12,2,TRUE)+G912*HLOOKUP(B912,Assumption!$A$10:$G$12,3,TRUE)</f>
        <v>0</v>
      </c>
      <c r="I912" s="5">
        <f t="shared" si="2"/>
        <v>0</v>
      </c>
      <c r="J912" s="47">
        <f>VLOOKUP(D912,Assumption!$O$3:$Q$103,IF('Thông tin khách hàng'!$B$3="Nam",2,3),FALSE)/12*P912</f>
        <v>0</v>
      </c>
      <c r="K912" s="5">
        <v>20000.0</v>
      </c>
      <c r="L912" s="46">
        <f>ROUND(((HLOOKUP(B912,Assumption!$A$6:$L$7,2,TRUE)+1)^(1/12)-1)*(E912+I912-J912-K912),0)</f>
        <v>16807242</v>
      </c>
      <c r="M912" s="46">
        <f t="shared" si="3"/>
        <v>10193261549</v>
      </c>
      <c r="N912" s="47">
        <f>HLOOKUP(ROUND(AVERAGE(M900:M911)/10^6,0),Assumption!$B$2:$E$3,2,TRUE)*MAX((AVERAGE(M900:M911)-250*10^6),0)</f>
        <v>58834245.9</v>
      </c>
      <c r="O912" s="46">
        <f t="shared" si="4"/>
        <v>10252095795</v>
      </c>
      <c r="P912" s="46">
        <f>IF(A912=1,SA,MAX(0,SA-M911))</f>
        <v>0</v>
      </c>
      <c r="S912" s="5">
        <v>0.0</v>
      </c>
      <c r="T912" s="5">
        <v>0.0</v>
      </c>
      <c r="U912" s="5">
        <v>1.0</v>
      </c>
      <c r="V912" s="48">
        <v>1.0</v>
      </c>
    </row>
    <row r="913" ht="15.75" customHeight="1">
      <c r="A913" s="5">
        <v>911.0</v>
      </c>
      <c r="B913" s="5">
        <v>76.0</v>
      </c>
      <c r="C913" s="5">
        <f t="shared" si="1"/>
        <v>11</v>
      </c>
      <c r="D913" s="5">
        <f>'Thông tin khách hàng'!$B$4+B913-1</f>
        <v>76</v>
      </c>
      <c r="E913" s="46">
        <f t="shared" si="5"/>
        <v>10193261549</v>
      </c>
      <c r="F913" s="5">
        <f>TP*VLOOKUP('Thông tin khách hàng'!$E$10,$X$2:$Z$5,3,FALSE)*OFFSET($S913,0,VLOOKUP('Thông tin khách hàng'!$E$10,$X$2:$Z$5,2,FALSE))</f>
        <v>0</v>
      </c>
      <c r="G913" s="5">
        <f>EP*VLOOKUP('Thông tin khách hàng'!$E$10,$X$2:$Z$5,3,FALSE)*OFFSET($S913,0,VLOOKUP('Thông tin khách hàng'!$E$10,$X$2:$Z$5,2,FALSE))</f>
        <v>0</v>
      </c>
      <c r="H913" s="5">
        <f>F913*HLOOKUP(B913,Assumption!$A$10:$G$12,2,TRUE)+G913*HLOOKUP(B913,Assumption!$A$10:$G$12,3,TRUE)</f>
        <v>0</v>
      </c>
      <c r="I913" s="5">
        <f t="shared" si="2"/>
        <v>0</v>
      </c>
      <c r="J913" s="47">
        <f>VLOOKUP(D913,Assumption!$O$3:$Q$103,IF('Thông tin khách hàng'!$B$3="Nam",2,3),FALSE)/12*P913</f>
        <v>0</v>
      </c>
      <c r="K913" s="5">
        <v>20000.0</v>
      </c>
      <c r="L913" s="46">
        <f>ROUND(((HLOOKUP(B913,Assumption!$A$6:$L$7,2,TRUE)+1)^(1/12)-1)*(E913+I913-J913-K913),0)</f>
        <v>16834967</v>
      </c>
      <c r="M913" s="46">
        <f t="shared" si="3"/>
        <v>10210076516</v>
      </c>
      <c r="N913" s="47">
        <f>HLOOKUP(ROUND(AVERAGE(M901:M912)/10^6,0),Assumption!$B$2:$E$3,2,TRUE)*MAX((AVERAGE(M901:M912)-250*10^6),0)</f>
        <v>58963070.93</v>
      </c>
      <c r="O913" s="46">
        <f t="shared" si="4"/>
        <v>10269039587</v>
      </c>
      <c r="P913" s="46">
        <f>IF(A913=1,SA,MAX(0,SA-M912))</f>
        <v>0</v>
      </c>
      <c r="S913" s="5">
        <v>0.0</v>
      </c>
      <c r="T913" s="5">
        <v>0.0</v>
      </c>
      <c r="U913" s="5">
        <v>0.0</v>
      </c>
      <c r="V913" s="48">
        <v>1.0</v>
      </c>
    </row>
    <row r="914" ht="15.75" customHeight="1">
      <c r="A914" s="5">
        <v>912.0</v>
      </c>
      <c r="B914" s="5">
        <v>76.0</v>
      </c>
      <c r="C914" s="5">
        <f t="shared" si="1"/>
        <v>12</v>
      </c>
      <c r="D914" s="5">
        <f>'Thông tin khách hàng'!$B$4+B914-1</f>
        <v>76</v>
      </c>
      <c r="E914" s="46">
        <f t="shared" si="5"/>
        <v>10210076516</v>
      </c>
      <c r="F914" s="5">
        <f>TP*VLOOKUP('Thông tin khách hàng'!$E$10,$X$2:$Z$5,3,FALSE)*OFFSET($S914,0,VLOOKUP('Thông tin khách hàng'!$E$10,$X$2:$Z$5,2,FALSE))</f>
        <v>0</v>
      </c>
      <c r="G914" s="5">
        <f>EP*VLOOKUP('Thông tin khách hàng'!$E$10,$X$2:$Z$5,3,FALSE)*OFFSET($S914,0,VLOOKUP('Thông tin khách hàng'!$E$10,$X$2:$Z$5,2,FALSE))</f>
        <v>0</v>
      </c>
      <c r="H914" s="5">
        <f>F914*HLOOKUP(B914,Assumption!$A$10:$G$12,2,TRUE)+G914*HLOOKUP(B914,Assumption!$A$10:$G$12,3,TRUE)</f>
        <v>0</v>
      </c>
      <c r="I914" s="5">
        <f t="shared" si="2"/>
        <v>0</v>
      </c>
      <c r="J914" s="47">
        <f>VLOOKUP(D914,Assumption!$O$3:$Q$103,IF('Thông tin khách hàng'!$B$3="Nam",2,3),FALSE)/12*P914</f>
        <v>0</v>
      </c>
      <c r="K914" s="5">
        <v>20000.0</v>
      </c>
      <c r="L914" s="46">
        <f>ROUND(((HLOOKUP(B914,Assumption!$A$6:$L$7,2,TRUE)+1)^(1/12)-1)*(E914+I914-J914-K914),0)</f>
        <v>16862738</v>
      </c>
      <c r="M914" s="46">
        <f t="shared" si="3"/>
        <v>10226919254</v>
      </c>
      <c r="N914" s="47">
        <f>HLOOKUP(ROUND(AVERAGE(M902:M913)/10^6,0),Assumption!$B$2:$E$3,2,TRUE)*MAX((AVERAGE(M902:M913)-250*10^6),0)</f>
        <v>59092108.72</v>
      </c>
      <c r="O914" s="46">
        <f t="shared" si="4"/>
        <v>10286011363</v>
      </c>
      <c r="P914" s="46">
        <f>IF(A914=1,SA,MAX(0,SA-M913))</f>
        <v>0</v>
      </c>
      <c r="S914" s="5">
        <v>0.0</v>
      </c>
      <c r="T914" s="5">
        <v>0.0</v>
      </c>
      <c r="U914" s="5">
        <v>0.0</v>
      </c>
      <c r="V914" s="48">
        <v>1.0</v>
      </c>
    </row>
    <row r="915" ht="15.75" customHeight="1">
      <c r="A915" s="5">
        <v>913.0</v>
      </c>
      <c r="B915" s="5">
        <v>77.0</v>
      </c>
      <c r="C915" s="5">
        <f t="shared" si="1"/>
        <v>1</v>
      </c>
      <c r="D915" s="5">
        <f>'Thông tin khách hàng'!$B$4+B915-1</f>
        <v>77</v>
      </c>
      <c r="E915" s="46">
        <f t="shared" si="5"/>
        <v>10226919254</v>
      </c>
      <c r="F915" s="5">
        <f>TP*VLOOKUP('Thông tin khách hàng'!$E$10,$X$2:$Z$5,3,FALSE)*OFFSET($S915,0,VLOOKUP('Thông tin khách hàng'!$E$10,$X$2:$Z$5,2,FALSE))</f>
        <v>15000000</v>
      </c>
      <c r="G915" s="5">
        <f>EP*VLOOKUP('Thông tin khách hàng'!$E$10,$X$2:$Z$5,3,FALSE)*OFFSET($S915,0,VLOOKUP('Thông tin khách hàng'!$E$10,$X$2:$Z$5,2,FALSE))</f>
        <v>15000000</v>
      </c>
      <c r="H915" s="5">
        <f>F915*HLOOKUP(B915,Assumption!$A$10:$G$12,2,TRUE)+G915*HLOOKUP(B915,Assumption!$A$10:$G$12,3,TRUE)</f>
        <v>750000</v>
      </c>
      <c r="I915" s="5">
        <f t="shared" si="2"/>
        <v>29250000</v>
      </c>
      <c r="J915" s="47">
        <f>VLOOKUP(D915,Assumption!$O$3:$Q$103,IF('Thông tin khách hàng'!$B$3="Nam",2,3),FALSE)/12*P915</f>
        <v>0</v>
      </c>
      <c r="K915" s="5">
        <v>20000.0</v>
      </c>
      <c r="L915" s="46">
        <f>ROUND(((HLOOKUP(B915,Assumption!$A$6:$L$7,2,TRUE)+1)^(1/12)-1)*(E915+I915-J915-K915),0)</f>
        <v>16938864</v>
      </c>
      <c r="M915" s="46">
        <f t="shared" si="3"/>
        <v>10273088118</v>
      </c>
      <c r="N915" s="47">
        <f>HLOOKUP(ROUND(AVERAGE(M903:M914)/10^6,0),Assumption!$B$2:$E$3,2,TRUE)*MAX((AVERAGE(M903:M914)-250*10^6),0)</f>
        <v>59221359.62</v>
      </c>
      <c r="O915" s="46">
        <f t="shared" si="4"/>
        <v>10332309478</v>
      </c>
      <c r="P915" s="46">
        <f>IF(A915=1,SA,MAX(0,SA-M914))</f>
        <v>0</v>
      </c>
      <c r="S915" s="5">
        <v>1.0</v>
      </c>
      <c r="T915" s="5">
        <v>1.0</v>
      </c>
      <c r="U915" s="5">
        <v>1.0</v>
      </c>
      <c r="V915" s="48">
        <v>1.0</v>
      </c>
    </row>
    <row r="916" ht="15.75" customHeight="1">
      <c r="A916" s="5">
        <v>914.0</v>
      </c>
      <c r="B916" s="5">
        <v>77.0</v>
      </c>
      <c r="C916" s="5">
        <f t="shared" si="1"/>
        <v>2</v>
      </c>
      <c r="D916" s="5">
        <f>'Thông tin khách hàng'!$B$4+B916-1</f>
        <v>77</v>
      </c>
      <c r="E916" s="46">
        <f t="shared" si="5"/>
        <v>10273088118</v>
      </c>
      <c r="F916" s="5">
        <f>TP*VLOOKUP('Thông tin khách hàng'!$E$10,$X$2:$Z$5,3,FALSE)*OFFSET($S916,0,VLOOKUP('Thông tin khách hàng'!$E$10,$X$2:$Z$5,2,FALSE))</f>
        <v>0</v>
      </c>
      <c r="G916" s="5">
        <f>EP*VLOOKUP('Thông tin khách hàng'!$E$10,$X$2:$Z$5,3,FALSE)*OFFSET($S916,0,VLOOKUP('Thông tin khách hàng'!$E$10,$X$2:$Z$5,2,FALSE))</f>
        <v>0</v>
      </c>
      <c r="H916" s="5">
        <f>F916*HLOOKUP(B916,Assumption!$A$10:$G$12,2,TRUE)+G916*HLOOKUP(B916,Assumption!$A$10:$G$12,3,TRUE)</f>
        <v>0</v>
      </c>
      <c r="I916" s="5">
        <f t="shared" si="2"/>
        <v>0</v>
      </c>
      <c r="J916" s="47">
        <f>VLOOKUP(D916,Assumption!$O$3:$Q$103,IF('Thông tin khách hàng'!$B$3="Nam",2,3),FALSE)/12*P916</f>
        <v>0</v>
      </c>
      <c r="K916" s="5">
        <v>20000.0</v>
      </c>
      <c r="L916" s="46">
        <f>ROUND(((HLOOKUP(B916,Assumption!$A$6:$L$7,2,TRUE)+1)^(1/12)-1)*(E916+I916-J916-K916),0)</f>
        <v>16966807</v>
      </c>
      <c r="M916" s="46">
        <f t="shared" si="3"/>
        <v>10290034925</v>
      </c>
      <c r="N916" s="47">
        <f>HLOOKUP(ROUND(AVERAGE(M904:M915)/10^6,0),Assumption!$B$2:$E$3,2,TRUE)*MAX((AVERAGE(M904:M915)-250*10^6),0)</f>
        <v>59350823.99</v>
      </c>
      <c r="O916" s="46">
        <f t="shared" si="4"/>
        <v>10349385749</v>
      </c>
      <c r="P916" s="46">
        <f>IF(A916=1,SA,MAX(0,SA-M915))</f>
        <v>0</v>
      </c>
      <c r="S916" s="5">
        <v>0.0</v>
      </c>
      <c r="T916" s="5">
        <v>0.0</v>
      </c>
      <c r="U916" s="5">
        <v>0.0</v>
      </c>
      <c r="V916" s="48">
        <v>1.0</v>
      </c>
    </row>
    <row r="917" ht="15.75" customHeight="1">
      <c r="A917" s="5">
        <v>915.0</v>
      </c>
      <c r="B917" s="5">
        <v>77.0</v>
      </c>
      <c r="C917" s="5">
        <f t="shared" si="1"/>
        <v>3</v>
      </c>
      <c r="D917" s="5">
        <f>'Thông tin khách hàng'!$B$4+B917-1</f>
        <v>77</v>
      </c>
      <c r="E917" s="46">
        <f t="shared" si="5"/>
        <v>10290034925</v>
      </c>
      <c r="F917" s="5">
        <f>TP*VLOOKUP('Thông tin khách hàng'!$E$10,$X$2:$Z$5,3,FALSE)*OFFSET($S917,0,VLOOKUP('Thông tin khách hàng'!$E$10,$X$2:$Z$5,2,FALSE))</f>
        <v>0</v>
      </c>
      <c r="G917" s="5">
        <f>EP*VLOOKUP('Thông tin khách hàng'!$E$10,$X$2:$Z$5,3,FALSE)*OFFSET($S917,0,VLOOKUP('Thông tin khách hàng'!$E$10,$X$2:$Z$5,2,FALSE))</f>
        <v>0</v>
      </c>
      <c r="H917" s="5">
        <f>F917*HLOOKUP(B917,Assumption!$A$10:$G$12,2,TRUE)+G917*HLOOKUP(B917,Assumption!$A$10:$G$12,3,TRUE)</f>
        <v>0</v>
      </c>
      <c r="I917" s="5">
        <f t="shared" si="2"/>
        <v>0</v>
      </c>
      <c r="J917" s="47">
        <f>VLOOKUP(D917,Assumption!$O$3:$Q$103,IF('Thông tin khách hàng'!$B$3="Nam",2,3),FALSE)/12*P917</f>
        <v>0</v>
      </c>
      <c r="K917" s="5">
        <v>20000.0</v>
      </c>
      <c r="L917" s="46">
        <f>ROUND(((HLOOKUP(B917,Assumption!$A$6:$L$7,2,TRUE)+1)^(1/12)-1)*(E917+I917-J917-K917),0)</f>
        <v>16994796</v>
      </c>
      <c r="M917" s="46">
        <f t="shared" si="3"/>
        <v>10307009721</v>
      </c>
      <c r="N917" s="47">
        <f>HLOOKUP(ROUND(AVERAGE(M905:M916)/10^6,0),Assumption!$B$2:$E$3,2,TRUE)*MAX((AVERAGE(M905:M916)-250*10^6),0)</f>
        <v>59480502.19</v>
      </c>
      <c r="O917" s="46">
        <f t="shared" si="4"/>
        <v>10366490223</v>
      </c>
      <c r="P917" s="46">
        <f>IF(A917=1,SA,MAX(0,SA-M916))</f>
        <v>0</v>
      </c>
      <c r="S917" s="5">
        <v>0.0</v>
      </c>
      <c r="T917" s="5">
        <v>0.0</v>
      </c>
      <c r="U917" s="5">
        <v>0.0</v>
      </c>
      <c r="V917" s="48">
        <v>1.0</v>
      </c>
    </row>
    <row r="918" ht="15.75" customHeight="1">
      <c r="A918" s="5">
        <v>916.0</v>
      </c>
      <c r="B918" s="5">
        <v>77.0</v>
      </c>
      <c r="C918" s="5">
        <f t="shared" si="1"/>
        <v>4</v>
      </c>
      <c r="D918" s="5">
        <f>'Thông tin khách hàng'!$B$4+B918-1</f>
        <v>77</v>
      </c>
      <c r="E918" s="46">
        <f t="shared" si="5"/>
        <v>10307009721</v>
      </c>
      <c r="F918" s="5">
        <f>TP*VLOOKUP('Thông tin khách hàng'!$E$10,$X$2:$Z$5,3,FALSE)*OFFSET($S918,0,VLOOKUP('Thông tin khách hàng'!$E$10,$X$2:$Z$5,2,FALSE))</f>
        <v>0</v>
      </c>
      <c r="G918" s="5">
        <f>EP*VLOOKUP('Thông tin khách hàng'!$E$10,$X$2:$Z$5,3,FALSE)*OFFSET($S918,0,VLOOKUP('Thông tin khách hàng'!$E$10,$X$2:$Z$5,2,FALSE))</f>
        <v>0</v>
      </c>
      <c r="H918" s="5">
        <f>F918*HLOOKUP(B918,Assumption!$A$10:$G$12,2,TRUE)+G918*HLOOKUP(B918,Assumption!$A$10:$G$12,3,TRUE)</f>
        <v>0</v>
      </c>
      <c r="I918" s="5">
        <f t="shared" si="2"/>
        <v>0</v>
      </c>
      <c r="J918" s="47">
        <f>VLOOKUP(D918,Assumption!$O$3:$Q$103,IF('Thông tin khách hàng'!$B$3="Nam",2,3),FALSE)/12*P918</f>
        <v>0</v>
      </c>
      <c r="K918" s="5">
        <v>20000.0</v>
      </c>
      <c r="L918" s="46">
        <f>ROUND(((HLOOKUP(B918,Assumption!$A$6:$L$7,2,TRUE)+1)^(1/12)-1)*(E918+I918-J918-K918),0)</f>
        <v>17022832</v>
      </c>
      <c r="M918" s="46">
        <f t="shared" si="3"/>
        <v>10324012553</v>
      </c>
      <c r="N918" s="47">
        <f>HLOOKUP(ROUND(AVERAGE(M906:M917)/10^6,0),Assumption!$B$2:$E$3,2,TRUE)*MAX((AVERAGE(M906:M917)-250*10^6),0)</f>
        <v>59610394.55</v>
      </c>
      <c r="O918" s="46">
        <f t="shared" si="4"/>
        <v>10383622948</v>
      </c>
      <c r="P918" s="46">
        <f>IF(A918=1,SA,MAX(0,SA-M917))</f>
        <v>0</v>
      </c>
      <c r="S918" s="5">
        <v>0.0</v>
      </c>
      <c r="T918" s="5">
        <v>0.0</v>
      </c>
      <c r="U918" s="5">
        <v>1.0</v>
      </c>
      <c r="V918" s="48">
        <v>1.0</v>
      </c>
    </row>
    <row r="919" ht="15.75" customHeight="1">
      <c r="A919" s="5">
        <v>917.0</v>
      </c>
      <c r="B919" s="5">
        <v>77.0</v>
      </c>
      <c r="C919" s="5">
        <f t="shared" si="1"/>
        <v>5</v>
      </c>
      <c r="D919" s="5">
        <f>'Thông tin khách hàng'!$B$4+B919-1</f>
        <v>77</v>
      </c>
      <c r="E919" s="46">
        <f t="shared" si="5"/>
        <v>10324012553</v>
      </c>
      <c r="F919" s="5">
        <f>TP*VLOOKUP('Thông tin khách hàng'!$E$10,$X$2:$Z$5,3,FALSE)*OFFSET($S919,0,VLOOKUP('Thông tin khách hàng'!$E$10,$X$2:$Z$5,2,FALSE))</f>
        <v>0</v>
      </c>
      <c r="G919" s="5">
        <f>EP*VLOOKUP('Thông tin khách hàng'!$E$10,$X$2:$Z$5,3,FALSE)*OFFSET($S919,0,VLOOKUP('Thông tin khách hàng'!$E$10,$X$2:$Z$5,2,FALSE))</f>
        <v>0</v>
      </c>
      <c r="H919" s="5">
        <f>F919*HLOOKUP(B919,Assumption!$A$10:$G$12,2,TRUE)+G919*HLOOKUP(B919,Assumption!$A$10:$G$12,3,TRUE)</f>
        <v>0</v>
      </c>
      <c r="I919" s="5">
        <f t="shared" si="2"/>
        <v>0</v>
      </c>
      <c r="J919" s="47">
        <f>VLOOKUP(D919,Assumption!$O$3:$Q$103,IF('Thông tin khách hàng'!$B$3="Nam",2,3),FALSE)/12*P919</f>
        <v>0</v>
      </c>
      <c r="K919" s="5">
        <v>20000.0</v>
      </c>
      <c r="L919" s="46">
        <f>ROUND(((HLOOKUP(B919,Assumption!$A$6:$L$7,2,TRUE)+1)^(1/12)-1)*(E919+I919-J919-K919),0)</f>
        <v>17050913</v>
      </c>
      <c r="M919" s="46">
        <f t="shared" si="3"/>
        <v>10341043466</v>
      </c>
      <c r="N919" s="47">
        <f>HLOOKUP(ROUND(AVERAGE(M907:M918)/10^6,0),Assumption!$B$2:$E$3,2,TRUE)*MAX((AVERAGE(M907:M918)-250*10^6),0)</f>
        <v>59740501.45</v>
      </c>
      <c r="O919" s="46">
        <f t="shared" si="4"/>
        <v>10400783968</v>
      </c>
      <c r="P919" s="46">
        <f>IF(A919=1,SA,MAX(0,SA-M918))</f>
        <v>0</v>
      </c>
      <c r="S919" s="5">
        <v>0.0</v>
      </c>
      <c r="T919" s="5">
        <v>0.0</v>
      </c>
      <c r="U919" s="5">
        <v>0.0</v>
      </c>
      <c r="V919" s="48">
        <v>1.0</v>
      </c>
    </row>
    <row r="920" ht="15.75" customHeight="1">
      <c r="A920" s="5">
        <v>918.0</v>
      </c>
      <c r="B920" s="5">
        <v>77.0</v>
      </c>
      <c r="C920" s="5">
        <f t="shared" si="1"/>
        <v>6</v>
      </c>
      <c r="D920" s="5">
        <f>'Thông tin khách hàng'!$B$4+B920-1</f>
        <v>77</v>
      </c>
      <c r="E920" s="46">
        <f t="shared" si="5"/>
        <v>10341043466</v>
      </c>
      <c r="F920" s="5">
        <f>TP*VLOOKUP('Thông tin khách hàng'!$E$10,$X$2:$Z$5,3,FALSE)*OFFSET($S920,0,VLOOKUP('Thông tin khách hàng'!$E$10,$X$2:$Z$5,2,FALSE))</f>
        <v>0</v>
      </c>
      <c r="G920" s="5">
        <f>EP*VLOOKUP('Thông tin khách hàng'!$E$10,$X$2:$Z$5,3,FALSE)*OFFSET($S920,0,VLOOKUP('Thông tin khách hàng'!$E$10,$X$2:$Z$5,2,FALSE))</f>
        <v>0</v>
      </c>
      <c r="H920" s="5">
        <f>F920*HLOOKUP(B920,Assumption!$A$10:$G$12,2,TRUE)+G920*HLOOKUP(B920,Assumption!$A$10:$G$12,3,TRUE)</f>
        <v>0</v>
      </c>
      <c r="I920" s="5">
        <f t="shared" si="2"/>
        <v>0</v>
      </c>
      <c r="J920" s="47">
        <f>VLOOKUP(D920,Assumption!$O$3:$Q$103,IF('Thông tin khách hàng'!$B$3="Nam",2,3),FALSE)/12*P920</f>
        <v>0</v>
      </c>
      <c r="K920" s="5">
        <v>20000.0</v>
      </c>
      <c r="L920" s="46">
        <f>ROUND(((HLOOKUP(B920,Assumption!$A$6:$L$7,2,TRUE)+1)^(1/12)-1)*(E920+I920-J920-K920),0)</f>
        <v>17079041</v>
      </c>
      <c r="M920" s="46">
        <f t="shared" si="3"/>
        <v>10358102507</v>
      </c>
      <c r="N920" s="47">
        <f>HLOOKUP(ROUND(AVERAGE(M908:M919)/10^6,0),Assumption!$B$2:$E$3,2,TRUE)*MAX((AVERAGE(M908:M919)-250*10^6),0)</f>
        <v>59870823.23</v>
      </c>
      <c r="O920" s="46">
        <f t="shared" si="4"/>
        <v>10417973330</v>
      </c>
      <c r="P920" s="46">
        <f>IF(A920=1,SA,MAX(0,SA-M919))</f>
        <v>0</v>
      </c>
      <c r="S920" s="5">
        <v>0.0</v>
      </c>
      <c r="T920" s="5">
        <v>0.0</v>
      </c>
      <c r="U920" s="5">
        <v>0.0</v>
      </c>
      <c r="V920" s="48">
        <v>1.0</v>
      </c>
    </row>
    <row r="921" ht="15.75" customHeight="1">
      <c r="A921" s="5">
        <v>919.0</v>
      </c>
      <c r="B921" s="5">
        <v>77.0</v>
      </c>
      <c r="C921" s="5">
        <f t="shared" si="1"/>
        <v>7</v>
      </c>
      <c r="D921" s="5">
        <f>'Thông tin khách hàng'!$B$4+B921-1</f>
        <v>77</v>
      </c>
      <c r="E921" s="46">
        <f t="shared" si="5"/>
        <v>10358102507</v>
      </c>
      <c r="F921" s="5">
        <f>TP*VLOOKUP('Thông tin khách hàng'!$E$10,$X$2:$Z$5,3,FALSE)*OFFSET($S921,0,VLOOKUP('Thông tin khách hàng'!$E$10,$X$2:$Z$5,2,FALSE))</f>
        <v>15000000</v>
      </c>
      <c r="G921" s="5">
        <f>EP*VLOOKUP('Thông tin khách hàng'!$E$10,$X$2:$Z$5,3,FALSE)*OFFSET($S921,0,VLOOKUP('Thông tin khách hàng'!$E$10,$X$2:$Z$5,2,FALSE))</f>
        <v>15000000</v>
      </c>
      <c r="H921" s="5">
        <f>F921*HLOOKUP(B921,Assumption!$A$10:$G$12,2,TRUE)+G921*HLOOKUP(B921,Assumption!$A$10:$G$12,3,TRUE)</f>
        <v>750000</v>
      </c>
      <c r="I921" s="5">
        <f t="shared" si="2"/>
        <v>29250000</v>
      </c>
      <c r="J921" s="47">
        <f>VLOOKUP(D921,Assumption!$O$3:$Q$103,IF('Thông tin khách hàng'!$B$3="Nam",2,3),FALSE)/12*P921</f>
        <v>0</v>
      </c>
      <c r="K921" s="5">
        <v>20000.0</v>
      </c>
      <c r="L921" s="46">
        <f>ROUND(((HLOOKUP(B921,Assumption!$A$6:$L$7,2,TRUE)+1)^(1/12)-1)*(E921+I921-J921-K921),0)</f>
        <v>17155524</v>
      </c>
      <c r="M921" s="46">
        <f t="shared" si="3"/>
        <v>10404488031</v>
      </c>
      <c r="N921" s="47">
        <f>HLOOKUP(ROUND(AVERAGE(M909:M920)/10^6,0),Assumption!$B$2:$E$3,2,TRUE)*MAX((AVERAGE(M909:M920)-250*10^6),0)</f>
        <v>60001360.24</v>
      </c>
      <c r="O921" s="46">
        <f t="shared" si="4"/>
        <v>10464489392</v>
      </c>
      <c r="P921" s="46">
        <f>IF(A921=1,SA,MAX(0,SA-M920))</f>
        <v>0</v>
      </c>
      <c r="S921" s="5">
        <v>0.0</v>
      </c>
      <c r="T921" s="5">
        <v>1.0</v>
      </c>
      <c r="U921" s="5">
        <v>1.0</v>
      </c>
      <c r="V921" s="48">
        <v>1.0</v>
      </c>
    </row>
    <row r="922" ht="15.75" customHeight="1">
      <c r="A922" s="5">
        <v>920.0</v>
      </c>
      <c r="B922" s="5">
        <v>77.0</v>
      </c>
      <c r="C922" s="5">
        <f t="shared" si="1"/>
        <v>8</v>
      </c>
      <c r="D922" s="5">
        <f>'Thông tin khách hàng'!$B$4+B922-1</f>
        <v>77</v>
      </c>
      <c r="E922" s="46">
        <f t="shared" si="5"/>
        <v>10404488031</v>
      </c>
      <c r="F922" s="5">
        <f>TP*VLOOKUP('Thông tin khách hàng'!$E$10,$X$2:$Z$5,3,FALSE)*OFFSET($S922,0,VLOOKUP('Thông tin khách hàng'!$E$10,$X$2:$Z$5,2,FALSE))</f>
        <v>0</v>
      </c>
      <c r="G922" s="5">
        <f>EP*VLOOKUP('Thông tin khách hàng'!$E$10,$X$2:$Z$5,3,FALSE)*OFFSET($S922,0,VLOOKUP('Thông tin khách hàng'!$E$10,$X$2:$Z$5,2,FALSE))</f>
        <v>0</v>
      </c>
      <c r="H922" s="5">
        <f>F922*HLOOKUP(B922,Assumption!$A$10:$G$12,2,TRUE)+G922*HLOOKUP(B922,Assumption!$A$10:$G$12,3,TRUE)</f>
        <v>0</v>
      </c>
      <c r="I922" s="5">
        <f t="shared" si="2"/>
        <v>0</v>
      </c>
      <c r="J922" s="47">
        <f>VLOOKUP(D922,Assumption!$O$3:$Q$103,IF('Thông tin khách hàng'!$B$3="Nam",2,3),FALSE)/12*P922</f>
        <v>0</v>
      </c>
      <c r="K922" s="5">
        <v>20000.0</v>
      </c>
      <c r="L922" s="46">
        <f>ROUND(((HLOOKUP(B922,Assumption!$A$6:$L$7,2,TRUE)+1)^(1/12)-1)*(E922+I922-J922-K922),0)</f>
        <v>17183825</v>
      </c>
      <c r="M922" s="46">
        <f t="shared" si="3"/>
        <v>10421651856</v>
      </c>
      <c r="N922" s="47">
        <f>HLOOKUP(ROUND(AVERAGE(M910:M921)/10^6,0),Assumption!$B$2:$E$3,2,TRUE)*MAX((AVERAGE(M910:M921)-250*10^6),0)</f>
        <v>60132112.85</v>
      </c>
      <c r="O922" s="46">
        <f t="shared" si="4"/>
        <v>10481783969</v>
      </c>
      <c r="P922" s="46">
        <f>IF(A922=1,SA,MAX(0,SA-M921))</f>
        <v>0</v>
      </c>
      <c r="S922" s="5">
        <v>0.0</v>
      </c>
      <c r="T922" s="5">
        <v>0.0</v>
      </c>
      <c r="U922" s="5">
        <v>0.0</v>
      </c>
      <c r="V922" s="48">
        <v>1.0</v>
      </c>
    </row>
    <row r="923" ht="15.75" customHeight="1">
      <c r="A923" s="5">
        <v>921.0</v>
      </c>
      <c r="B923" s="5">
        <v>77.0</v>
      </c>
      <c r="C923" s="5">
        <f t="shared" si="1"/>
        <v>9</v>
      </c>
      <c r="D923" s="5">
        <f>'Thông tin khách hàng'!$B$4+B923-1</f>
        <v>77</v>
      </c>
      <c r="E923" s="46">
        <f t="shared" si="5"/>
        <v>10421651856</v>
      </c>
      <c r="F923" s="5">
        <f>TP*VLOOKUP('Thông tin khách hàng'!$E$10,$X$2:$Z$5,3,FALSE)*OFFSET($S923,0,VLOOKUP('Thông tin khách hàng'!$E$10,$X$2:$Z$5,2,FALSE))</f>
        <v>0</v>
      </c>
      <c r="G923" s="5">
        <f>EP*VLOOKUP('Thông tin khách hàng'!$E$10,$X$2:$Z$5,3,FALSE)*OFFSET($S923,0,VLOOKUP('Thông tin khách hàng'!$E$10,$X$2:$Z$5,2,FALSE))</f>
        <v>0</v>
      </c>
      <c r="H923" s="5">
        <f>F923*HLOOKUP(B923,Assumption!$A$10:$G$12,2,TRUE)+G923*HLOOKUP(B923,Assumption!$A$10:$G$12,3,TRUE)</f>
        <v>0</v>
      </c>
      <c r="I923" s="5">
        <f t="shared" si="2"/>
        <v>0</v>
      </c>
      <c r="J923" s="47">
        <f>VLOOKUP(D923,Assumption!$O$3:$Q$103,IF('Thông tin khách hàng'!$B$3="Nam",2,3),FALSE)/12*P923</f>
        <v>0</v>
      </c>
      <c r="K923" s="5">
        <v>20000.0</v>
      </c>
      <c r="L923" s="46">
        <f>ROUND(((HLOOKUP(B923,Assumption!$A$6:$L$7,2,TRUE)+1)^(1/12)-1)*(E923+I923-J923-K923),0)</f>
        <v>17212172</v>
      </c>
      <c r="M923" s="46">
        <f t="shared" si="3"/>
        <v>10438844028</v>
      </c>
      <c r="N923" s="47">
        <f>HLOOKUP(ROUND(AVERAGE(M911:M922)/10^6,0),Assumption!$B$2:$E$3,2,TRUE)*MAX((AVERAGE(M911:M922)-250*10^6),0)</f>
        <v>60263081.4</v>
      </c>
      <c r="O923" s="46">
        <f t="shared" si="4"/>
        <v>10499107110</v>
      </c>
      <c r="P923" s="46">
        <f>IF(A923=1,SA,MAX(0,SA-M922))</f>
        <v>0</v>
      </c>
      <c r="S923" s="5">
        <v>0.0</v>
      </c>
      <c r="T923" s="5">
        <v>0.0</v>
      </c>
      <c r="U923" s="5">
        <v>0.0</v>
      </c>
      <c r="V923" s="48">
        <v>1.0</v>
      </c>
    </row>
    <row r="924" ht="15.75" customHeight="1">
      <c r="A924" s="5">
        <v>922.0</v>
      </c>
      <c r="B924" s="5">
        <v>77.0</v>
      </c>
      <c r="C924" s="5">
        <f t="shared" si="1"/>
        <v>10</v>
      </c>
      <c r="D924" s="5">
        <f>'Thông tin khách hàng'!$B$4+B924-1</f>
        <v>77</v>
      </c>
      <c r="E924" s="46">
        <f t="shared" si="5"/>
        <v>10438844028</v>
      </c>
      <c r="F924" s="5">
        <f>TP*VLOOKUP('Thông tin khách hàng'!$E$10,$X$2:$Z$5,3,FALSE)*OFFSET($S924,0,VLOOKUP('Thông tin khách hàng'!$E$10,$X$2:$Z$5,2,FALSE))</f>
        <v>0</v>
      </c>
      <c r="G924" s="5">
        <f>EP*VLOOKUP('Thông tin khách hàng'!$E$10,$X$2:$Z$5,3,FALSE)*OFFSET($S924,0,VLOOKUP('Thông tin khách hàng'!$E$10,$X$2:$Z$5,2,FALSE))</f>
        <v>0</v>
      </c>
      <c r="H924" s="5">
        <f>F924*HLOOKUP(B924,Assumption!$A$10:$G$12,2,TRUE)+G924*HLOOKUP(B924,Assumption!$A$10:$G$12,3,TRUE)</f>
        <v>0</v>
      </c>
      <c r="I924" s="5">
        <f t="shared" si="2"/>
        <v>0</v>
      </c>
      <c r="J924" s="47">
        <f>VLOOKUP(D924,Assumption!$O$3:$Q$103,IF('Thông tin khách hàng'!$B$3="Nam",2,3),FALSE)/12*P924</f>
        <v>0</v>
      </c>
      <c r="K924" s="5">
        <v>20000.0</v>
      </c>
      <c r="L924" s="46">
        <f>ROUND(((HLOOKUP(B924,Assumption!$A$6:$L$7,2,TRUE)+1)^(1/12)-1)*(E924+I924-J924-K924),0)</f>
        <v>17240567</v>
      </c>
      <c r="M924" s="46">
        <f t="shared" si="3"/>
        <v>10456064595</v>
      </c>
      <c r="N924" s="47">
        <f>HLOOKUP(ROUND(AVERAGE(M912:M923)/10^6,0),Assumption!$B$2:$E$3,2,TRUE)*MAX((AVERAGE(M912:M923)-250*10^6),0)</f>
        <v>60394266.26</v>
      </c>
      <c r="O924" s="46">
        <f t="shared" si="4"/>
        <v>10516458862</v>
      </c>
      <c r="P924" s="46">
        <f>IF(A924=1,SA,MAX(0,SA-M923))</f>
        <v>0</v>
      </c>
      <c r="S924" s="5">
        <v>0.0</v>
      </c>
      <c r="T924" s="5">
        <v>0.0</v>
      </c>
      <c r="U924" s="5">
        <v>1.0</v>
      </c>
      <c r="V924" s="48">
        <v>1.0</v>
      </c>
    </row>
    <row r="925" ht="15.75" customHeight="1">
      <c r="A925" s="5">
        <v>923.0</v>
      </c>
      <c r="B925" s="5">
        <v>77.0</v>
      </c>
      <c r="C925" s="5">
        <f t="shared" si="1"/>
        <v>11</v>
      </c>
      <c r="D925" s="5">
        <f>'Thông tin khách hàng'!$B$4+B925-1</f>
        <v>77</v>
      </c>
      <c r="E925" s="46">
        <f t="shared" si="5"/>
        <v>10456064595</v>
      </c>
      <c r="F925" s="5">
        <f>TP*VLOOKUP('Thông tin khách hàng'!$E$10,$X$2:$Z$5,3,FALSE)*OFFSET($S925,0,VLOOKUP('Thông tin khách hàng'!$E$10,$X$2:$Z$5,2,FALSE))</f>
        <v>0</v>
      </c>
      <c r="G925" s="5">
        <f>EP*VLOOKUP('Thông tin khách hàng'!$E$10,$X$2:$Z$5,3,FALSE)*OFFSET($S925,0,VLOOKUP('Thông tin khách hàng'!$E$10,$X$2:$Z$5,2,FALSE))</f>
        <v>0</v>
      </c>
      <c r="H925" s="5">
        <f>F925*HLOOKUP(B925,Assumption!$A$10:$G$12,2,TRUE)+G925*HLOOKUP(B925,Assumption!$A$10:$G$12,3,TRUE)</f>
        <v>0</v>
      </c>
      <c r="I925" s="5">
        <f t="shared" si="2"/>
        <v>0</v>
      </c>
      <c r="J925" s="47">
        <f>VLOOKUP(D925,Assumption!$O$3:$Q$103,IF('Thông tin khách hàng'!$B$3="Nam",2,3),FALSE)/12*P925</f>
        <v>0</v>
      </c>
      <c r="K925" s="5">
        <v>20000.0</v>
      </c>
      <c r="L925" s="46">
        <f>ROUND(((HLOOKUP(B925,Assumption!$A$6:$L$7,2,TRUE)+1)^(1/12)-1)*(E925+I925-J925-K925),0)</f>
        <v>17269008</v>
      </c>
      <c r="M925" s="46">
        <f t="shared" si="3"/>
        <v>10473313603</v>
      </c>
      <c r="N925" s="47">
        <f>HLOOKUP(ROUND(AVERAGE(M913:M924)/10^6,0),Assumption!$B$2:$E$3,2,TRUE)*MAX((AVERAGE(M913:M924)-250*10^6),0)</f>
        <v>60525667.79</v>
      </c>
      <c r="O925" s="46">
        <f t="shared" si="4"/>
        <v>10533839271</v>
      </c>
      <c r="P925" s="46">
        <f>IF(A925=1,SA,MAX(0,SA-M924))</f>
        <v>0</v>
      </c>
      <c r="S925" s="5">
        <v>0.0</v>
      </c>
      <c r="T925" s="5">
        <v>0.0</v>
      </c>
      <c r="U925" s="5">
        <v>0.0</v>
      </c>
      <c r="V925" s="48">
        <v>1.0</v>
      </c>
    </row>
    <row r="926" ht="15.75" customHeight="1">
      <c r="A926" s="5">
        <v>924.0</v>
      </c>
      <c r="B926" s="5">
        <v>77.0</v>
      </c>
      <c r="C926" s="5">
        <f t="shared" si="1"/>
        <v>12</v>
      </c>
      <c r="D926" s="5">
        <f>'Thông tin khách hàng'!$B$4+B926-1</f>
        <v>77</v>
      </c>
      <c r="E926" s="46">
        <f t="shared" si="5"/>
        <v>10473313603</v>
      </c>
      <c r="F926" s="5">
        <f>TP*VLOOKUP('Thông tin khách hàng'!$E$10,$X$2:$Z$5,3,FALSE)*OFFSET($S926,0,VLOOKUP('Thông tin khách hàng'!$E$10,$X$2:$Z$5,2,FALSE))</f>
        <v>0</v>
      </c>
      <c r="G926" s="5">
        <f>EP*VLOOKUP('Thông tin khách hàng'!$E$10,$X$2:$Z$5,3,FALSE)*OFFSET($S926,0,VLOOKUP('Thông tin khách hàng'!$E$10,$X$2:$Z$5,2,FALSE))</f>
        <v>0</v>
      </c>
      <c r="H926" s="5">
        <f>F926*HLOOKUP(B926,Assumption!$A$10:$G$12,2,TRUE)+G926*HLOOKUP(B926,Assumption!$A$10:$G$12,3,TRUE)</f>
        <v>0</v>
      </c>
      <c r="I926" s="5">
        <f t="shared" si="2"/>
        <v>0</v>
      </c>
      <c r="J926" s="47">
        <f>VLOOKUP(D926,Assumption!$O$3:$Q$103,IF('Thông tin khách hàng'!$B$3="Nam",2,3),FALSE)/12*P926</f>
        <v>0</v>
      </c>
      <c r="K926" s="5">
        <v>20000.0</v>
      </c>
      <c r="L926" s="46">
        <f>ROUND(((HLOOKUP(B926,Assumption!$A$6:$L$7,2,TRUE)+1)^(1/12)-1)*(E926+I926-J926-K926),0)</f>
        <v>17297496</v>
      </c>
      <c r="M926" s="46">
        <f t="shared" si="3"/>
        <v>10490591099</v>
      </c>
      <c r="N926" s="47">
        <f>HLOOKUP(ROUND(AVERAGE(M914:M925)/10^6,0),Assumption!$B$2:$E$3,2,TRUE)*MAX((AVERAGE(M914:M925)-250*10^6),0)</f>
        <v>60657286.33</v>
      </c>
      <c r="O926" s="46">
        <f t="shared" si="4"/>
        <v>10551248386</v>
      </c>
      <c r="P926" s="46">
        <f>IF(A926=1,SA,MAX(0,SA-M925))</f>
        <v>0</v>
      </c>
      <c r="S926" s="5">
        <v>0.0</v>
      </c>
      <c r="T926" s="5">
        <v>0.0</v>
      </c>
      <c r="U926" s="5">
        <v>0.0</v>
      </c>
      <c r="V926" s="48">
        <v>1.0</v>
      </c>
    </row>
    <row r="927" ht="15.75" customHeight="1">
      <c r="A927" s="5">
        <v>925.0</v>
      </c>
      <c r="B927" s="5">
        <v>78.0</v>
      </c>
      <c r="C927" s="5">
        <f t="shared" si="1"/>
        <v>1</v>
      </c>
      <c r="D927" s="5">
        <f>'Thông tin khách hàng'!$B$4+B927-1</f>
        <v>78</v>
      </c>
      <c r="E927" s="46">
        <f t="shared" si="5"/>
        <v>10490591099</v>
      </c>
      <c r="F927" s="5">
        <f>TP*VLOOKUP('Thông tin khách hàng'!$E$10,$X$2:$Z$5,3,FALSE)*OFFSET($S927,0,VLOOKUP('Thông tin khách hàng'!$E$10,$X$2:$Z$5,2,FALSE))</f>
        <v>15000000</v>
      </c>
      <c r="G927" s="5">
        <f>EP*VLOOKUP('Thông tin khách hàng'!$E$10,$X$2:$Z$5,3,FALSE)*OFFSET($S927,0,VLOOKUP('Thông tin khách hàng'!$E$10,$X$2:$Z$5,2,FALSE))</f>
        <v>15000000</v>
      </c>
      <c r="H927" s="5">
        <f>F927*HLOOKUP(B927,Assumption!$A$10:$G$12,2,TRUE)+G927*HLOOKUP(B927,Assumption!$A$10:$G$12,3,TRUE)</f>
        <v>750000</v>
      </c>
      <c r="I927" s="5">
        <f t="shared" si="2"/>
        <v>29250000</v>
      </c>
      <c r="J927" s="47">
        <f>VLOOKUP(D927,Assumption!$O$3:$Q$103,IF('Thông tin khách hàng'!$B$3="Nam",2,3),FALSE)/12*P927</f>
        <v>0</v>
      </c>
      <c r="K927" s="5">
        <v>20000.0</v>
      </c>
      <c r="L927" s="46">
        <f>ROUND(((HLOOKUP(B927,Assumption!$A$6:$L$7,2,TRUE)+1)^(1/12)-1)*(E927+I927-J927-K927),0)</f>
        <v>17374340</v>
      </c>
      <c r="M927" s="46">
        <f t="shared" si="3"/>
        <v>10537195439</v>
      </c>
      <c r="N927" s="47">
        <f>HLOOKUP(ROUND(AVERAGE(M915:M926)/10^6,0),Assumption!$B$2:$E$3,2,TRUE)*MAX((AVERAGE(M915:M926)-250*10^6),0)</f>
        <v>60789122.25</v>
      </c>
      <c r="O927" s="46">
        <f t="shared" si="4"/>
        <v>10597984562</v>
      </c>
      <c r="P927" s="46">
        <f>IF(A927=1,SA,MAX(0,SA-M926))</f>
        <v>0</v>
      </c>
      <c r="S927" s="5">
        <v>1.0</v>
      </c>
      <c r="T927" s="5">
        <v>1.0</v>
      </c>
      <c r="U927" s="5">
        <v>1.0</v>
      </c>
      <c r="V927" s="48">
        <v>1.0</v>
      </c>
    </row>
    <row r="928" ht="15.75" customHeight="1">
      <c r="A928" s="5">
        <v>926.0</v>
      </c>
      <c r="B928" s="5">
        <v>78.0</v>
      </c>
      <c r="C928" s="5">
        <f t="shared" si="1"/>
        <v>2</v>
      </c>
      <c r="D928" s="5">
        <f>'Thông tin khách hàng'!$B$4+B928-1</f>
        <v>78</v>
      </c>
      <c r="E928" s="46">
        <f t="shared" si="5"/>
        <v>10537195439</v>
      </c>
      <c r="F928" s="5">
        <f>TP*VLOOKUP('Thông tin khách hàng'!$E$10,$X$2:$Z$5,3,FALSE)*OFFSET($S928,0,VLOOKUP('Thông tin khách hàng'!$E$10,$X$2:$Z$5,2,FALSE))</f>
        <v>0</v>
      </c>
      <c r="G928" s="5">
        <f>EP*VLOOKUP('Thông tin khách hàng'!$E$10,$X$2:$Z$5,3,FALSE)*OFFSET($S928,0,VLOOKUP('Thông tin khách hàng'!$E$10,$X$2:$Z$5,2,FALSE))</f>
        <v>0</v>
      </c>
      <c r="H928" s="5">
        <f>F928*HLOOKUP(B928,Assumption!$A$10:$G$12,2,TRUE)+G928*HLOOKUP(B928,Assumption!$A$10:$G$12,3,TRUE)</f>
        <v>0</v>
      </c>
      <c r="I928" s="5">
        <f t="shared" si="2"/>
        <v>0</v>
      </c>
      <c r="J928" s="47">
        <f>VLOOKUP(D928,Assumption!$O$3:$Q$103,IF('Thông tin khách hàng'!$B$3="Nam",2,3),FALSE)/12*P928</f>
        <v>0</v>
      </c>
      <c r="K928" s="5">
        <v>20000.0</v>
      </c>
      <c r="L928" s="46">
        <f>ROUND(((HLOOKUP(B928,Assumption!$A$6:$L$7,2,TRUE)+1)^(1/12)-1)*(E928+I928-J928-K928),0)</f>
        <v>17403002</v>
      </c>
      <c r="M928" s="46">
        <f t="shared" si="3"/>
        <v>10554578441</v>
      </c>
      <c r="N928" s="47">
        <f>HLOOKUP(ROUND(AVERAGE(M916:M927)/10^6,0),Assumption!$B$2:$E$3,2,TRUE)*MAX((AVERAGE(M916:M927)-250*10^6),0)</f>
        <v>60921175.91</v>
      </c>
      <c r="O928" s="46">
        <f t="shared" si="4"/>
        <v>10615499617</v>
      </c>
      <c r="P928" s="46">
        <f>IF(A928=1,SA,MAX(0,SA-M927))</f>
        <v>0</v>
      </c>
      <c r="S928" s="5">
        <v>0.0</v>
      </c>
      <c r="T928" s="5">
        <v>0.0</v>
      </c>
      <c r="U928" s="5">
        <v>0.0</v>
      </c>
      <c r="V928" s="48">
        <v>1.0</v>
      </c>
    </row>
    <row r="929" ht="15.75" customHeight="1">
      <c r="A929" s="5">
        <v>927.0</v>
      </c>
      <c r="B929" s="5">
        <v>78.0</v>
      </c>
      <c r="C929" s="5">
        <f t="shared" si="1"/>
        <v>3</v>
      </c>
      <c r="D929" s="5">
        <f>'Thông tin khách hàng'!$B$4+B929-1</f>
        <v>78</v>
      </c>
      <c r="E929" s="46">
        <f t="shared" si="5"/>
        <v>10554578441</v>
      </c>
      <c r="F929" s="5">
        <f>TP*VLOOKUP('Thông tin khách hàng'!$E$10,$X$2:$Z$5,3,FALSE)*OFFSET($S929,0,VLOOKUP('Thông tin khách hàng'!$E$10,$X$2:$Z$5,2,FALSE))</f>
        <v>0</v>
      </c>
      <c r="G929" s="5">
        <f>EP*VLOOKUP('Thông tin khách hàng'!$E$10,$X$2:$Z$5,3,FALSE)*OFFSET($S929,0,VLOOKUP('Thông tin khách hàng'!$E$10,$X$2:$Z$5,2,FALSE))</f>
        <v>0</v>
      </c>
      <c r="H929" s="5">
        <f>F929*HLOOKUP(B929,Assumption!$A$10:$G$12,2,TRUE)+G929*HLOOKUP(B929,Assumption!$A$10:$G$12,3,TRUE)</f>
        <v>0</v>
      </c>
      <c r="I929" s="5">
        <f t="shared" si="2"/>
        <v>0</v>
      </c>
      <c r="J929" s="47">
        <f>VLOOKUP(D929,Assumption!$O$3:$Q$103,IF('Thông tin khách hàng'!$B$3="Nam",2,3),FALSE)/12*P929</f>
        <v>0</v>
      </c>
      <c r="K929" s="5">
        <v>20000.0</v>
      </c>
      <c r="L929" s="46">
        <f>ROUND(((HLOOKUP(B929,Assumption!$A$6:$L$7,2,TRUE)+1)^(1/12)-1)*(E929+I929-J929-K929),0)</f>
        <v>17431711</v>
      </c>
      <c r="M929" s="46">
        <f t="shared" si="3"/>
        <v>10571990152</v>
      </c>
      <c r="N929" s="47">
        <f>HLOOKUP(ROUND(AVERAGE(M917:M928)/10^6,0),Assumption!$B$2:$E$3,2,TRUE)*MAX((AVERAGE(M917:M928)-250*10^6),0)</f>
        <v>61053447.67</v>
      </c>
      <c r="O929" s="46">
        <f t="shared" si="4"/>
        <v>10633043600</v>
      </c>
      <c r="P929" s="46">
        <f>IF(A929=1,SA,MAX(0,SA-M928))</f>
        <v>0</v>
      </c>
      <c r="S929" s="5">
        <v>0.0</v>
      </c>
      <c r="T929" s="5">
        <v>0.0</v>
      </c>
      <c r="U929" s="5">
        <v>0.0</v>
      </c>
      <c r="V929" s="48">
        <v>1.0</v>
      </c>
    </row>
    <row r="930" ht="15.75" customHeight="1">
      <c r="A930" s="5">
        <v>928.0</v>
      </c>
      <c r="B930" s="5">
        <v>78.0</v>
      </c>
      <c r="C930" s="5">
        <f t="shared" si="1"/>
        <v>4</v>
      </c>
      <c r="D930" s="5">
        <f>'Thông tin khách hàng'!$B$4+B930-1</f>
        <v>78</v>
      </c>
      <c r="E930" s="46">
        <f t="shared" si="5"/>
        <v>10571990152</v>
      </c>
      <c r="F930" s="5">
        <f>TP*VLOOKUP('Thông tin khách hàng'!$E$10,$X$2:$Z$5,3,FALSE)*OFFSET($S930,0,VLOOKUP('Thông tin khách hàng'!$E$10,$X$2:$Z$5,2,FALSE))</f>
        <v>0</v>
      </c>
      <c r="G930" s="5">
        <f>EP*VLOOKUP('Thông tin khách hàng'!$E$10,$X$2:$Z$5,3,FALSE)*OFFSET($S930,0,VLOOKUP('Thông tin khách hàng'!$E$10,$X$2:$Z$5,2,FALSE))</f>
        <v>0</v>
      </c>
      <c r="H930" s="5">
        <f>F930*HLOOKUP(B930,Assumption!$A$10:$G$12,2,TRUE)+G930*HLOOKUP(B930,Assumption!$A$10:$G$12,3,TRUE)</f>
        <v>0</v>
      </c>
      <c r="I930" s="5">
        <f t="shared" si="2"/>
        <v>0</v>
      </c>
      <c r="J930" s="47">
        <f>VLOOKUP(D930,Assumption!$O$3:$Q$103,IF('Thông tin khách hàng'!$B$3="Nam",2,3),FALSE)/12*P930</f>
        <v>0</v>
      </c>
      <c r="K930" s="5">
        <v>20000.0</v>
      </c>
      <c r="L930" s="46">
        <f>ROUND(((HLOOKUP(B930,Assumption!$A$6:$L$7,2,TRUE)+1)^(1/12)-1)*(E930+I930-J930-K930),0)</f>
        <v>17460468</v>
      </c>
      <c r="M930" s="46">
        <f t="shared" si="3"/>
        <v>10589430620</v>
      </c>
      <c r="N930" s="47">
        <f>HLOOKUP(ROUND(AVERAGE(M918:M929)/10^6,0),Assumption!$B$2:$E$3,2,TRUE)*MAX((AVERAGE(M918:M929)-250*10^6),0)</f>
        <v>61185937.89</v>
      </c>
      <c r="O930" s="46">
        <f t="shared" si="4"/>
        <v>10650616558</v>
      </c>
      <c r="P930" s="46">
        <f>IF(A930=1,SA,MAX(0,SA-M929))</f>
        <v>0</v>
      </c>
      <c r="S930" s="5">
        <v>0.0</v>
      </c>
      <c r="T930" s="5">
        <v>0.0</v>
      </c>
      <c r="U930" s="5">
        <v>1.0</v>
      </c>
      <c r="V930" s="48">
        <v>1.0</v>
      </c>
    </row>
    <row r="931" ht="15.75" customHeight="1">
      <c r="A931" s="5">
        <v>929.0</v>
      </c>
      <c r="B931" s="5">
        <v>78.0</v>
      </c>
      <c r="C931" s="5">
        <f t="shared" si="1"/>
        <v>5</v>
      </c>
      <c r="D931" s="5">
        <f>'Thông tin khách hàng'!$B$4+B931-1</f>
        <v>78</v>
      </c>
      <c r="E931" s="46">
        <f t="shared" si="5"/>
        <v>10589430620</v>
      </c>
      <c r="F931" s="5">
        <f>TP*VLOOKUP('Thông tin khách hàng'!$E$10,$X$2:$Z$5,3,FALSE)*OFFSET($S931,0,VLOOKUP('Thông tin khách hàng'!$E$10,$X$2:$Z$5,2,FALSE))</f>
        <v>0</v>
      </c>
      <c r="G931" s="5">
        <f>EP*VLOOKUP('Thông tin khách hàng'!$E$10,$X$2:$Z$5,3,FALSE)*OFFSET($S931,0,VLOOKUP('Thông tin khách hàng'!$E$10,$X$2:$Z$5,2,FALSE))</f>
        <v>0</v>
      </c>
      <c r="H931" s="5">
        <f>F931*HLOOKUP(B931,Assumption!$A$10:$G$12,2,TRUE)+G931*HLOOKUP(B931,Assumption!$A$10:$G$12,3,TRUE)</f>
        <v>0</v>
      </c>
      <c r="I931" s="5">
        <f t="shared" si="2"/>
        <v>0</v>
      </c>
      <c r="J931" s="47">
        <f>VLOOKUP(D931,Assumption!$O$3:$Q$103,IF('Thông tin khách hàng'!$B$3="Nam",2,3),FALSE)/12*P931</f>
        <v>0</v>
      </c>
      <c r="K931" s="5">
        <v>20000.0</v>
      </c>
      <c r="L931" s="46">
        <f>ROUND(((HLOOKUP(B931,Assumption!$A$6:$L$7,2,TRUE)+1)^(1/12)-1)*(E931+I931-J931-K931),0)</f>
        <v>17489273</v>
      </c>
      <c r="M931" s="46">
        <f t="shared" si="3"/>
        <v>10606899893</v>
      </c>
      <c r="N931" s="47">
        <f>HLOOKUP(ROUND(AVERAGE(M919:M930)/10^6,0),Assumption!$B$2:$E$3,2,TRUE)*MAX((AVERAGE(M919:M930)-250*10^6),0)</f>
        <v>61318646.92</v>
      </c>
      <c r="O931" s="46">
        <f t="shared" si="4"/>
        <v>10668218540</v>
      </c>
      <c r="P931" s="46">
        <f>IF(A931=1,SA,MAX(0,SA-M930))</f>
        <v>0</v>
      </c>
      <c r="S931" s="5">
        <v>0.0</v>
      </c>
      <c r="T931" s="5">
        <v>0.0</v>
      </c>
      <c r="U931" s="5">
        <v>0.0</v>
      </c>
      <c r="V931" s="48">
        <v>1.0</v>
      </c>
    </row>
    <row r="932" ht="15.75" customHeight="1">
      <c r="A932" s="5">
        <v>930.0</v>
      </c>
      <c r="B932" s="5">
        <v>78.0</v>
      </c>
      <c r="C932" s="5">
        <f t="shared" si="1"/>
        <v>6</v>
      </c>
      <c r="D932" s="5">
        <f>'Thông tin khách hàng'!$B$4+B932-1</f>
        <v>78</v>
      </c>
      <c r="E932" s="46">
        <f t="shared" si="5"/>
        <v>10606899893</v>
      </c>
      <c r="F932" s="5">
        <f>TP*VLOOKUP('Thông tin khách hàng'!$E$10,$X$2:$Z$5,3,FALSE)*OFFSET($S932,0,VLOOKUP('Thông tin khách hàng'!$E$10,$X$2:$Z$5,2,FALSE))</f>
        <v>0</v>
      </c>
      <c r="G932" s="5">
        <f>EP*VLOOKUP('Thông tin khách hàng'!$E$10,$X$2:$Z$5,3,FALSE)*OFFSET($S932,0,VLOOKUP('Thông tin khách hàng'!$E$10,$X$2:$Z$5,2,FALSE))</f>
        <v>0</v>
      </c>
      <c r="H932" s="5">
        <f>F932*HLOOKUP(B932,Assumption!$A$10:$G$12,2,TRUE)+G932*HLOOKUP(B932,Assumption!$A$10:$G$12,3,TRUE)</f>
        <v>0</v>
      </c>
      <c r="I932" s="5">
        <f t="shared" si="2"/>
        <v>0</v>
      </c>
      <c r="J932" s="47">
        <f>VLOOKUP(D932,Assumption!$O$3:$Q$103,IF('Thông tin khách hàng'!$B$3="Nam",2,3),FALSE)/12*P932</f>
        <v>0</v>
      </c>
      <c r="K932" s="5">
        <v>20000.0</v>
      </c>
      <c r="L932" s="46">
        <f>ROUND(((HLOOKUP(B932,Assumption!$A$6:$L$7,2,TRUE)+1)^(1/12)-1)*(E932+I932-J932-K932),0)</f>
        <v>17518125</v>
      </c>
      <c r="M932" s="46">
        <f t="shared" si="3"/>
        <v>10624398018</v>
      </c>
      <c r="N932" s="47">
        <f>HLOOKUP(ROUND(AVERAGE(M920:M931)/10^6,0),Assumption!$B$2:$E$3,2,TRUE)*MAX((AVERAGE(M920:M931)-250*10^6),0)</f>
        <v>61451575.13</v>
      </c>
      <c r="O932" s="46">
        <f t="shared" si="4"/>
        <v>10685849593</v>
      </c>
      <c r="P932" s="46">
        <f>IF(A932=1,SA,MAX(0,SA-M931))</f>
        <v>0</v>
      </c>
      <c r="S932" s="5">
        <v>0.0</v>
      </c>
      <c r="T932" s="5">
        <v>0.0</v>
      </c>
      <c r="U932" s="5">
        <v>0.0</v>
      </c>
      <c r="V932" s="48">
        <v>1.0</v>
      </c>
    </row>
    <row r="933" ht="15.75" customHeight="1">
      <c r="A933" s="5">
        <v>931.0</v>
      </c>
      <c r="B933" s="5">
        <v>78.0</v>
      </c>
      <c r="C933" s="5">
        <f t="shared" si="1"/>
        <v>7</v>
      </c>
      <c r="D933" s="5">
        <f>'Thông tin khách hàng'!$B$4+B933-1</f>
        <v>78</v>
      </c>
      <c r="E933" s="46">
        <f t="shared" si="5"/>
        <v>10624398018</v>
      </c>
      <c r="F933" s="5">
        <f>TP*VLOOKUP('Thông tin khách hàng'!$E$10,$X$2:$Z$5,3,FALSE)*OFFSET($S933,0,VLOOKUP('Thông tin khách hàng'!$E$10,$X$2:$Z$5,2,FALSE))</f>
        <v>15000000</v>
      </c>
      <c r="G933" s="5">
        <f>EP*VLOOKUP('Thông tin khách hàng'!$E$10,$X$2:$Z$5,3,FALSE)*OFFSET($S933,0,VLOOKUP('Thông tin khách hàng'!$E$10,$X$2:$Z$5,2,FALSE))</f>
        <v>15000000</v>
      </c>
      <c r="H933" s="5">
        <f>F933*HLOOKUP(B933,Assumption!$A$10:$G$12,2,TRUE)+G933*HLOOKUP(B933,Assumption!$A$10:$G$12,3,TRUE)</f>
        <v>750000</v>
      </c>
      <c r="I933" s="5">
        <f t="shared" si="2"/>
        <v>29250000</v>
      </c>
      <c r="J933" s="47">
        <f>VLOOKUP(D933,Assumption!$O$3:$Q$103,IF('Thông tin khách hàng'!$B$3="Nam",2,3),FALSE)/12*P933</f>
        <v>0</v>
      </c>
      <c r="K933" s="5">
        <v>20000.0</v>
      </c>
      <c r="L933" s="46">
        <f>ROUND(((HLOOKUP(B933,Assumption!$A$6:$L$7,2,TRUE)+1)^(1/12)-1)*(E933+I933-J933-K933),0)</f>
        <v>17595333</v>
      </c>
      <c r="M933" s="46">
        <f t="shared" si="3"/>
        <v>10671223351</v>
      </c>
      <c r="N933" s="47">
        <f>HLOOKUP(ROUND(AVERAGE(M921:M932)/10^6,0),Assumption!$B$2:$E$3,2,TRUE)*MAX((AVERAGE(M921:M932)-250*10^6),0)</f>
        <v>61584722.89</v>
      </c>
      <c r="O933" s="46">
        <f t="shared" si="4"/>
        <v>10732808074</v>
      </c>
      <c r="P933" s="46">
        <f>IF(A933=1,SA,MAX(0,SA-M932))</f>
        <v>0</v>
      </c>
      <c r="S933" s="5">
        <v>0.0</v>
      </c>
      <c r="T933" s="5">
        <v>1.0</v>
      </c>
      <c r="U933" s="5">
        <v>1.0</v>
      </c>
      <c r="V933" s="48">
        <v>1.0</v>
      </c>
    </row>
    <row r="934" ht="15.75" customHeight="1">
      <c r="A934" s="5">
        <v>932.0</v>
      </c>
      <c r="B934" s="5">
        <v>78.0</v>
      </c>
      <c r="C934" s="5">
        <f t="shared" si="1"/>
        <v>8</v>
      </c>
      <c r="D934" s="5">
        <f>'Thông tin khách hàng'!$B$4+B934-1</f>
        <v>78</v>
      </c>
      <c r="E934" s="46">
        <f t="shared" si="5"/>
        <v>10671223351</v>
      </c>
      <c r="F934" s="5">
        <f>TP*VLOOKUP('Thông tin khách hàng'!$E$10,$X$2:$Z$5,3,FALSE)*OFFSET($S934,0,VLOOKUP('Thông tin khách hàng'!$E$10,$X$2:$Z$5,2,FALSE))</f>
        <v>0</v>
      </c>
      <c r="G934" s="5">
        <f>EP*VLOOKUP('Thông tin khách hàng'!$E$10,$X$2:$Z$5,3,FALSE)*OFFSET($S934,0,VLOOKUP('Thông tin khách hàng'!$E$10,$X$2:$Z$5,2,FALSE))</f>
        <v>0</v>
      </c>
      <c r="H934" s="5">
        <f>F934*HLOOKUP(B934,Assumption!$A$10:$G$12,2,TRUE)+G934*HLOOKUP(B934,Assumption!$A$10:$G$12,3,TRUE)</f>
        <v>0</v>
      </c>
      <c r="I934" s="5">
        <f t="shared" si="2"/>
        <v>0</v>
      </c>
      <c r="J934" s="47">
        <f>VLOOKUP(D934,Assumption!$O$3:$Q$103,IF('Thông tin khách hàng'!$B$3="Nam",2,3),FALSE)/12*P934</f>
        <v>0</v>
      </c>
      <c r="K934" s="5">
        <v>20000.0</v>
      </c>
      <c r="L934" s="46">
        <f>ROUND(((HLOOKUP(B934,Assumption!$A$6:$L$7,2,TRUE)+1)^(1/12)-1)*(E934+I934-J934-K934),0)</f>
        <v>17624360</v>
      </c>
      <c r="M934" s="46">
        <f t="shared" si="3"/>
        <v>10688827711</v>
      </c>
      <c r="N934" s="47">
        <f>HLOOKUP(ROUND(AVERAGE(M922:M933)/10^6,0),Assumption!$B$2:$E$3,2,TRUE)*MAX((AVERAGE(M922:M933)-250*10^6),0)</f>
        <v>61718090.55</v>
      </c>
      <c r="O934" s="46">
        <f t="shared" si="4"/>
        <v>10750545802</v>
      </c>
      <c r="P934" s="46">
        <f>IF(A934=1,SA,MAX(0,SA-M933))</f>
        <v>0</v>
      </c>
      <c r="S934" s="5">
        <v>0.0</v>
      </c>
      <c r="T934" s="5">
        <v>0.0</v>
      </c>
      <c r="U934" s="5">
        <v>0.0</v>
      </c>
      <c r="V934" s="48">
        <v>1.0</v>
      </c>
    </row>
    <row r="935" ht="15.75" customHeight="1">
      <c r="A935" s="5">
        <v>933.0</v>
      </c>
      <c r="B935" s="5">
        <v>78.0</v>
      </c>
      <c r="C935" s="5">
        <f t="shared" si="1"/>
        <v>9</v>
      </c>
      <c r="D935" s="5">
        <f>'Thông tin khách hàng'!$B$4+B935-1</f>
        <v>78</v>
      </c>
      <c r="E935" s="46">
        <f t="shared" si="5"/>
        <v>10688827711</v>
      </c>
      <c r="F935" s="5">
        <f>TP*VLOOKUP('Thông tin khách hàng'!$E$10,$X$2:$Z$5,3,FALSE)*OFFSET($S935,0,VLOOKUP('Thông tin khách hàng'!$E$10,$X$2:$Z$5,2,FALSE))</f>
        <v>0</v>
      </c>
      <c r="G935" s="5">
        <f>EP*VLOOKUP('Thông tin khách hàng'!$E$10,$X$2:$Z$5,3,FALSE)*OFFSET($S935,0,VLOOKUP('Thông tin khách hàng'!$E$10,$X$2:$Z$5,2,FALSE))</f>
        <v>0</v>
      </c>
      <c r="H935" s="5">
        <f>F935*HLOOKUP(B935,Assumption!$A$10:$G$12,2,TRUE)+G935*HLOOKUP(B935,Assumption!$A$10:$G$12,3,TRUE)</f>
        <v>0</v>
      </c>
      <c r="I935" s="5">
        <f t="shared" si="2"/>
        <v>0</v>
      </c>
      <c r="J935" s="47">
        <f>VLOOKUP(D935,Assumption!$O$3:$Q$103,IF('Thông tin khách hàng'!$B$3="Nam",2,3),FALSE)/12*P935</f>
        <v>0</v>
      </c>
      <c r="K935" s="5">
        <v>20000.0</v>
      </c>
      <c r="L935" s="46">
        <f>ROUND(((HLOOKUP(B935,Assumption!$A$6:$L$7,2,TRUE)+1)^(1/12)-1)*(E935+I935-J935-K935),0)</f>
        <v>17653435</v>
      </c>
      <c r="M935" s="46">
        <f t="shared" si="3"/>
        <v>10706461146</v>
      </c>
      <c r="N935" s="47">
        <f>HLOOKUP(ROUND(AVERAGE(M923:M934)/10^6,0),Assumption!$B$2:$E$3,2,TRUE)*MAX((AVERAGE(M923:M934)-250*10^6),0)</f>
        <v>61851678.48</v>
      </c>
      <c r="O935" s="46">
        <f t="shared" si="4"/>
        <v>10768312825</v>
      </c>
      <c r="P935" s="46">
        <f>IF(A935=1,SA,MAX(0,SA-M934))</f>
        <v>0</v>
      </c>
      <c r="S935" s="5">
        <v>0.0</v>
      </c>
      <c r="T935" s="5">
        <v>0.0</v>
      </c>
      <c r="U935" s="5">
        <v>0.0</v>
      </c>
      <c r="V935" s="48">
        <v>1.0</v>
      </c>
    </row>
    <row r="936" ht="15.75" customHeight="1">
      <c r="A936" s="5">
        <v>934.0</v>
      </c>
      <c r="B936" s="5">
        <v>78.0</v>
      </c>
      <c r="C936" s="5">
        <f t="shared" si="1"/>
        <v>10</v>
      </c>
      <c r="D936" s="5">
        <f>'Thông tin khách hàng'!$B$4+B936-1</f>
        <v>78</v>
      </c>
      <c r="E936" s="46">
        <f t="shared" si="5"/>
        <v>10706461146</v>
      </c>
      <c r="F936" s="5">
        <f>TP*VLOOKUP('Thông tin khách hàng'!$E$10,$X$2:$Z$5,3,FALSE)*OFFSET($S936,0,VLOOKUP('Thông tin khách hàng'!$E$10,$X$2:$Z$5,2,FALSE))</f>
        <v>0</v>
      </c>
      <c r="G936" s="5">
        <f>EP*VLOOKUP('Thông tin khách hàng'!$E$10,$X$2:$Z$5,3,FALSE)*OFFSET($S936,0,VLOOKUP('Thông tin khách hàng'!$E$10,$X$2:$Z$5,2,FALSE))</f>
        <v>0</v>
      </c>
      <c r="H936" s="5">
        <f>F936*HLOOKUP(B936,Assumption!$A$10:$G$12,2,TRUE)+G936*HLOOKUP(B936,Assumption!$A$10:$G$12,3,TRUE)</f>
        <v>0</v>
      </c>
      <c r="I936" s="5">
        <f t="shared" si="2"/>
        <v>0</v>
      </c>
      <c r="J936" s="47">
        <f>VLOOKUP(D936,Assumption!$O$3:$Q$103,IF('Thông tin khách hàng'!$B$3="Nam",2,3),FALSE)/12*P936</f>
        <v>0</v>
      </c>
      <c r="K936" s="5">
        <v>20000.0</v>
      </c>
      <c r="L936" s="46">
        <f>ROUND(((HLOOKUP(B936,Assumption!$A$6:$L$7,2,TRUE)+1)^(1/12)-1)*(E936+I936-J936-K936),0)</f>
        <v>17682558</v>
      </c>
      <c r="M936" s="46">
        <f t="shared" si="3"/>
        <v>10724123704</v>
      </c>
      <c r="N936" s="47">
        <f>HLOOKUP(ROUND(AVERAGE(M924:M935)/10^6,0),Assumption!$B$2:$E$3,2,TRUE)*MAX((AVERAGE(M924:M935)-250*10^6),0)</f>
        <v>61985487.04</v>
      </c>
      <c r="O936" s="46">
        <f t="shared" si="4"/>
        <v>10786109191</v>
      </c>
      <c r="P936" s="46">
        <f>IF(A936=1,SA,MAX(0,SA-M935))</f>
        <v>0</v>
      </c>
      <c r="S936" s="5">
        <v>0.0</v>
      </c>
      <c r="T936" s="5">
        <v>0.0</v>
      </c>
      <c r="U936" s="5">
        <v>1.0</v>
      </c>
      <c r="V936" s="48">
        <v>1.0</v>
      </c>
    </row>
    <row r="937" ht="15.75" customHeight="1">
      <c r="A937" s="5">
        <v>935.0</v>
      </c>
      <c r="B937" s="5">
        <v>78.0</v>
      </c>
      <c r="C937" s="5">
        <f t="shared" si="1"/>
        <v>11</v>
      </c>
      <c r="D937" s="5">
        <f>'Thông tin khách hàng'!$B$4+B937-1</f>
        <v>78</v>
      </c>
      <c r="E937" s="46">
        <f t="shared" si="5"/>
        <v>10724123704</v>
      </c>
      <c r="F937" s="5">
        <f>TP*VLOOKUP('Thông tin khách hàng'!$E$10,$X$2:$Z$5,3,FALSE)*OFFSET($S937,0,VLOOKUP('Thông tin khách hàng'!$E$10,$X$2:$Z$5,2,FALSE))</f>
        <v>0</v>
      </c>
      <c r="G937" s="5">
        <f>EP*VLOOKUP('Thông tin khách hàng'!$E$10,$X$2:$Z$5,3,FALSE)*OFFSET($S937,0,VLOOKUP('Thông tin khách hàng'!$E$10,$X$2:$Z$5,2,FALSE))</f>
        <v>0</v>
      </c>
      <c r="H937" s="5">
        <f>F937*HLOOKUP(B937,Assumption!$A$10:$G$12,2,TRUE)+G937*HLOOKUP(B937,Assumption!$A$10:$G$12,3,TRUE)</f>
        <v>0</v>
      </c>
      <c r="I937" s="5">
        <f t="shared" si="2"/>
        <v>0</v>
      </c>
      <c r="J937" s="47">
        <f>VLOOKUP(D937,Assumption!$O$3:$Q$103,IF('Thông tin khách hàng'!$B$3="Nam",2,3),FALSE)/12*P937</f>
        <v>0</v>
      </c>
      <c r="K937" s="5">
        <v>20000.0</v>
      </c>
      <c r="L937" s="46">
        <f>ROUND(((HLOOKUP(B937,Assumption!$A$6:$L$7,2,TRUE)+1)^(1/12)-1)*(E937+I937-J937-K937),0)</f>
        <v>17711729</v>
      </c>
      <c r="M937" s="46">
        <f t="shared" si="3"/>
        <v>10741815433</v>
      </c>
      <c r="N937" s="47">
        <f>HLOOKUP(ROUND(AVERAGE(M925:M936)/10^6,0),Assumption!$B$2:$E$3,2,TRUE)*MAX((AVERAGE(M925:M936)-250*10^6),0)</f>
        <v>62119516.59</v>
      </c>
      <c r="O937" s="46">
        <f t="shared" si="4"/>
        <v>10803934950</v>
      </c>
      <c r="P937" s="46">
        <f>IF(A937=1,SA,MAX(0,SA-M936))</f>
        <v>0</v>
      </c>
      <c r="S937" s="5">
        <v>0.0</v>
      </c>
      <c r="T937" s="5">
        <v>0.0</v>
      </c>
      <c r="U937" s="5">
        <v>0.0</v>
      </c>
      <c r="V937" s="48">
        <v>1.0</v>
      </c>
    </row>
    <row r="938" ht="15.75" customHeight="1">
      <c r="A938" s="5">
        <v>936.0</v>
      </c>
      <c r="B938" s="5">
        <v>78.0</v>
      </c>
      <c r="C938" s="5">
        <f t="shared" si="1"/>
        <v>12</v>
      </c>
      <c r="D938" s="5">
        <f>'Thông tin khách hàng'!$B$4+B938-1</f>
        <v>78</v>
      </c>
      <c r="E938" s="46">
        <f t="shared" si="5"/>
        <v>10741815433</v>
      </c>
      <c r="F938" s="5">
        <f>TP*VLOOKUP('Thông tin khách hàng'!$E$10,$X$2:$Z$5,3,FALSE)*OFFSET($S938,0,VLOOKUP('Thông tin khách hàng'!$E$10,$X$2:$Z$5,2,FALSE))</f>
        <v>0</v>
      </c>
      <c r="G938" s="5">
        <f>EP*VLOOKUP('Thông tin khách hàng'!$E$10,$X$2:$Z$5,3,FALSE)*OFFSET($S938,0,VLOOKUP('Thông tin khách hàng'!$E$10,$X$2:$Z$5,2,FALSE))</f>
        <v>0</v>
      </c>
      <c r="H938" s="5">
        <f>F938*HLOOKUP(B938,Assumption!$A$10:$G$12,2,TRUE)+G938*HLOOKUP(B938,Assumption!$A$10:$G$12,3,TRUE)</f>
        <v>0</v>
      </c>
      <c r="I938" s="5">
        <f t="shared" si="2"/>
        <v>0</v>
      </c>
      <c r="J938" s="47">
        <f>VLOOKUP(D938,Assumption!$O$3:$Q$103,IF('Thông tin khách hàng'!$B$3="Nam",2,3),FALSE)/12*P938</f>
        <v>0</v>
      </c>
      <c r="K938" s="5">
        <v>20000.0</v>
      </c>
      <c r="L938" s="46">
        <f>ROUND(((HLOOKUP(B938,Assumption!$A$6:$L$7,2,TRUE)+1)^(1/12)-1)*(E938+I938-J938-K938),0)</f>
        <v>17740948</v>
      </c>
      <c r="M938" s="46">
        <f t="shared" si="3"/>
        <v>10759536381</v>
      </c>
      <c r="N938" s="47">
        <f>HLOOKUP(ROUND(AVERAGE(M926:M937)/10^6,0),Assumption!$B$2:$E$3,2,TRUE)*MAX((AVERAGE(M926:M937)-250*10^6),0)</f>
        <v>62253767.51</v>
      </c>
      <c r="O938" s="46">
        <f t="shared" si="4"/>
        <v>10821790149</v>
      </c>
      <c r="P938" s="46">
        <f>IF(A938=1,SA,MAX(0,SA-M937))</f>
        <v>0</v>
      </c>
      <c r="S938" s="5">
        <v>0.0</v>
      </c>
      <c r="T938" s="5">
        <v>0.0</v>
      </c>
      <c r="U938" s="5">
        <v>0.0</v>
      </c>
      <c r="V938" s="48">
        <v>1.0</v>
      </c>
    </row>
    <row r="939" ht="15.75" customHeight="1">
      <c r="A939" s="5">
        <v>937.0</v>
      </c>
      <c r="B939" s="5">
        <v>79.0</v>
      </c>
      <c r="C939" s="5">
        <f t="shared" si="1"/>
        <v>1</v>
      </c>
      <c r="D939" s="5">
        <f>'Thông tin khách hàng'!$B$4+B939-1</f>
        <v>79</v>
      </c>
      <c r="E939" s="46">
        <f t="shared" si="5"/>
        <v>10759536381</v>
      </c>
      <c r="F939" s="5">
        <f>TP*VLOOKUP('Thông tin khách hàng'!$E$10,$X$2:$Z$5,3,FALSE)*OFFSET($S939,0,VLOOKUP('Thông tin khách hàng'!$E$10,$X$2:$Z$5,2,FALSE))</f>
        <v>15000000</v>
      </c>
      <c r="G939" s="5">
        <f>EP*VLOOKUP('Thông tin khách hàng'!$E$10,$X$2:$Z$5,3,FALSE)*OFFSET($S939,0,VLOOKUP('Thông tin khách hàng'!$E$10,$X$2:$Z$5,2,FALSE))</f>
        <v>15000000</v>
      </c>
      <c r="H939" s="5">
        <f>F939*HLOOKUP(B939,Assumption!$A$10:$G$12,2,TRUE)+G939*HLOOKUP(B939,Assumption!$A$10:$G$12,3,TRUE)</f>
        <v>750000</v>
      </c>
      <c r="I939" s="5">
        <f t="shared" si="2"/>
        <v>29250000</v>
      </c>
      <c r="J939" s="47">
        <f>VLOOKUP(D939,Assumption!$O$3:$Q$103,IF('Thông tin khách hàng'!$B$3="Nam",2,3),FALSE)/12*P939</f>
        <v>0</v>
      </c>
      <c r="K939" s="5">
        <v>20000.0</v>
      </c>
      <c r="L939" s="46">
        <f>ROUND(((HLOOKUP(B939,Assumption!$A$6:$L$7,2,TRUE)+1)^(1/12)-1)*(E939+I939-J939-K939),0)</f>
        <v>17818525</v>
      </c>
      <c r="M939" s="46">
        <f t="shared" si="3"/>
        <v>10806584906</v>
      </c>
      <c r="N939" s="47">
        <f>HLOOKUP(ROUND(AVERAGE(M927:M938)/10^6,0),Assumption!$B$2:$E$3,2,TRUE)*MAX((AVERAGE(M927:M938)-250*10^6),0)</f>
        <v>62388240.15</v>
      </c>
      <c r="O939" s="46">
        <f t="shared" si="4"/>
        <v>10868973146</v>
      </c>
      <c r="P939" s="46">
        <f>IF(A939=1,SA,MAX(0,SA-M938))</f>
        <v>0</v>
      </c>
      <c r="S939" s="5">
        <v>1.0</v>
      </c>
      <c r="T939" s="5">
        <v>1.0</v>
      </c>
      <c r="U939" s="5">
        <v>1.0</v>
      </c>
      <c r="V939" s="48">
        <v>1.0</v>
      </c>
    </row>
    <row r="940" ht="15.75" customHeight="1">
      <c r="A940" s="5">
        <v>938.0</v>
      </c>
      <c r="B940" s="5">
        <v>79.0</v>
      </c>
      <c r="C940" s="5">
        <f t="shared" si="1"/>
        <v>2</v>
      </c>
      <c r="D940" s="5">
        <f>'Thông tin khách hàng'!$B$4+B940-1</f>
        <v>79</v>
      </c>
      <c r="E940" s="46">
        <f t="shared" si="5"/>
        <v>10806584906</v>
      </c>
      <c r="F940" s="5">
        <f>TP*VLOOKUP('Thông tin khách hàng'!$E$10,$X$2:$Z$5,3,FALSE)*OFFSET($S940,0,VLOOKUP('Thông tin khách hàng'!$E$10,$X$2:$Z$5,2,FALSE))</f>
        <v>0</v>
      </c>
      <c r="G940" s="5">
        <f>EP*VLOOKUP('Thông tin khách hàng'!$E$10,$X$2:$Z$5,3,FALSE)*OFFSET($S940,0,VLOOKUP('Thông tin khách hàng'!$E$10,$X$2:$Z$5,2,FALSE))</f>
        <v>0</v>
      </c>
      <c r="H940" s="5">
        <f>F940*HLOOKUP(B940,Assumption!$A$10:$G$12,2,TRUE)+G940*HLOOKUP(B940,Assumption!$A$10:$G$12,3,TRUE)</f>
        <v>0</v>
      </c>
      <c r="I940" s="5">
        <f t="shared" si="2"/>
        <v>0</v>
      </c>
      <c r="J940" s="47">
        <f>VLOOKUP(D940,Assumption!$O$3:$Q$103,IF('Thông tin khách hàng'!$B$3="Nam",2,3),FALSE)/12*P940</f>
        <v>0</v>
      </c>
      <c r="K940" s="5">
        <v>20000.0</v>
      </c>
      <c r="L940" s="46">
        <f>ROUND(((HLOOKUP(B940,Assumption!$A$6:$L$7,2,TRUE)+1)^(1/12)-1)*(E940+I940-J940-K940),0)</f>
        <v>17847921</v>
      </c>
      <c r="M940" s="46">
        <f t="shared" si="3"/>
        <v>10824412827</v>
      </c>
      <c r="N940" s="47">
        <f>HLOOKUP(ROUND(AVERAGE(M928:M939)/10^6,0),Assumption!$B$2:$E$3,2,TRUE)*MAX((AVERAGE(M928:M939)-250*10^6),0)</f>
        <v>62522934.88</v>
      </c>
      <c r="O940" s="46">
        <f t="shared" si="4"/>
        <v>10886935762</v>
      </c>
      <c r="P940" s="46">
        <f>IF(A940=1,SA,MAX(0,SA-M939))</f>
        <v>0</v>
      </c>
      <c r="S940" s="5">
        <v>0.0</v>
      </c>
      <c r="T940" s="5">
        <v>0.0</v>
      </c>
      <c r="U940" s="5">
        <v>0.0</v>
      </c>
      <c r="V940" s="48">
        <v>1.0</v>
      </c>
    </row>
    <row r="941" ht="15.75" customHeight="1">
      <c r="A941" s="5">
        <v>939.0</v>
      </c>
      <c r="B941" s="5">
        <v>79.0</v>
      </c>
      <c r="C941" s="5">
        <f t="shared" si="1"/>
        <v>3</v>
      </c>
      <c r="D941" s="5">
        <f>'Thông tin khách hàng'!$B$4+B941-1</f>
        <v>79</v>
      </c>
      <c r="E941" s="46">
        <f t="shared" si="5"/>
        <v>10824412827</v>
      </c>
      <c r="F941" s="5">
        <f>TP*VLOOKUP('Thông tin khách hàng'!$E$10,$X$2:$Z$5,3,FALSE)*OFFSET($S941,0,VLOOKUP('Thông tin khách hàng'!$E$10,$X$2:$Z$5,2,FALSE))</f>
        <v>0</v>
      </c>
      <c r="G941" s="5">
        <f>EP*VLOOKUP('Thông tin khách hàng'!$E$10,$X$2:$Z$5,3,FALSE)*OFFSET($S941,0,VLOOKUP('Thông tin khách hàng'!$E$10,$X$2:$Z$5,2,FALSE))</f>
        <v>0</v>
      </c>
      <c r="H941" s="5">
        <f>F941*HLOOKUP(B941,Assumption!$A$10:$G$12,2,TRUE)+G941*HLOOKUP(B941,Assumption!$A$10:$G$12,3,TRUE)</f>
        <v>0</v>
      </c>
      <c r="I941" s="5">
        <f t="shared" si="2"/>
        <v>0</v>
      </c>
      <c r="J941" s="47">
        <f>VLOOKUP(D941,Assumption!$O$3:$Q$103,IF('Thông tin khách hàng'!$B$3="Nam",2,3),FALSE)/12*P941</f>
        <v>0</v>
      </c>
      <c r="K941" s="5">
        <v>20000.0</v>
      </c>
      <c r="L941" s="46">
        <f>ROUND(((HLOOKUP(B941,Assumption!$A$6:$L$7,2,TRUE)+1)^(1/12)-1)*(E941+I941-J941-K941),0)</f>
        <v>17877365</v>
      </c>
      <c r="M941" s="46">
        <f t="shared" si="3"/>
        <v>10842270192</v>
      </c>
      <c r="N941" s="47">
        <f>HLOOKUP(ROUND(AVERAGE(M929:M940)/10^6,0),Assumption!$B$2:$E$3,2,TRUE)*MAX((AVERAGE(M929:M940)-250*10^6),0)</f>
        <v>62657852.07</v>
      </c>
      <c r="O941" s="46">
        <f t="shared" si="4"/>
        <v>10904928044</v>
      </c>
      <c r="P941" s="46">
        <f>IF(A941=1,SA,MAX(0,SA-M940))</f>
        <v>0</v>
      </c>
      <c r="S941" s="5">
        <v>0.0</v>
      </c>
      <c r="T941" s="5">
        <v>0.0</v>
      </c>
      <c r="U941" s="5">
        <v>0.0</v>
      </c>
      <c r="V941" s="48">
        <v>1.0</v>
      </c>
    </row>
    <row r="942" ht="15.75" customHeight="1">
      <c r="A942" s="5">
        <v>940.0</v>
      </c>
      <c r="B942" s="5">
        <v>79.0</v>
      </c>
      <c r="C942" s="5">
        <f t="shared" si="1"/>
        <v>4</v>
      </c>
      <c r="D942" s="5">
        <f>'Thông tin khách hàng'!$B$4+B942-1</f>
        <v>79</v>
      </c>
      <c r="E942" s="46">
        <f t="shared" si="5"/>
        <v>10842270192</v>
      </c>
      <c r="F942" s="5">
        <f>TP*VLOOKUP('Thông tin khách hàng'!$E$10,$X$2:$Z$5,3,FALSE)*OFFSET($S942,0,VLOOKUP('Thông tin khách hàng'!$E$10,$X$2:$Z$5,2,FALSE))</f>
        <v>0</v>
      </c>
      <c r="G942" s="5">
        <f>EP*VLOOKUP('Thông tin khách hàng'!$E$10,$X$2:$Z$5,3,FALSE)*OFFSET($S942,0,VLOOKUP('Thông tin khách hàng'!$E$10,$X$2:$Z$5,2,FALSE))</f>
        <v>0</v>
      </c>
      <c r="H942" s="5">
        <f>F942*HLOOKUP(B942,Assumption!$A$10:$G$12,2,TRUE)+G942*HLOOKUP(B942,Assumption!$A$10:$G$12,3,TRUE)</f>
        <v>0</v>
      </c>
      <c r="I942" s="5">
        <f t="shared" si="2"/>
        <v>0</v>
      </c>
      <c r="J942" s="47">
        <f>VLOOKUP(D942,Assumption!$O$3:$Q$103,IF('Thông tin khách hàng'!$B$3="Nam",2,3),FALSE)/12*P942</f>
        <v>0</v>
      </c>
      <c r="K942" s="5">
        <v>20000.0</v>
      </c>
      <c r="L942" s="46">
        <f>ROUND(((HLOOKUP(B942,Assumption!$A$6:$L$7,2,TRUE)+1)^(1/12)-1)*(E942+I942-J942-K942),0)</f>
        <v>17906858</v>
      </c>
      <c r="M942" s="46">
        <f t="shared" si="3"/>
        <v>10860157050</v>
      </c>
      <c r="N942" s="47">
        <f>HLOOKUP(ROUND(AVERAGE(M930:M941)/10^6,0),Assumption!$B$2:$E$3,2,TRUE)*MAX((AVERAGE(M930:M941)-250*10^6),0)</f>
        <v>62792992.09</v>
      </c>
      <c r="O942" s="46">
        <f t="shared" si="4"/>
        <v>10922950042</v>
      </c>
      <c r="P942" s="46">
        <f>IF(A942=1,SA,MAX(0,SA-M941))</f>
        <v>0</v>
      </c>
      <c r="S942" s="5">
        <v>0.0</v>
      </c>
      <c r="T942" s="5">
        <v>0.0</v>
      </c>
      <c r="U942" s="5">
        <v>1.0</v>
      </c>
      <c r="V942" s="48">
        <v>1.0</v>
      </c>
    </row>
    <row r="943" ht="15.75" customHeight="1">
      <c r="A943" s="5">
        <v>941.0</v>
      </c>
      <c r="B943" s="5">
        <v>79.0</v>
      </c>
      <c r="C943" s="5">
        <f t="shared" si="1"/>
        <v>5</v>
      </c>
      <c r="D943" s="5">
        <f>'Thông tin khách hàng'!$B$4+B943-1</f>
        <v>79</v>
      </c>
      <c r="E943" s="46">
        <f t="shared" si="5"/>
        <v>10860157050</v>
      </c>
      <c r="F943" s="5">
        <f>TP*VLOOKUP('Thông tin khách hàng'!$E$10,$X$2:$Z$5,3,FALSE)*OFFSET($S943,0,VLOOKUP('Thông tin khách hàng'!$E$10,$X$2:$Z$5,2,FALSE))</f>
        <v>0</v>
      </c>
      <c r="G943" s="5">
        <f>EP*VLOOKUP('Thông tin khách hàng'!$E$10,$X$2:$Z$5,3,FALSE)*OFFSET($S943,0,VLOOKUP('Thông tin khách hàng'!$E$10,$X$2:$Z$5,2,FALSE))</f>
        <v>0</v>
      </c>
      <c r="H943" s="5">
        <f>F943*HLOOKUP(B943,Assumption!$A$10:$G$12,2,TRUE)+G943*HLOOKUP(B943,Assumption!$A$10:$G$12,3,TRUE)</f>
        <v>0</v>
      </c>
      <c r="I943" s="5">
        <f t="shared" si="2"/>
        <v>0</v>
      </c>
      <c r="J943" s="47">
        <f>VLOOKUP(D943,Assumption!$O$3:$Q$103,IF('Thông tin khách hàng'!$B$3="Nam",2,3),FALSE)/12*P943</f>
        <v>0</v>
      </c>
      <c r="K943" s="5">
        <v>20000.0</v>
      </c>
      <c r="L943" s="46">
        <f>ROUND(((HLOOKUP(B943,Assumption!$A$6:$L$7,2,TRUE)+1)^(1/12)-1)*(E943+I943-J943-K943),0)</f>
        <v>17936399</v>
      </c>
      <c r="M943" s="46">
        <f t="shared" si="3"/>
        <v>10878073449</v>
      </c>
      <c r="N943" s="47">
        <f>HLOOKUP(ROUND(AVERAGE(M931:M942)/10^6,0),Assumption!$B$2:$E$3,2,TRUE)*MAX((AVERAGE(M931:M942)-250*10^6),0)</f>
        <v>62928355.31</v>
      </c>
      <c r="O943" s="46">
        <f t="shared" si="4"/>
        <v>10941001805</v>
      </c>
      <c r="P943" s="46">
        <f>IF(A943=1,SA,MAX(0,SA-M942))</f>
        <v>0</v>
      </c>
      <c r="S943" s="5">
        <v>0.0</v>
      </c>
      <c r="T943" s="5">
        <v>0.0</v>
      </c>
      <c r="U943" s="5">
        <v>0.0</v>
      </c>
      <c r="V943" s="48">
        <v>1.0</v>
      </c>
    </row>
    <row r="944" ht="15.75" customHeight="1">
      <c r="A944" s="5">
        <v>942.0</v>
      </c>
      <c r="B944" s="5">
        <v>79.0</v>
      </c>
      <c r="C944" s="5">
        <f t="shared" si="1"/>
        <v>6</v>
      </c>
      <c r="D944" s="5">
        <f>'Thông tin khách hàng'!$B$4+B944-1</f>
        <v>79</v>
      </c>
      <c r="E944" s="46">
        <f t="shared" si="5"/>
        <v>10878073449</v>
      </c>
      <c r="F944" s="5">
        <f>TP*VLOOKUP('Thông tin khách hàng'!$E$10,$X$2:$Z$5,3,FALSE)*OFFSET($S944,0,VLOOKUP('Thông tin khách hàng'!$E$10,$X$2:$Z$5,2,FALSE))</f>
        <v>0</v>
      </c>
      <c r="G944" s="5">
        <f>EP*VLOOKUP('Thông tin khách hàng'!$E$10,$X$2:$Z$5,3,FALSE)*OFFSET($S944,0,VLOOKUP('Thông tin khách hàng'!$E$10,$X$2:$Z$5,2,FALSE))</f>
        <v>0</v>
      </c>
      <c r="H944" s="5">
        <f>F944*HLOOKUP(B944,Assumption!$A$10:$G$12,2,TRUE)+G944*HLOOKUP(B944,Assumption!$A$10:$G$12,3,TRUE)</f>
        <v>0</v>
      </c>
      <c r="I944" s="5">
        <f t="shared" si="2"/>
        <v>0</v>
      </c>
      <c r="J944" s="47">
        <f>VLOOKUP(D944,Assumption!$O$3:$Q$103,IF('Thông tin khách hàng'!$B$3="Nam",2,3),FALSE)/12*P944</f>
        <v>0</v>
      </c>
      <c r="K944" s="5">
        <v>20000.0</v>
      </c>
      <c r="L944" s="46">
        <f>ROUND(((HLOOKUP(B944,Assumption!$A$6:$L$7,2,TRUE)+1)^(1/12)-1)*(E944+I944-J944-K944),0)</f>
        <v>17965990</v>
      </c>
      <c r="M944" s="46">
        <f t="shared" si="3"/>
        <v>10896019439</v>
      </c>
      <c r="N944" s="47">
        <f>HLOOKUP(ROUND(AVERAGE(M932:M943)/10^6,0),Assumption!$B$2:$E$3,2,TRUE)*MAX((AVERAGE(M932:M943)-250*10^6),0)</f>
        <v>63063942.09</v>
      </c>
      <c r="O944" s="46">
        <f t="shared" si="4"/>
        <v>10959083381</v>
      </c>
      <c r="P944" s="46">
        <f>IF(A944=1,SA,MAX(0,SA-M943))</f>
        <v>0</v>
      </c>
      <c r="S944" s="5">
        <v>0.0</v>
      </c>
      <c r="T944" s="5">
        <v>0.0</v>
      </c>
      <c r="U944" s="5">
        <v>0.0</v>
      </c>
      <c r="V944" s="48">
        <v>1.0</v>
      </c>
    </row>
    <row r="945" ht="15.75" customHeight="1">
      <c r="A945" s="5">
        <v>943.0</v>
      </c>
      <c r="B945" s="5">
        <v>79.0</v>
      </c>
      <c r="C945" s="5">
        <f t="shared" si="1"/>
        <v>7</v>
      </c>
      <c r="D945" s="5">
        <f>'Thông tin khách hàng'!$B$4+B945-1</f>
        <v>79</v>
      </c>
      <c r="E945" s="46">
        <f t="shared" si="5"/>
        <v>10896019439</v>
      </c>
      <c r="F945" s="5">
        <f>TP*VLOOKUP('Thông tin khách hàng'!$E$10,$X$2:$Z$5,3,FALSE)*OFFSET($S945,0,VLOOKUP('Thông tin khách hàng'!$E$10,$X$2:$Z$5,2,FALSE))</f>
        <v>15000000</v>
      </c>
      <c r="G945" s="5">
        <f>EP*VLOOKUP('Thông tin khách hàng'!$E$10,$X$2:$Z$5,3,FALSE)*OFFSET($S945,0,VLOOKUP('Thông tin khách hàng'!$E$10,$X$2:$Z$5,2,FALSE))</f>
        <v>15000000</v>
      </c>
      <c r="H945" s="5">
        <f>F945*HLOOKUP(B945,Assumption!$A$10:$G$12,2,TRUE)+G945*HLOOKUP(B945,Assumption!$A$10:$G$12,3,TRUE)</f>
        <v>750000</v>
      </c>
      <c r="I945" s="5">
        <f t="shared" si="2"/>
        <v>29250000</v>
      </c>
      <c r="J945" s="47">
        <f>VLOOKUP(D945,Assumption!$O$3:$Q$103,IF('Thông tin khách hàng'!$B$3="Nam",2,3),FALSE)/12*P945</f>
        <v>0</v>
      </c>
      <c r="K945" s="5">
        <v>20000.0</v>
      </c>
      <c r="L945" s="46">
        <f>ROUND(((HLOOKUP(B945,Assumption!$A$6:$L$7,2,TRUE)+1)^(1/12)-1)*(E945+I945-J945-K945),0)</f>
        <v>18043938</v>
      </c>
      <c r="M945" s="46">
        <f t="shared" si="3"/>
        <v>10943293377</v>
      </c>
      <c r="N945" s="47">
        <f>HLOOKUP(ROUND(AVERAGE(M933:M944)/10^6,0),Assumption!$B$2:$E$3,2,TRUE)*MAX((AVERAGE(M933:M944)-250*10^6),0)</f>
        <v>63199752.8</v>
      </c>
      <c r="O945" s="46">
        <f t="shared" si="4"/>
        <v>11006493130</v>
      </c>
      <c r="P945" s="46">
        <f>IF(A945=1,SA,MAX(0,SA-M944))</f>
        <v>0</v>
      </c>
      <c r="S945" s="5">
        <v>0.0</v>
      </c>
      <c r="T945" s="5">
        <v>1.0</v>
      </c>
      <c r="U945" s="5">
        <v>1.0</v>
      </c>
      <c r="V945" s="48">
        <v>1.0</v>
      </c>
    </row>
    <row r="946" ht="15.75" customHeight="1">
      <c r="A946" s="5">
        <v>944.0</v>
      </c>
      <c r="B946" s="5">
        <v>79.0</v>
      </c>
      <c r="C946" s="5">
        <f t="shared" si="1"/>
        <v>8</v>
      </c>
      <c r="D946" s="5">
        <f>'Thông tin khách hàng'!$B$4+B946-1</f>
        <v>79</v>
      </c>
      <c r="E946" s="46">
        <f t="shared" si="5"/>
        <v>10943293377</v>
      </c>
      <c r="F946" s="5">
        <f>TP*VLOOKUP('Thông tin khách hàng'!$E$10,$X$2:$Z$5,3,FALSE)*OFFSET($S946,0,VLOOKUP('Thông tin khách hàng'!$E$10,$X$2:$Z$5,2,FALSE))</f>
        <v>0</v>
      </c>
      <c r="G946" s="5">
        <f>EP*VLOOKUP('Thông tin khách hàng'!$E$10,$X$2:$Z$5,3,FALSE)*OFFSET($S946,0,VLOOKUP('Thông tin khách hàng'!$E$10,$X$2:$Z$5,2,FALSE))</f>
        <v>0</v>
      </c>
      <c r="H946" s="5">
        <f>F946*HLOOKUP(B946,Assumption!$A$10:$G$12,2,TRUE)+G946*HLOOKUP(B946,Assumption!$A$10:$G$12,3,TRUE)</f>
        <v>0</v>
      </c>
      <c r="I946" s="5">
        <f t="shared" si="2"/>
        <v>0</v>
      </c>
      <c r="J946" s="47">
        <f>VLOOKUP(D946,Assumption!$O$3:$Q$103,IF('Thông tin khách hàng'!$B$3="Nam",2,3),FALSE)/12*P946</f>
        <v>0</v>
      </c>
      <c r="K946" s="5">
        <v>20000.0</v>
      </c>
      <c r="L946" s="46">
        <f>ROUND(((HLOOKUP(B946,Assumption!$A$6:$L$7,2,TRUE)+1)^(1/12)-1)*(E946+I946-J946-K946),0)</f>
        <v>18073706</v>
      </c>
      <c r="M946" s="46">
        <f t="shared" si="3"/>
        <v>10961347083</v>
      </c>
      <c r="N946" s="47">
        <f>HLOOKUP(ROUND(AVERAGE(M934:M945)/10^6,0),Assumption!$B$2:$E$3,2,TRUE)*MAX((AVERAGE(M934:M945)-250*10^6),0)</f>
        <v>63335787.81</v>
      </c>
      <c r="O946" s="46">
        <f t="shared" si="4"/>
        <v>11024682871</v>
      </c>
      <c r="P946" s="46">
        <f>IF(A946=1,SA,MAX(0,SA-M945))</f>
        <v>0</v>
      </c>
      <c r="S946" s="5">
        <v>0.0</v>
      </c>
      <c r="T946" s="5">
        <v>0.0</v>
      </c>
      <c r="U946" s="5">
        <v>0.0</v>
      </c>
      <c r="V946" s="48">
        <v>1.0</v>
      </c>
    </row>
    <row r="947" ht="15.75" customHeight="1">
      <c r="A947" s="5">
        <v>945.0</v>
      </c>
      <c r="B947" s="5">
        <v>79.0</v>
      </c>
      <c r="C947" s="5">
        <f t="shared" si="1"/>
        <v>9</v>
      </c>
      <c r="D947" s="5">
        <f>'Thông tin khách hàng'!$B$4+B947-1</f>
        <v>79</v>
      </c>
      <c r="E947" s="46">
        <f t="shared" si="5"/>
        <v>10961347083</v>
      </c>
      <c r="F947" s="5">
        <f>TP*VLOOKUP('Thông tin khách hàng'!$E$10,$X$2:$Z$5,3,FALSE)*OFFSET($S947,0,VLOOKUP('Thông tin khách hàng'!$E$10,$X$2:$Z$5,2,FALSE))</f>
        <v>0</v>
      </c>
      <c r="G947" s="5">
        <f>EP*VLOOKUP('Thông tin khách hàng'!$E$10,$X$2:$Z$5,3,FALSE)*OFFSET($S947,0,VLOOKUP('Thông tin khách hàng'!$E$10,$X$2:$Z$5,2,FALSE))</f>
        <v>0</v>
      </c>
      <c r="H947" s="5">
        <f>F947*HLOOKUP(B947,Assumption!$A$10:$G$12,2,TRUE)+G947*HLOOKUP(B947,Assumption!$A$10:$G$12,3,TRUE)</f>
        <v>0</v>
      </c>
      <c r="I947" s="5">
        <f t="shared" si="2"/>
        <v>0</v>
      </c>
      <c r="J947" s="47">
        <f>VLOOKUP(D947,Assumption!$O$3:$Q$103,IF('Thông tin khách hàng'!$B$3="Nam",2,3),FALSE)/12*P947</f>
        <v>0</v>
      </c>
      <c r="K947" s="5">
        <v>20000.0</v>
      </c>
      <c r="L947" s="46">
        <f>ROUND(((HLOOKUP(B947,Assumption!$A$6:$L$7,2,TRUE)+1)^(1/12)-1)*(E947+I947-J947-K947),0)</f>
        <v>18103523</v>
      </c>
      <c r="M947" s="46">
        <f t="shared" si="3"/>
        <v>10979430606</v>
      </c>
      <c r="N947" s="47">
        <f>HLOOKUP(ROUND(AVERAGE(M935:M946)/10^6,0),Assumption!$B$2:$E$3,2,TRUE)*MAX((AVERAGE(M935:M946)-250*10^6),0)</f>
        <v>63472047.5</v>
      </c>
      <c r="O947" s="46">
        <f t="shared" si="4"/>
        <v>11042902654</v>
      </c>
      <c r="P947" s="46">
        <f>IF(A947=1,SA,MAX(0,SA-M946))</f>
        <v>0</v>
      </c>
      <c r="S947" s="5">
        <v>0.0</v>
      </c>
      <c r="T947" s="5">
        <v>0.0</v>
      </c>
      <c r="U947" s="5">
        <v>0.0</v>
      </c>
      <c r="V947" s="48">
        <v>1.0</v>
      </c>
    </row>
    <row r="948" ht="15.75" customHeight="1">
      <c r="A948" s="5">
        <v>946.0</v>
      </c>
      <c r="B948" s="5">
        <v>79.0</v>
      </c>
      <c r="C948" s="5">
        <f t="shared" si="1"/>
        <v>10</v>
      </c>
      <c r="D948" s="5">
        <f>'Thông tin khách hàng'!$B$4+B948-1</f>
        <v>79</v>
      </c>
      <c r="E948" s="46">
        <f t="shared" si="5"/>
        <v>10979430606</v>
      </c>
      <c r="F948" s="5">
        <f>TP*VLOOKUP('Thông tin khách hàng'!$E$10,$X$2:$Z$5,3,FALSE)*OFFSET($S948,0,VLOOKUP('Thông tin khách hàng'!$E$10,$X$2:$Z$5,2,FALSE))</f>
        <v>0</v>
      </c>
      <c r="G948" s="5">
        <f>EP*VLOOKUP('Thông tin khách hàng'!$E$10,$X$2:$Z$5,3,FALSE)*OFFSET($S948,0,VLOOKUP('Thông tin khách hàng'!$E$10,$X$2:$Z$5,2,FALSE))</f>
        <v>0</v>
      </c>
      <c r="H948" s="5">
        <f>F948*HLOOKUP(B948,Assumption!$A$10:$G$12,2,TRUE)+G948*HLOOKUP(B948,Assumption!$A$10:$G$12,3,TRUE)</f>
        <v>0</v>
      </c>
      <c r="I948" s="5">
        <f t="shared" si="2"/>
        <v>0</v>
      </c>
      <c r="J948" s="47">
        <f>VLOOKUP(D948,Assumption!$O$3:$Q$103,IF('Thông tin khách hàng'!$B$3="Nam",2,3),FALSE)/12*P948</f>
        <v>0</v>
      </c>
      <c r="K948" s="5">
        <v>20000.0</v>
      </c>
      <c r="L948" s="46">
        <f>ROUND(((HLOOKUP(B948,Assumption!$A$6:$L$7,2,TRUE)+1)^(1/12)-1)*(E948+I948-J948-K948),0)</f>
        <v>18133389</v>
      </c>
      <c r="M948" s="46">
        <f t="shared" si="3"/>
        <v>10997543995</v>
      </c>
      <c r="N948" s="47">
        <f>HLOOKUP(ROUND(AVERAGE(M936:M947)/10^6,0),Assumption!$B$2:$E$3,2,TRUE)*MAX((AVERAGE(M936:M947)-250*10^6),0)</f>
        <v>63608532.23</v>
      </c>
      <c r="O948" s="46">
        <f t="shared" si="4"/>
        <v>11061152527</v>
      </c>
      <c r="P948" s="46">
        <f>IF(A948=1,SA,MAX(0,SA-M947))</f>
        <v>0</v>
      </c>
      <c r="S948" s="5">
        <v>0.0</v>
      </c>
      <c r="T948" s="5">
        <v>0.0</v>
      </c>
      <c r="U948" s="5">
        <v>1.0</v>
      </c>
      <c r="V948" s="48">
        <v>1.0</v>
      </c>
    </row>
    <row r="949" ht="15.75" customHeight="1">
      <c r="A949" s="5">
        <v>947.0</v>
      </c>
      <c r="B949" s="5">
        <v>79.0</v>
      </c>
      <c r="C949" s="5">
        <f t="shared" si="1"/>
        <v>11</v>
      </c>
      <c r="D949" s="5">
        <f>'Thông tin khách hàng'!$B$4+B949-1</f>
        <v>79</v>
      </c>
      <c r="E949" s="46">
        <f t="shared" si="5"/>
        <v>10997543995</v>
      </c>
      <c r="F949" s="5">
        <f>TP*VLOOKUP('Thông tin khách hàng'!$E$10,$X$2:$Z$5,3,FALSE)*OFFSET($S949,0,VLOOKUP('Thông tin khách hàng'!$E$10,$X$2:$Z$5,2,FALSE))</f>
        <v>0</v>
      </c>
      <c r="G949" s="5">
        <f>EP*VLOOKUP('Thông tin khách hàng'!$E$10,$X$2:$Z$5,3,FALSE)*OFFSET($S949,0,VLOOKUP('Thông tin khách hàng'!$E$10,$X$2:$Z$5,2,FALSE))</f>
        <v>0</v>
      </c>
      <c r="H949" s="5">
        <f>F949*HLOOKUP(B949,Assumption!$A$10:$G$12,2,TRUE)+G949*HLOOKUP(B949,Assumption!$A$10:$G$12,3,TRUE)</f>
        <v>0</v>
      </c>
      <c r="I949" s="5">
        <f t="shared" si="2"/>
        <v>0</v>
      </c>
      <c r="J949" s="47">
        <f>VLOOKUP(D949,Assumption!$O$3:$Q$103,IF('Thông tin khách hàng'!$B$3="Nam",2,3),FALSE)/12*P949</f>
        <v>0</v>
      </c>
      <c r="K949" s="5">
        <v>20000.0</v>
      </c>
      <c r="L949" s="46">
        <f>ROUND(((HLOOKUP(B949,Assumption!$A$6:$L$7,2,TRUE)+1)^(1/12)-1)*(E949+I949-J949-K949),0)</f>
        <v>18163305</v>
      </c>
      <c r="M949" s="46">
        <f t="shared" si="3"/>
        <v>11015687300</v>
      </c>
      <c r="N949" s="47">
        <f>HLOOKUP(ROUND(AVERAGE(M937:M948)/10^6,0),Assumption!$B$2:$E$3,2,TRUE)*MAX((AVERAGE(M937:M948)-250*10^6),0)</f>
        <v>63745242.37</v>
      </c>
      <c r="O949" s="46">
        <f t="shared" si="4"/>
        <v>11079432543</v>
      </c>
      <c r="P949" s="46">
        <f>IF(A949=1,SA,MAX(0,SA-M948))</f>
        <v>0</v>
      </c>
      <c r="S949" s="5">
        <v>0.0</v>
      </c>
      <c r="T949" s="5">
        <v>0.0</v>
      </c>
      <c r="U949" s="5">
        <v>0.0</v>
      </c>
      <c r="V949" s="48">
        <v>1.0</v>
      </c>
    </row>
    <row r="950" ht="15.75" customHeight="1">
      <c r="A950" s="5">
        <v>948.0</v>
      </c>
      <c r="B950" s="5">
        <v>79.0</v>
      </c>
      <c r="C950" s="5">
        <f t="shared" si="1"/>
        <v>12</v>
      </c>
      <c r="D950" s="5">
        <f>'Thông tin khách hàng'!$B$4+B950-1</f>
        <v>79</v>
      </c>
      <c r="E950" s="46">
        <f t="shared" si="5"/>
        <v>11015687300</v>
      </c>
      <c r="F950" s="5">
        <f>TP*VLOOKUP('Thông tin khách hàng'!$E$10,$X$2:$Z$5,3,FALSE)*OFFSET($S950,0,VLOOKUP('Thông tin khách hàng'!$E$10,$X$2:$Z$5,2,FALSE))</f>
        <v>0</v>
      </c>
      <c r="G950" s="5">
        <f>EP*VLOOKUP('Thông tin khách hàng'!$E$10,$X$2:$Z$5,3,FALSE)*OFFSET($S950,0,VLOOKUP('Thông tin khách hàng'!$E$10,$X$2:$Z$5,2,FALSE))</f>
        <v>0</v>
      </c>
      <c r="H950" s="5">
        <f>F950*HLOOKUP(B950,Assumption!$A$10:$G$12,2,TRUE)+G950*HLOOKUP(B950,Assumption!$A$10:$G$12,3,TRUE)</f>
        <v>0</v>
      </c>
      <c r="I950" s="5">
        <f t="shared" si="2"/>
        <v>0</v>
      </c>
      <c r="J950" s="47">
        <f>VLOOKUP(D950,Assumption!$O$3:$Q$103,IF('Thông tin khách hàng'!$B$3="Nam",2,3),FALSE)/12*P950</f>
        <v>0</v>
      </c>
      <c r="K950" s="5">
        <v>20000.0</v>
      </c>
      <c r="L950" s="46">
        <f>ROUND(((HLOOKUP(B950,Assumption!$A$6:$L$7,2,TRUE)+1)^(1/12)-1)*(E950+I950-J950-K950),0)</f>
        <v>18193270</v>
      </c>
      <c r="M950" s="46">
        <f t="shared" si="3"/>
        <v>11033860570</v>
      </c>
      <c r="N950" s="47">
        <f>HLOOKUP(ROUND(AVERAGE(M938:M949)/10^6,0),Assumption!$B$2:$E$3,2,TRUE)*MAX((AVERAGE(M938:M949)-250*10^6),0)</f>
        <v>63882178.3</v>
      </c>
      <c r="O950" s="46">
        <f t="shared" si="4"/>
        <v>11097742749</v>
      </c>
      <c r="P950" s="46">
        <f>IF(A950=1,SA,MAX(0,SA-M949))</f>
        <v>0</v>
      </c>
      <c r="S950" s="5">
        <v>0.0</v>
      </c>
      <c r="T950" s="5">
        <v>0.0</v>
      </c>
      <c r="U950" s="5">
        <v>0.0</v>
      </c>
      <c r="V950" s="48">
        <v>1.0</v>
      </c>
    </row>
    <row r="951" ht="15.75" customHeight="1">
      <c r="A951" s="5">
        <v>949.0</v>
      </c>
      <c r="B951" s="5">
        <v>80.0</v>
      </c>
      <c r="C951" s="5">
        <f t="shared" si="1"/>
        <v>1</v>
      </c>
      <c r="D951" s="5">
        <f>'Thông tin khách hàng'!$B$4+B951-1</f>
        <v>80</v>
      </c>
      <c r="E951" s="46">
        <f t="shared" si="5"/>
        <v>11033860570</v>
      </c>
      <c r="F951" s="5">
        <f>TP*VLOOKUP('Thông tin khách hàng'!$E$10,$X$2:$Z$5,3,FALSE)*OFFSET($S951,0,VLOOKUP('Thông tin khách hàng'!$E$10,$X$2:$Z$5,2,FALSE))</f>
        <v>15000000</v>
      </c>
      <c r="G951" s="5">
        <f>EP*VLOOKUP('Thông tin khách hàng'!$E$10,$X$2:$Z$5,3,FALSE)*OFFSET($S951,0,VLOOKUP('Thông tin khách hàng'!$E$10,$X$2:$Z$5,2,FALSE))</f>
        <v>15000000</v>
      </c>
      <c r="H951" s="5">
        <f>F951*HLOOKUP(B951,Assumption!$A$10:$G$12,2,TRUE)+G951*HLOOKUP(B951,Assumption!$A$10:$G$12,3,TRUE)</f>
        <v>750000</v>
      </c>
      <c r="I951" s="5">
        <f t="shared" si="2"/>
        <v>29250000</v>
      </c>
      <c r="J951" s="47">
        <f>VLOOKUP(D951,Assumption!$O$3:$Q$103,IF('Thông tin khách hàng'!$B$3="Nam",2,3),FALSE)/12*P951</f>
        <v>0</v>
      </c>
      <c r="K951" s="5">
        <v>20000.0</v>
      </c>
      <c r="L951" s="46">
        <f>ROUND(((HLOOKUP(B951,Assumption!$A$6:$L$7,2,TRUE)+1)^(1/12)-1)*(E951+I951-J951-K951),0)</f>
        <v>18271594</v>
      </c>
      <c r="M951" s="46">
        <f t="shared" si="3"/>
        <v>11081362164</v>
      </c>
      <c r="N951" s="47">
        <f>HLOOKUP(ROUND(AVERAGE(M939:M950)/10^6,0),Assumption!$B$2:$E$3,2,TRUE)*MAX((AVERAGE(M939:M950)-250*10^6),0)</f>
        <v>64019340.4</v>
      </c>
      <c r="O951" s="46">
        <f t="shared" si="4"/>
        <v>11145381505</v>
      </c>
      <c r="P951" s="46">
        <f>IF(A951=1,SA,MAX(0,SA-M950))</f>
        <v>0</v>
      </c>
      <c r="S951" s="5">
        <v>1.0</v>
      </c>
      <c r="T951" s="5">
        <v>1.0</v>
      </c>
      <c r="U951" s="5">
        <v>1.0</v>
      </c>
      <c r="V951" s="48">
        <v>1.0</v>
      </c>
    </row>
    <row r="952" ht="15.75" customHeight="1">
      <c r="A952" s="5">
        <v>950.0</v>
      </c>
      <c r="B952" s="5">
        <v>80.0</v>
      </c>
      <c r="C952" s="5">
        <f t="shared" si="1"/>
        <v>2</v>
      </c>
      <c r="D952" s="5">
        <f>'Thông tin khách hàng'!$B$4+B952-1</f>
        <v>80</v>
      </c>
      <c r="E952" s="46">
        <f t="shared" si="5"/>
        <v>11081362164</v>
      </c>
      <c r="F952" s="5">
        <f>TP*VLOOKUP('Thông tin khách hàng'!$E$10,$X$2:$Z$5,3,FALSE)*OFFSET($S952,0,VLOOKUP('Thông tin khách hàng'!$E$10,$X$2:$Z$5,2,FALSE))</f>
        <v>0</v>
      </c>
      <c r="G952" s="5">
        <f>EP*VLOOKUP('Thông tin khách hàng'!$E$10,$X$2:$Z$5,3,FALSE)*OFFSET($S952,0,VLOOKUP('Thông tin khách hàng'!$E$10,$X$2:$Z$5,2,FALSE))</f>
        <v>0</v>
      </c>
      <c r="H952" s="5">
        <f>F952*HLOOKUP(B952,Assumption!$A$10:$G$12,2,TRUE)+G952*HLOOKUP(B952,Assumption!$A$10:$G$12,3,TRUE)</f>
        <v>0</v>
      </c>
      <c r="I952" s="5">
        <f t="shared" si="2"/>
        <v>0</v>
      </c>
      <c r="J952" s="47">
        <f>VLOOKUP(D952,Assumption!$O$3:$Q$103,IF('Thông tin khách hàng'!$B$3="Nam",2,3),FALSE)/12*P952</f>
        <v>0</v>
      </c>
      <c r="K952" s="5">
        <v>20000.0</v>
      </c>
      <c r="L952" s="46">
        <f>ROUND(((HLOOKUP(B952,Assumption!$A$6:$L$7,2,TRUE)+1)^(1/12)-1)*(E952+I952-J952-K952),0)</f>
        <v>18301738</v>
      </c>
      <c r="M952" s="46">
        <f t="shared" si="3"/>
        <v>11099643902</v>
      </c>
      <c r="N952" s="47">
        <f>HLOOKUP(ROUND(AVERAGE(M940:M951)/10^6,0),Assumption!$B$2:$E$3,2,TRUE)*MAX((AVERAGE(M940:M951)-250*10^6),0)</f>
        <v>64156729.03</v>
      </c>
      <c r="O952" s="46">
        <f t="shared" si="4"/>
        <v>11163800631</v>
      </c>
      <c r="P952" s="46">
        <f>IF(A952=1,SA,MAX(0,SA-M951))</f>
        <v>0</v>
      </c>
      <c r="S952" s="5">
        <v>0.0</v>
      </c>
      <c r="T952" s="5">
        <v>0.0</v>
      </c>
      <c r="U952" s="5">
        <v>0.0</v>
      </c>
      <c r="V952" s="48">
        <v>1.0</v>
      </c>
    </row>
    <row r="953" ht="15.75" customHeight="1">
      <c r="A953" s="5">
        <v>951.0</v>
      </c>
      <c r="B953" s="5">
        <v>80.0</v>
      </c>
      <c r="C953" s="5">
        <f t="shared" si="1"/>
        <v>3</v>
      </c>
      <c r="D953" s="5">
        <f>'Thông tin khách hàng'!$B$4+B953-1</f>
        <v>80</v>
      </c>
      <c r="E953" s="46">
        <f t="shared" si="5"/>
        <v>11099643902</v>
      </c>
      <c r="F953" s="5">
        <f>TP*VLOOKUP('Thông tin khách hàng'!$E$10,$X$2:$Z$5,3,FALSE)*OFFSET($S953,0,VLOOKUP('Thông tin khách hàng'!$E$10,$X$2:$Z$5,2,FALSE))</f>
        <v>0</v>
      </c>
      <c r="G953" s="5">
        <f>EP*VLOOKUP('Thông tin khách hàng'!$E$10,$X$2:$Z$5,3,FALSE)*OFFSET($S953,0,VLOOKUP('Thông tin khách hàng'!$E$10,$X$2:$Z$5,2,FALSE))</f>
        <v>0</v>
      </c>
      <c r="H953" s="5">
        <f>F953*HLOOKUP(B953,Assumption!$A$10:$G$12,2,TRUE)+G953*HLOOKUP(B953,Assumption!$A$10:$G$12,3,TRUE)</f>
        <v>0</v>
      </c>
      <c r="I953" s="5">
        <f t="shared" si="2"/>
        <v>0</v>
      </c>
      <c r="J953" s="47">
        <f>VLOOKUP(D953,Assumption!$O$3:$Q$103,IF('Thông tin khách hàng'!$B$3="Nam",2,3),FALSE)/12*P953</f>
        <v>0</v>
      </c>
      <c r="K953" s="5">
        <v>20000.0</v>
      </c>
      <c r="L953" s="46">
        <f>ROUND(((HLOOKUP(B953,Assumption!$A$6:$L$7,2,TRUE)+1)^(1/12)-1)*(E953+I953-J953-K953),0)</f>
        <v>18331931</v>
      </c>
      <c r="M953" s="46">
        <f t="shared" si="3"/>
        <v>11117955833</v>
      </c>
      <c r="N953" s="47">
        <f>HLOOKUP(ROUND(AVERAGE(M941:M952)/10^6,0),Assumption!$B$2:$E$3,2,TRUE)*MAX((AVERAGE(M941:M952)-250*10^6),0)</f>
        <v>64294344.57</v>
      </c>
      <c r="O953" s="46">
        <f t="shared" si="4"/>
        <v>11182250178</v>
      </c>
      <c r="P953" s="46">
        <f>IF(A953=1,SA,MAX(0,SA-M952))</f>
        <v>0</v>
      </c>
      <c r="S953" s="5">
        <v>0.0</v>
      </c>
      <c r="T953" s="5">
        <v>0.0</v>
      </c>
      <c r="U953" s="5">
        <v>0.0</v>
      </c>
      <c r="V953" s="48">
        <v>1.0</v>
      </c>
    </row>
    <row r="954" ht="15.75" customHeight="1">
      <c r="A954" s="5">
        <v>952.0</v>
      </c>
      <c r="B954" s="5">
        <v>80.0</v>
      </c>
      <c r="C954" s="5">
        <f t="shared" si="1"/>
        <v>4</v>
      </c>
      <c r="D954" s="5">
        <f>'Thông tin khách hàng'!$B$4+B954-1</f>
        <v>80</v>
      </c>
      <c r="E954" s="46">
        <f t="shared" si="5"/>
        <v>11117955833</v>
      </c>
      <c r="F954" s="5">
        <f>TP*VLOOKUP('Thông tin khách hàng'!$E$10,$X$2:$Z$5,3,FALSE)*OFFSET($S954,0,VLOOKUP('Thông tin khách hàng'!$E$10,$X$2:$Z$5,2,FALSE))</f>
        <v>0</v>
      </c>
      <c r="G954" s="5">
        <f>EP*VLOOKUP('Thông tin khách hàng'!$E$10,$X$2:$Z$5,3,FALSE)*OFFSET($S954,0,VLOOKUP('Thông tin khách hàng'!$E$10,$X$2:$Z$5,2,FALSE))</f>
        <v>0</v>
      </c>
      <c r="H954" s="5">
        <f>F954*HLOOKUP(B954,Assumption!$A$10:$G$12,2,TRUE)+G954*HLOOKUP(B954,Assumption!$A$10:$G$12,3,TRUE)</f>
        <v>0</v>
      </c>
      <c r="I954" s="5">
        <f t="shared" si="2"/>
        <v>0</v>
      </c>
      <c r="J954" s="47">
        <f>VLOOKUP(D954,Assumption!$O$3:$Q$103,IF('Thông tin khách hàng'!$B$3="Nam",2,3),FALSE)/12*P954</f>
        <v>0</v>
      </c>
      <c r="K954" s="5">
        <v>20000.0</v>
      </c>
      <c r="L954" s="46">
        <f>ROUND(((HLOOKUP(B954,Assumption!$A$6:$L$7,2,TRUE)+1)^(1/12)-1)*(E954+I954-J954-K954),0)</f>
        <v>18362175</v>
      </c>
      <c r="M954" s="46">
        <f t="shared" si="3"/>
        <v>11136298008</v>
      </c>
      <c r="N954" s="47">
        <f>HLOOKUP(ROUND(AVERAGE(M942:M953)/10^6,0),Assumption!$B$2:$E$3,2,TRUE)*MAX((AVERAGE(M942:M953)-250*10^6),0)</f>
        <v>64432187.39</v>
      </c>
      <c r="O954" s="46">
        <f t="shared" si="4"/>
        <v>11200730196</v>
      </c>
      <c r="P954" s="46">
        <f>IF(A954=1,SA,MAX(0,SA-M953))</f>
        <v>0</v>
      </c>
      <c r="S954" s="5">
        <v>0.0</v>
      </c>
      <c r="T954" s="5">
        <v>0.0</v>
      </c>
      <c r="U954" s="5">
        <v>1.0</v>
      </c>
      <c r="V954" s="48">
        <v>1.0</v>
      </c>
    </row>
    <row r="955" ht="15.75" customHeight="1">
      <c r="A955" s="5">
        <v>953.0</v>
      </c>
      <c r="B955" s="5">
        <v>80.0</v>
      </c>
      <c r="C955" s="5">
        <f t="shared" si="1"/>
        <v>5</v>
      </c>
      <c r="D955" s="5">
        <f>'Thông tin khách hàng'!$B$4+B955-1</f>
        <v>80</v>
      </c>
      <c r="E955" s="46">
        <f t="shared" si="5"/>
        <v>11136298008</v>
      </c>
      <c r="F955" s="5">
        <f>TP*VLOOKUP('Thông tin khách hàng'!$E$10,$X$2:$Z$5,3,FALSE)*OFFSET($S955,0,VLOOKUP('Thông tin khách hàng'!$E$10,$X$2:$Z$5,2,FALSE))</f>
        <v>0</v>
      </c>
      <c r="G955" s="5">
        <f>EP*VLOOKUP('Thông tin khách hàng'!$E$10,$X$2:$Z$5,3,FALSE)*OFFSET($S955,0,VLOOKUP('Thông tin khách hàng'!$E$10,$X$2:$Z$5,2,FALSE))</f>
        <v>0</v>
      </c>
      <c r="H955" s="5">
        <f>F955*HLOOKUP(B955,Assumption!$A$10:$G$12,2,TRUE)+G955*HLOOKUP(B955,Assumption!$A$10:$G$12,3,TRUE)</f>
        <v>0</v>
      </c>
      <c r="I955" s="5">
        <f t="shared" si="2"/>
        <v>0</v>
      </c>
      <c r="J955" s="47">
        <f>VLOOKUP(D955,Assumption!$O$3:$Q$103,IF('Thông tin khách hàng'!$B$3="Nam",2,3),FALSE)/12*P955</f>
        <v>0</v>
      </c>
      <c r="K955" s="5">
        <v>20000.0</v>
      </c>
      <c r="L955" s="46">
        <f>ROUND(((HLOOKUP(B955,Assumption!$A$6:$L$7,2,TRUE)+1)^(1/12)-1)*(E955+I955-J955-K955),0)</f>
        <v>18392469</v>
      </c>
      <c r="M955" s="46">
        <f t="shared" si="3"/>
        <v>11154670477</v>
      </c>
      <c r="N955" s="47">
        <f>HLOOKUP(ROUND(AVERAGE(M943:M954)/10^6,0),Assumption!$B$2:$E$3,2,TRUE)*MAX((AVERAGE(M943:M954)-250*10^6),0)</f>
        <v>64570257.86</v>
      </c>
      <c r="O955" s="46">
        <f t="shared" si="4"/>
        <v>11219240735</v>
      </c>
      <c r="P955" s="46">
        <f>IF(A955=1,SA,MAX(0,SA-M954))</f>
        <v>0</v>
      </c>
      <c r="S955" s="5">
        <v>0.0</v>
      </c>
      <c r="T955" s="5">
        <v>0.0</v>
      </c>
      <c r="U955" s="5">
        <v>0.0</v>
      </c>
      <c r="V955" s="48">
        <v>1.0</v>
      </c>
    </row>
    <row r="956" ht="15.75" customHeight="1">
      <c r="A956" s="5">
        <v>954.0</v>
      </c>
      <c r="B956" s="5">
        <v>80.0</v>
      </c>
      <c r="C956" s="5">
        <f t="shared" si="1"/>
        <v>6</v>
      </c>
      <c r="D956" s="5">
        <f>'Thông tin khách hàng'!$B$4+B956-1</f>
        <v>80</v>
      </c>
      <c r="E956" s="46">
        <f t="shared" si="5"/>
        <v>11154670477</v>
      </c>
      <c r="F956" s="5">
        <f>TP*VLOOKUP('Thông tin khách hàng'!$E$10,$X$2:$Z$5,3,FALSE)*OFFSET($S956,0,VLOOKUP('Thông tin khách hàng'!$E$10,$X$2:$Z$5,2,FALSE))</f>
        <v>0</v>
      </c>
      <c r="G956" s="5">
        <f>EP*VLOOKUP('Thông tin khách hàng'!$E$10,$X$2:$Z$5,3,FALSE)*OFFSET($S956,0,VLOOKUP('Thông tin khách hàng'!$E$10,$X$2:$Z$5,2,FALSE))</f>
        <v>0</v>
      </c>
      <c r="H956" s="5">
        <f>F956*HLOOKUP(B956,Assumption!$A$10:$G$12,2,TRUE)+G956*HLOOKUP(B956,Assumption!$A$10:$G$12,3,TRUE)</f>
        <v>0</v>
      </c>
      <c r="I956" s="5">
        <f t="shared" si="2"/>
        <v>0</v>
      </c>
      <c r="J956" s="47">
        <f>VLOOKUP(D956,Assumption!$O$3:$Q$103,IF('Thông tin khách hàng'!$B$3="Nam",2,3),FALSE)/12*P956</f>
        <v>0</v>
      </c>
      <c r="K956" s="5">
        <v>20000.0</v>
      </c>
      <c r="L956" s="46">
        <f>ROUND(((HLOOKUP(B956,Assumption!$A$6:$L$7,2,TRUE)+1)^(1/12)-1)*(E956+I956-J956-K956),0)</f>
        <v>18422812</v>
      </c>
      <c r="M956" s="46">
        <f t="shared" si="3"/>
        <v>11173073289</v>
      </c>
      <c r="N956" s="47">
        <f>HLOOKUP(ROUND(AVERAGE(M944:M955)/10^6,0),Assumption!$B$2:$E$3,2,TRUE)*MAX((AVERAGE(M944:M955)-250*10^6),0)</f>
        <v>64708556.38</v>
      </c>
      <c r="O956" s="46">
        <f t="shared" si="4"/>
        <v>11237781846</v>
      </c>
      <c r="P956" s="46">
        <f>IF(A956=1,SA,MAX(0,SA-M955))</f>
        <v>0</v>
      </c>
      <c r="S956" s="5">
        <v>0.0</v>
      </c>
      <c r="T956" s="5">
        <v>0.0</v>
      </c>
      <c r="U956" s="5">
        <v>0.0</v>
      </c>
      <c r="V956" s="48">
        <v>1.0</v>
      </c>
    </row>
    <row r="957" ht="15.75" customHeight="1">
      <c r="A957" s="5">
        <v>955.0</v>
      </c>
      <c r="B957" s="5">
        <v>80.0</v>
      </c>
      <c r="C957" s="5">
        <f t="shared" si="1"/>
        <v>7</v>
      </c>
      <c r="D957" s="5">
        <f>'Thông tin khách hàng'!$B$4+B957-1</f>
        <v>80</v>
      </c>
      <c r="E957" s="46">
        <f t="shared" si="5"/>
        <v>11173073289</v>
      </c>
      <c r="F957" s="5">
        <f>TP*VLOOKUP('Thông tin khách hàng'!$E$10,$X$2:$Z$5,3,FALSE)*OFFSET($S957,0,VLOOKUP('Thông tin khách hàng'!$E$10,$X$2:$Z$5,2,FALSE))</f>
        <v>15000000</v>
      </c>
      <c r="G957" s="5">
        <f>EP*VLOOKUP('Thông tin khách hàng'!$E$10,$X$2:$Z$5,3,FALSE)*OFFSET($S957,0,VLOOKUP('Thông tin khách hàng'!$E$10,$X$2:$Z$5,2,FALSE))</f>
        <v>15000000</v>
      </c>
      <c r="H957" s="5">
        <f>F957*HLOOKUP(B957,Assumption!$A$10:$G$12,2,TRUE)+G957*HLOOKUP(B957,Assumption!$A$10:$G$12,3,TRUE)</f>
        <v>750000</v>
      </c>
      <c r="I957" s="5">
        <f t="shared" si="2"/>
        <v>29250000</v>
      </c>
      <c r="J957" s="47">
        <f>VLOOKUP(D957,Assumption!$O$3:$Q$103,IF('Thông tin khách hàng'!$B$3="Nam",2,3),FALSE)/12*P957</f>
        <v>0</v>
      </c>
      <c r="K957" s="5">
        <v>20000.0</v>
      </c>
      <c r="L957" s="46">
        <f>ROUND(((HLOOKUP(B957,Assumption!$A$6:$L$7,2,TRUE)+1)^(1/12)-1)*(E957+I957-J957-K957),0)</f>
        <v>18501515</v>
      </c>
      <c r="M957" s="46">
        <f t="shared" si="3"/>
        <v>11220804804</v>
      </c>
      <c r="N957" s="47">
        <f>HLOOKUP(ROUND(AVERAGE(M945:M956)/10^6,0),Assumption!$B$2:$E$3,2,TRUE)*MAX((AVERAGE(M945:M956)-250*10^6),0)</f>
        <v>64847083.3</v>
      </c>
      <c r="O957" s="46">
        <f t="shared" si="4"/>
        <v>11285651888</v>
      </c>
      <c r="P957" s="46">
        <f>IF(A957=1,SA,MAX(0,SA-M956))</f>
        <v>0</v>
      </c>
      <c r="S957" s="5">
        <v>0.0</v>
      </c>
      <c r="T957" s="5">
        <v>1.0</v>
      </c>
      <c r="U957" s="5">
        <v>1.0</v>
      </c>
      <c r="V957" s="48">
        <v>1.0</v>
      </c>
    </row>
    <row r="958" ht="15.75" customHeight="1">
      <c r="A958" s="5">
        <v>956.0</v>
      </c>
      <c r="B958" s="5">
        <v>80.0</v>
      </c>
      <c r="C958" s="5">
        <f t="shared" si="1"/>
        <v>8</v>
      </c>
      <c r="D958" s="5">
        <f>'Thông tin khách hàng'!$B$4+B958-1</f>
        <v>80</v>
      </c>
      <c r="E958" s="46">
        <f t="shared" si="5"/>
        <v>11220804804</v>
      </c>
      <c r="F958" s="5">
        <f>TP*VLOOKUP('Thông tin khách hàng'!$E$10,$X$2:$Z$5,3,FALSE)*OFFSET($S958,0,VLOOKUP('Thông tin khách hàng'!$E$10,$X$2:$Z$5,2,FALSE))</f>
        <v>0</v>
      </c>
      <c r="G958" s="5">
        <f>EP*VLOOKUP('Thông tin khách hàng'!$E$10,$X$2:$Z$5,3,FALSE)*OFFSET($S958,0,VLOOKUP('Thông tin khách hàng'!$E$10,$X$2:$Z$5,2,FALSE))</f>
        <v>0</v>
      </c>
      <c r="H958" s="5">
        <f>F958*HLOOKUP(B958,Assumption!$A$10:$G$12,2,TRUE)+G958*HLOOKUP(B958,Assumption!$A$10:$G$12,3,TRUE)</f>
        <v>0</v>
      </c>
      <c r="I958" s="5">
        <f t="shared" si="2"/>
        <v>0</v>
      </c>
      <c r="J958" s="47">
        <f>VLOOKUP(D958,Assumption!$O$3:$Q$103,IF('Thông tin khách hàng'!$B$3="Nam",2,3),FALSE)/12*P958</f>
        <v>0</v>
      </c>
      <c r="K958" s="5">
        <v>20000.0</v>
      </c>
      <c r="L958" s="46">
        <f>ROUND(((HLOOKUP(B958,Assumption!$A$6:$L$7,2,TRUE)+1)^(1/12)-1)*(E958+I958-J958-K958),0)</f>
        <v>18532038</v>
      </c>
      <c r="M958" s="46">
        <f t="shared" si="3"/>
        <v>11239316842</v>
      </c>
      <c r="N958" s="47">
        <f>HLOOKUP(ROUND(AVERAGE(M946:M957)/10^6,0),Assumption!$B$2:$E$3,2,TRUE)*MAX((AVERAGE(M946:M957)-250*10^6),0)</f>
        <v>64985839.02</v>
      </c>
      <c r="O958" s="46">
        <f t="shared" si="4"/>
        <v>11304302681</v>
      </c>
      <c r="P958" s="46">
        <f>IF(A958=1,SA,MAX(0,SA-M957))</f>
        <v>0</v>
      </c>
      <c r="S958" s="5">
        <v>0.0</v>
      </c>
      <c r="T958" s="5">
        <v>0.0</v>
      </c>
      <c r="U958" s="5">
        <v>0.0</v>
      </c>
      <c r="V958" s="48">
        <v>1.0</v>
      </c>
    </row>
    <row r="959" ht="15.75" customHeight="1">
      <c r="A959" s="5">
        <v>957.0</v>
      </c>
      <c r="B959" s="5">
        <v>80.0</v>
      </c>
      <c r="C959" s="5">
        <f t="shared" si="1"/>
        <v>9</v>
      </c>
      <c r="D959" s="5">
        <f>'Thông tin khách hàng'!$B$4+B959-1</f>
        <v>80</v>
      </c>
      <c r="E959" s="46">
        <f t="shared" si="5"/>
        <v>11239316842</v>
      </c>
      <c r="F959" s="5">
        <f>TP*VLOOKUP('Thông tin khách hàng'!$E$10,$X$2:$Z$5,3,FALSE)*OFFSET($S959,0,VLOOKUP('Thông tin khách hàng'!$E$10,$X$2:$Z$5,2,FALSE))</f>
        <v>0</v>
      </c>
      <c r="G959" s="5">
        <f>EP*VLOOKUP('Thông tin khách hàng'!$E$10,$X$2:$Z$5,3,FALSE)*OFFSET($S959,0,VLOOKUP('Thông tin khách hàng'!$E$10,$X$2:$Z$5,2,FALSE))</f>
        <v>0</v>
      </c>
      <c r="H959" s="5">
        <f>F959*HLOOKUP(B959,Assumption!$A$10:$G$12,2,TRUE)+G959*HLOOKUP(B959,Assumption!$A$10:$G$12,3,TRUE)</f>
        <v>0</v>
      </c>
      <c r="I959" s="5">
        <f t="shared" si="2"/>
        <v>0</v>
      </c>
      <c r="J959" s="47">
        <f>VLOOKUP(D959,Assumption!$O$3:$Q$103,IF('Thông tin khách hàng'!$B$3="Nam",2,3),FALSE)/12*P959</f>
        <v>0</v>
      </c>
      <c r="K959" s="5">
        <v>20000.0</v>
      </c>
      <c r="L959" s="46">
        <f>ROUND(((HLOOKUP(B959,Assumption!$A$6:$L$7,2,TRUE)+1)^(1/12)-1)*(E959+I959-J959-K959),0)</f>
        <v>18562613</v>
      </c>
      <c r="M959" s="46">
        <f t="shared" si="3"/>
        <v>11257859455</v>
      </c>
      <c r="N959" s="47">
        <f>HLOOKUP(ROUND(AVERAGE(M947:M958)/10^6,0),Assumption!$B$2:$E$3,2,TRUE)*MAX((AVERAGE(M947:M958)-250*10^6),0)</f>
        <v>65124823.9</v>
      </c>
      <c r="O959" s="46">
        <f t="shared" si="4"/>
        <v>11322984279</v>
      </c>
      <c r="P959" s="46">
        <f>IF(A959=1,SA,MAX(0,SA-M958))</f>
        <v>0</v>
      </c>
      <c r="S959" s="5">
        <v>0.0</v>
      </c>
      <c r="T959" s="5">
        <v>0.0</v>
      </c>
      <c r="U959" s="5">
        <v>0.0</v>
      </c>
      <c r="V959" s="48">
        <v>1.0</v>
      </c>
    </row>
    <row r="960" ht="15.75" customHeight="1">
      <c r="A960" s="5">
        <v>958.0</v>
      </c>
      <c r="B960" s="5">
        <v>80.0</v>
      </c>
      <c r="C960" s="5">
        <f t="shared" si="1"/>
        <v>10</v>
      </c>
      <c r="D960" s="5">
        <f>'Thông tin khách hàng'!$B$4+B960-1</f>
        <v>80</v>
      </c>
      <c r="E960" s="46">
        <f t="shared" si="5"/>
        <v>11257859455</v>
      </c>
      <c r="F960" s="5">
        <f>TP*VLOOKUP('Thông tin khách hàng'!$E$10,$X$2:$Z$5,3,FALSE)*OFFSET($S960,0,VLOOKUP('Thông tin khách hàng'!$E$10,$X$2:$Z$5,2,FALSE))</f>
        <v>0</v>
      </c>
      <c r="G960" s="5">
        <f>EP*VLOOKUP('Thông tin khách hàng'!$E$10,$X$2:$Z$5,3,FALSE)*OFFSET($S960,0,VLOOKUP('Thông tin khách hàng'!$E$10,$X$2:$Z$5,2,FALSE))</f>
        <v>0</v>
      </c>
      <c r="H960" s="5">
        <f>F960*HLOOKUP(B960,Assumption!$A$10:$G$12,2,TRUE)+G960*HLOOKUP(B960,Assumption!$A$10:$G$12,3,TRUE)</f>
        <v>0</v>
      </c>
      <c r="I960" s="5">
        <f t="shared" si="2"/>
        <v>0</v>
      </c>
      <c r="J960" s="47">
        <f>VLOOKUP(D960,Assumption!$O$3:$Q$103,IF('Thông tin khách hàng'!$B$3="Nam",2,3),FALSE)/12*P960</f>
        <v>0</v>
      </c>
      <c r="K960" s="5">
        <v>20000.0</v>
      </c>
      <c r="L960" s="46">
        <f>ROUND(((HLOOKUP(B960,Assumption!$A$6:$L$7,2,TRUE)+1)^(1/12)-1)*(E960+I960-J960-K960),0)</f>
        <v>18593237</v>
      </c>
      <c r="M960" s="46">
        <f t="shared" si="3"/>
        <v>11276432692</v>
      </c>
      <c r="N960" s="47">
        <f>HLOOKUP(ROUND(AVERAGE(M948:M959)/10^6,0),Assumption!$B$2:$E$3,2,TRUE)*MAX((AVERAGE(M948:M959)-250*10^6),0)</f>
        <v>65264038.32</v>
      </c>
      <c r="O960" s="46">
        <f t="shared" si="4"/>
        <v>11341696731</v>
      </c>
      <c r="P960" s="46">
        <f>IF(A960=1,SA,MAX(0,SA-M959))</f>
        <v>0</v>
      </c>
      <c r="S960" s="5">
        <v>0.0</v>
      </c>
      <c r="T960" s="5">
        <v>0.0</v>
      </c>
      <c r="U960" s="5">
        <v>1.0</v>
      </c>
      <c r="V960" s="48">
        <v>1.0</v>
      </c>
    </row>
    <row r="961" ht="15.75" customHeight="1">
      <c r="A961" s="5">
        <v>959.0</v>
      </c>
      <c r="B961" s="5">
        <v>80.0</v>
      </c>
      <c r="C961" s="5">
        <f t="shared" si="1"/>
        <v>11</v>
      </c>
      <c r="D961" s="5">
        <f>'Thông tin khách hàng'!$B$4+B961-1</f>
        <v>80</v>
      </c>
      <c r="E961" s="46">
        <f t="shared" si="5"/>
        <v>11276432692</v>
      </c>
      <c r="F961" s="5">
        <f>TP*VLOOKUP('Thông tin khách hàng'!$E$10,$X$2:$Z$5,3,FALSE)*OFFSET($S961,0,VLOOKUP('Thông tin khách hàng'!$E$10,$X$2:$Z$5,2,FALSE))</f>
        <v>0</v>
      </c>
      <c r="G961" s="5">
        <f>EP*VLOOKUP('Thông tin khách hàng'!$E$10,$X$2:$Z$5,3,FALSE)*OFFSET($S961,0,VLOOKUP('Thông tin khách hàng'!$E$10,$X$2:$Z$5,2,FALSE))</f>
        <v>0</v>
      </c>
      <c r="H961" s="5">
        <f>F961*HLOOKUP(B961,Assumption!$A$10:$G$12,2,TRUE)+G961*HLOOKUP(B961,Assumption!$A$10:$G$12,3,TRUE)</f>
        <v>0</v>
      </c>
      <c r="I961" s="5">
        <f t="shared" si="2"/>
        <v>0</v>
      </c>
      <c r="J961" s="47">
        <f>VLOOKUP(D961,Assumption!$O$3:$Q$103,IF('Thông tin khách hàng'!$B$3="Nam",2,3),FALSE)/12*P961</f>
        <v>0</v>
      </c>
      <c r="K961" s="5">
        <v>20000.0</v>
      </c>
      <c r="L961" s="46">
        <f>ROUND(((HLOOKUP(B961,Assumption!$A$6:$L$7,2,TRUE)+1)^(1/12)-1)*(E961+I961-J961-K961),0)</f>
        <v>18623912</v>
      </c>
      <c r="M961" s="46">
        <f t="shared" si="3"/>
        <v>11295036604</v>
      </c>
      <c r="N961" s="47">
        <f>HLOOKUP(ROUND(AVERAGE(M949:M960)/10^6,0),Assumption!$B$2:$E$3,2,TRUE)*MAX((AVERAGE(M949:M960)-250*10^6),0)</f>
        <v>65403482.67</v>
      </c>
      <c r="O961" s="46">
        <f t="shared" si="4"/>
        <v>11360440087</v>
      </c>
      <c r="P961" s="46">
        <f>IF(A961=1,SA,MAX(0,SA-M960))</f>
        <v>0</v>
      </c>
      <c r="S961" s="5">
        <v>0.0</v>
      </c>
      <c r="T961" s="5">
        <v>0.0</v>
      </c>
      <c r="U961" s="5">
        <v>0.0</v>
      </c>
      <c r="V961" s="48">
        <v>1.0</v>
      </c>
    </row>
    <row r="962" ht="15.75" customHeight="1">
      <c r="A962" s="5">
        <v>960.0</v>
      </c>
      <c r="B962" s="5">
        <v>80.0</v>
      </c>
      <c r="C962" s="5">
        <f t="shared" si="1"/>
        <v>12</v>
      </c>
      <c r="D962" s="5">
        <f>'Thông tin khách hàng'!$B$4+B962-1</f>
        <v>80</v>
      </c>
      <c r="E962" s="46">
        <f t="shared" si="5"/>
        <v>11295036604</v>
      </c>
      <c r="F962" s="5">
        <f>TP*VLOOKUP('Thông tin khách hàng'!$E$10,$X$2:$Z$5,3,FALSE)*OFFSET($S962,0,VLOOKUP('Thông tin khách hàng'!$E$10,$X$2:$Z$5,2,FALSE))</f>
        <v>0</v>
      </c>
      <c r="G962" s="5">
        <f>EP*VLOOKUP('Thông tin khách hàng'!$E$10,$X$2:$Z$5,3,FALSE)*OFFSET($S962,0,VLOOKUP('Thông tin khách hàng'!$E$10,$X$2:$Z$5,2,FALSE))</f>
        <v>0</v>
      </c>
      <c r="H962" s="5">
        <f>F962*HLOOKUP(B962,Assumption!$A$10:$G$12,2,TRUE)+G962*HLOOKUP(B962,Assumption!$A$10:$G$12,3,TRUE)</f>
        <v>0</v>
      </c>
      <c r="I962" s="5">
        <f t="shared" si="2"/>
        <v>0</v>
      </c>
      <c r="J962" s="47">
        <f>VLOOKUP(D962,Assumption!$O$3:$Q$103,IF('Thông tin khách hàng'!$B$3="Nam",2,3),FALSE)/12*P962</f>
        <v>0</v>
      </c>
      <c r="K962" s="5">
        <v>20000.0</v>
      </c>
      <c r="L962" s="46">
        <f>ROUND(((HLOOKUP(B962,Assumption!$A$6:$L$7,2,TRUE)+1)^(1/12)-1)*(E962+I962-J962-K962),0)</f>
        <v>18654638</v>
      </c>
      <c r="M962" s="46">
        <f t="shared" si="3"/>
        <v>11313671242</v>
      </c>
      <c r="N962" s="47">
        <f>HLOOKUP(ROUND(AVERAGE(M950:M961)/10^6,0),Assumption!$B$2:$E$3,2,TRUE)*MAX((AVERAGE(M950:M961)-250*10^6),0)</f>
        <v>65543157.32</v>
      </c>
      <c r="O962" s="46">
        <f t="shared" si="4"/>
        <v>11379214400</v>
      </c>
      <c r="P962" s="46">
        <f>IF(A962=1,SA,MAX(0,SA-M961))</f>
        <v>0</v>
      </c>
      <c r="S962" s="5">
        <v>0.0</v>
      </c>
      <c r="T962" s="5">
        <v>0.0</v>
      </c>
      <c r="U962" s="5">
        <v>0.0</v>
      </c>
      <c r="V962" s="48">
        <v>1.0</v>
      </c>
    </row>
    <row r="963" ht="15.75" customHeight="1">
      <c r="A963" s="5">
        <v>961.0</v>
      </c>
      <c r="B963" s="5">
        <v>81.0</v>
      </c>
      <c r="C963" s="5">
        <f t="shared" si="1"/>
        <v>1</v>
      </c>
      <c r="D963" s="5">
        <f>'Thông tin khách hàng'!$B$4+B963-1</f>
        <v>81</v>
      </c>
      <c r="E963" s="46">
        <f t="shared" si="5"/>
        <v>11313671242</v>
      </c>
      <c r="F963" s="5">
        <f>TP*VLOOKUP('Thông tin khách hàng'!$E$10,$X$2:$Z$5,3,FALSE)*OFFSET($S963,0,VLOOKUP('Thông tin khách hàng'!$E$10,$X$2:$Z$5,2,FALSE))</f>
        <v>15000000</v>
      </c>
      <c r="G963" s="5">
        <f>EP*VLOOKUP('Thông tin khách hàng'!$E$10,$X$2:$Z$5,3,FALSE)*OFFSET($S963,0,VLOOKUP('Thông tin khách hàng'!$E$10,$X$2:$Z$5,2,FALSE))</f>
        <v>15000000</v>
      </c>
      <c r="H963" s="5">
        <f>F963*HLOOKUP(B963,Assumption!$A$10:$G$12,2,TRUE)+G963*HLOOKUP(B963,Assumption!$A$10:$G$12,3,TRUE)</f>
        <v>750000</v>
      </c>
      <c r="I963" s="5">
        <f t="shared" si="2"/>
        <v>29250000</v>
      </c>
      <c r="J963" s="47">
        <f>VLOOKUP(D963,Assumption!$O$3:$Q$103,IF('Thông tin khách hàng'!$B$3="Nam",2,3),FALSE)/12*P963</f>
        <v>0</v>
      </c>
      <c r="K963" s="5">
        <v>20000.0</v>
      </c>
      <c r="L963" s="46">
        <f>ROUND(((HLOOKUP(B963,Assumption!$A$6:$L$7,2,TRUE)+1)^(1/12)-1)*(E963+I963-J963-K963),0)</f>
        <v>18733724</v>
      </c>
      <c r="M963" s="46">
        <f t="shared" si="3"/>
        <v>11361634966</v>
      </c>
      <c r="N963" s="47">
        <f>HLOOKUP(ROUND(AVERAGE(M951:M962)/10^6,0),Assumption!$B$2:$E$3,2,TRUE)*MAX((AVERAGE(M951:M962)-250*10^6),0)</f>
        <v>65683062.66</v>
      </c>
      <c r="O963" s="46">
        <f t="shared" si="4"/>
        <v>11427318029</v>
      </c>
      <c r="P963" s="46">
        <f>IF(A963=1,SA,MAX(0,SA-M962))</f>
        <v>0</v>
      </c>
      <c r="S963" s="5">
        <v>1.0</v>
      </c>
      <c r="T963" s="5">
        <v>1.0</v>
      </c>
      <c r="U963" s="5">
        <v>1.0</v>
      </c>
      <c r="V963" s="48">
        <v>1.0</v>
      </c>
    </row>
    <row r="964" ht="15.75" customHeight="1">
      <c r="A964" s="5">
        <v>962.0</v>
      </c>
      <c r="B964" s="5">
        <v>81.0</v>
      </c>
      <c r="C964" s="5">
        <f t="shared" si="1"/>
        <v>2</v>
      </c>
      <c r="D964" s="5">
        <f>'Thông tin khách hàng'!$B$4+B964-1</f>
        <v>81</v>
      </c>
      <c r="E964" s="46">
        <f t="shared" si="5"/>
        <v>11361634966</v>
      </c>
      <c r="F964" s="5">
        <f>TP*VLOOKUP('Thông tin khách hàng'!$E$10,$X$2:$Z$5,3,FALSE)*OFFSET($S964,0,VLOOKUP('Thông tin khách hàng'!$E$10,$X$2:$Z$5,2,FALSE))</f>
        <v>0</v>
      </c>
      <c r="G964" s="5">
        <f>EP*VLOOKUP('Thông tin khách hàng'!$E$10,$X$2:$Z$5,3,FALSE)*OFFSET($S964,0,VLOOKUP('Thông tin khách hàng'!$E$10,$X$2:$Z$5,2,FALSE))</f>
        <v>0</v>
      </c>
      <c r="H964" s="5">
        <f>F964*HLOOKUP(B964,Assumption!$A$10:$G$12,2,TRUE)+G964*HLOOKUP(B964,Assumption!$A$10:$G$12,3,TRUE)</f>
        <v>0</v>
      </c>
      <c r="I964" s="5">
        <f t="shared" si="2"/>
        <v>0</v>
      </c>
      <c r="J964" s="47">
        <f>VLOOKUP(D964,Assumption!$O$3:$Q$103,IF('Thông tin khách hàng'!$B$3="Nam",2,3),FALSE)/12*P964</f>
        <v>0</v>
      </c>
      <c r="K964" s="5">
        <v>20000.0</v>
      </c>
      <c r="L964" s="46">
        <f>ROUND(((HLOOKUP(B964,Assumption!$A$6:$L$7,2,TRUE)+1)^(1/12)-1)*(E964+I964-J964-K964),0)</f>
        <v>18764631</v>
      </c>
      <c r="M964" s="46">
        <f t="shared" si="3"/>
        <v>11380379597</v>
      </c>
      <c r="N964" s="47">
        <f>HLOOKUP(ROUND(AVERAGE(M952:M963)/10^6,0),Assumption!$B$2:$E$3,2,TRUE)*MAX((AVERAGE(M952:M963)-250*10^6),0)</f>
        <v>65823199.06</v>
      </c>
      <c r="O964" s="46">
        <f t="shared" si="4"/>
        <v>11446202796</v>
      </c>
      <c r="P964" s="46">
        <f>IF(A964=1,SA,MAX(0,SA-M963))</f>
        <v>0</v>
      </c>
      <c r="S964" s="5">
        <v>0.0</v>
      </c>
      <c r="T964" s="5">
        <v>0.0</v>
      </c>
      <c r="U964" s="5">
        <v>0.0</v>
      </c>
      <c r="V964" s="48">
        <v>1.0</v>
      </c>
    </row>
    <row r="965" ht="15.75" customHeight="1">
      <c r="A965" s="5">
        <v>963.0</v>
      </c>
      <c r="B965" s="5">
        <v>81.0</v>
      </c>
      <c r="C965" s="5">
        <f t="shared" si="1"/>
        <v>3</v>
      </c>
      <c r="D965" s="5">
        <f>'Thông tin khách hàng'!$B$4+B965-1</f>
        <v>81</v>
      </c>
      <c r="E965" s="46">
        <f t="shared" si="5"/>
        <v>11380379597</v>
      </c>
      <c r="F965" s="5">
        <f>TP*VLOOKUP('Thông tin khách hàng'!$E$10,$X$2:$Z$5,3,FALSE)*OFFSET($S965,0,VLOOKUP('Thông tin khách hàng'!$E$10,$X$2:$Z$5,2,FALSE))</f>
        <v>0</v>
      </c>
      <c r="G965" s="5">
        <f>EP*VLOOKUP('Thông tin khách hàng'!$E$10,$X$2:$Z$5,3,FALSE)*OFFSET($S965,0,VLOOKUP('Thông tin khách hàng'!$E$10,$X$2:$Z$5,2,FALSE))</f>
        <v>0</v>
      </c>
      <c r="H965" s="5">
        <f>F965*HLOOKUP(B965,Assumption!$A$10:$G$12,2,TRUE)+G965*HLOOKUP(B965,Assumption!$A$10:$G$12,3,TRUE)</f>
        <v>0</v>
      </c>
      <c r="I965" s="5">
        <f t="shared" si="2"/>
        <v>0</v>
      </c>
      <c r="J965" s="47">
        <f>VLOOKUP(D965,Assumption!$O$3:$Q$103,IF('Thông tin khách hàng'!$B$3="Nam",2,3),FALSE)/12*P965</f>
        <v>0</v>
      </c>
      <c r="K965" s="5">
        <v>20000.0</v>
      </c>
      <c r="L965" s="46">
        <f>ROUND(((HLOOKUP(B965,Assumption!$A$6:$L$7,2,TRUE)+1)^(1/12)-1)*(E965+I965-J965-K965),0)</f>
        <v>18795589</v>
      </c>
      <c r="M965" s="46">
        <f t="shared" si="3"/>
        <v>11399155186</v>
      </c>
      <c r="N965" s="47">
        <f>HLOOKUP(ROUND(AVERAGE(M953:M964)/10^6,0),Assumption!$B$2:$E$3,2,TRUE)*MAX((AVERAGE(M953:M964)-250*10^6),0)</f>
        <v>65963566.91</v>
      </c>
      <c r="O965" s="46">
        <f t="shared" si="4"/>
        <v>11465118753</v>
      </c>
      <c r="P965" s="46">
        <f>IF(A965=1,SA,MAX(0,SA-M964))</f>
        <v>0</v>
      </c>
      <c r="S965" s="5">
        <v>0.0</v>
      </c>
      <c r="T965" s="5">
        <v>0.0</v>
      </c>
      <c r="U965" s="5">
        <v>0.0</v>
      </c>
      <c r="V965" s="48">
        <v>1.0</v>
      </c>
    </row>
    <row r="966" ht="15.75" customHeight="1">
      <c r="A966" s="5">
        <v>964.0</v>
      </c>
      <c r="B966" s="5">
        <v>81.0</v>
      </c>
      <c r="C966" s="5">
        <f t="shared" si="1"/>
        <v>4</v>
      </c>
      <c r="D966" s="5">
        <f>'Thông tin khách hàng'!$B$4+B966-1</f>
        <v>81</v>
      </c>
      <c r="E966" s="46">
        <f t="shared" si="5"/>
        <v>11399155186</v>
      </c>
      <c r="F966" s="5">
        <f>TP*VLOOKUP('Thông tin khách hàng'!$E$10,$X$2:$Z$5,3,FALSE)*OFFSET($S966,0,VLOOKUP('Thông tin khách hàng'!$E$10,$X$2:$Z$5,2,FALSE))</f>
        <v>0</v>
      </c>
      <c r="G966" s="5">
        <f>EP*VLOOKUP('Thông tin khách hàng'!$E$10,$X$2:$Z$5,3,FALSE)*OFFSET($S966,0,VLOOKUP('Thông tin khách hàng'!$E$10,$X$2:$Z$5,2,FALSE))</f>
        <v>0</v>
      </c>
      <c r="H966" s="5">
        <f>F966*HLOOKUP(B966,Assumption!$A$10:$G$12,2,TRUE)+G966*HLOOKUP(B966,Assumption!$A$10:$G$12,3,TRUE)</f>
        <v>0</v>
      </c>
      <c r="I966" s="5">
        <f t="shared" si="2"/>
        <v>0</v>
      </c>
      <c r="J966" s="47">
        <f>VLOOKUP(D966,Assumption!$O$3:$Q$103,IF('Thông tin khách hàng'!$B$3="Nam",2,3),FALSE)/12*P966</f>
        <v>0</v>
      </c>
      <c r="K966" s="5">
        <v>20000.0</v>
      </c>
      <c r="L966" s="46">
        <f>ROUND(((HLOOKUP(B966,Assumption!$A$6:$L$7,2,TRUE)+1)^(1/12)-1)*(E966+I966-J966-K966),0)</f>
        <v>18826599</v>
      </c>
      <c r="M966" s="46">
        <f t="shared" si="3"/>
        <v>11417961785</v>
      </c>
      <c r="N966" s="47">
        <f>HLOOKUP(ROUND(AVERAGE(M954:M965)/10^6,0),Assumption!$B$2:$E$3,2,TRUE)*MAX((AVERAGE(M954:M965)-250*10^6),0)</f>
        <v>66104166.58</v>
      </c>
      <c r="O966" s="46">
        <f t="shared" si="4"/>
        <v>11484065952</v>
      </c>
      <c r="P966" s="46">
        <f>IF(A966=1,SA,MAX(0,SA-M965))</f>
        <v>0</v>
      </c>
      <c r="S966" s="5">
        <v>0.0</v>
      </c>
      <c r="T966" s="5">
        <v>0.0</v>
      </c>
      <c r="U966" s="5">
        <v>1.0</v>
      </c>
      <c r="V966" s="48">
        <v>1.0</v>
      </c>
    </row>
    <row r="967" ht="15.75" customHeight="1">
      <c r="A967" s="5">
        <v>965.0</v>
      </c>
      <c r="B967" s="5">
        <v>81.0</v>
      </c>
      <c r="C967" s="5">
        <f t="shared" si="1"/>
        <v>5</v>
      </c>
      <c r="D967" s="5">
        <f>'Thông tin khách hàng'!$B$4+B967-1</f>
        <v>81</v>
      </c>
      <c r="E967" s="46">
        <f t="shared" si="5"/>
        <v>11417961785</v>
      </c>
      <c r="F967" s="5">
        <f>TP*VLOOKUP('Thông tin khách hàng'!$E$10,$X$2:$Z$5,3,FALSE)*OFFSET($S967,0,VLOOKUP('Thông tin khách hàng'!$E$10,$X$2:$Z$5,2,FALSE))</f>
        <v>0</v>
      </c>
      <c r="G967" s="5">
        <f>EP*VLOOKUP('Thông tin khách hàng'!$E$10,$X$2:$Z$5,3,FALSE)*OFFSET($S967,0,VLOOKUP('Thông tin khách hàng'!$E$10,$X$2:$Z$5,2,FALSE))</f>
        <v>0</v>
      </c>
      <c r="H967" s="5">
        <f>F967*HLOOKUP(B967,Assumption!$A$10:$G$12,2,TRUE)+G967*HLOOKUP(B967,Assumption!$A$10:$G$12,3,TRUE)</f>
        <v>0</v>
      </c>
      <c r="I967" s="5">
        <f t="shared" si="2"/>
        <v>0</v>
      </c>
      <c r="J967" s="47">
        <f>VLOOKUP(D967,Assumption!$O$3:$Q$103,IF('Thông tin khách hàng'!$B$3="Nam",2,3),FALSE)/12*P967</f>
        <v>0</v>
      </c>
      <c r="K967" s="5">
        <v>20000.0</v>
      </c>
      <c r="L967" s="46">
        <f>ROUND(((HLOOKUP(B967,Assumption!$A$6:$L$7,2,TRUE)+1)^(1/12)-1)*(E967+I967-J967-K967),0)</f>
        <v>18857659</v>
      </c>
      <c r="M967" s="46">
        <f t="shared" si="3"/>
        <v>11436799444</v>
      </c>
      <c r="N967" s="47">
        <f>HLOOKUP(ROUND(AVERAGE(M955:M966)/10^6,0),Assumption!$B$2:$E$3,2,TRUE)*MAX((AVERAGE(M955:M966)-250*10^6),0)</f>
        <v>66244998.47</v>
      </c>
      <c r="O967" s="46">
        <f t="shared" si="4"/>
        <v>11503044443</v>
      </c>
      <c r="P967" s="46">
        <f>IF(A967=1,SA,MAX(0,SA-M966))</f>
        <v>0</v>
      </c>
      <c r="S967" s="5">
        <v>0.0</v>
      </c>
      <c r="T967" s="5">
        <v>0.0</v>
      </c>
      <c r="U967" s="5">
        <v>0.0</v>
      </c>
      <c r="V967" s="48">
        <v>1.0</v>
      </c>
    </row>
    <row r="968" ht="15.75" customHeight="1">
      <c r="A968" s="5">
        <v>966.0</v>
      </c>
      <c r="B968" s="5">
        <v>81.0</v>
      </c>
      <c r="C968" s="5">
        <f t="shared" si="1"/>
        <v>6</v>
      </c>
      <c r="D968" s="5">
        <f>'Thông tin khách hàng'!$B$4+B968-1</f>
        <v>81</v>
      </c>
      <c r="E968" s="46">
        <f t="shared" si="5"/>
        <v>11436799444</v>
      </c>
      <c r="F968" s="5">
        <f>TP*VLOOKUP('Thông tin khách hàng'!$E$10,$X$2:$Z$5,3,FALSE)*OFFSET($S968,0,VLOOKUP('Thông tin khách hàng'!$E$10,$X$2:$Z$5,2,FALSE))</f>
        <v>0</v>
      </c>
      <c r="G968" s="5">
        <f>EP*VLOOKUP('Thông tin khách hàng'!$E$10,$X$2:$Z$5,3,FALSE)*OFFSET($S968,0,VLOOKUP('Thông tin khách hàng'!$E$10,$X$2:$Z$5,2,FALSE))</f>
        <v>0</v>
      </c>
      <c r="H968" s="5">
        <f>F968*HLOOKUP(B968,Assumption!$A$10:$G$12,2,TRUE)+G968*HLOOKUP(B968,Assumption!$A$10:$G$12,3,TRUE)</f>
        <v>0</v>
      </c>
      <c r="I968" s="5">
        <f t="shared" si="2"/>
        <v>0</v>
      </c>
      <c r="J968" s="47">
        <f>VLOOKUP(D968,Assumption!$O$3:$Q$103,IF('Thông tin khách hàng'!$B$3="Nam",2,3),FALSE)/12*P968</f>
        <v>0</v>
      </c>
      <c r="K968" s="5">
        <v>20000.0</v>
      </c>
      <c r="L968" s="46">
        <f>ROUND(((HLOOKUP(B968,Assumption!$A$6:$L$7,2,TRUE)+1)^(1/12)-1)*(E968+I968-J968-K968),0)</f>
        <v>18888771</v>
      </c>
      <c r="M968" s="46">
        <f t="shared" si="3"/>
        <v>11455668215</v>
      </c>
      <c r="N968" s="47">
        <f>HLOOKUP(ROUND(AVERAGE(M956:M967)/10^6,0),Assumption!$B$2:$E$3,2,TRUE)*MAX((AVERAGE(M956:M967)-250*10^6),0)</f>
        <v>66386062.95</v>
      </c>
      <c r="O968" s="46">
        <f t="shared" si="4"/>
        <v>11522054278</v>
      </c>
      <c r="P968" s="46">
        <f>IF(A968=1,SA,MAX(0,SA-M967))</f>
        <v>0</v>
      </c>
      <c r="S968" s="5">
        <v>0.0</v>
      </c>
      <c r="T968" s="5">
        <v>0.0</v>
      </c>
      <c r="U968" s="5">
        <v>0.0</v>
      </c>
      <c r="V968" s="48">
        <v>1.0</v>
      </c>
    </row>
    <row r="969" ht="15.75" customHeight="1">
      <c r="A969" s="5">
        <v>967.0</v>
      </c>
      <c r="B969" s="5">
        <v>81.0</v>
      </c>
      <c r="C969" s="5">
        <f t="shared" si="1"/>
        <v>7</v>
      </c>
      <c r="D969" s="5">
        <f>'Thông tin khách hàng'!$B$4+B969-1</f>
        <v>81</v>
      </c>
      <c r="E969" s="46">
        <f t="shared" si="5"/>
        <v>11455668215</v>
      </c>
      <c r="F969" s="5">
        <f>TP*VLOOKUP('Thông tin khách hàng'!$E$10,$X$2:$Z$5,3,FALSE)*OFFSET($S969,0,VLOOKUP('Thông tin khách hàng'!$E$10,$X$2:$Z$5,2,FALSE))</f>
        <v>15000000</v>
      </c>
      <c r="G969" s="5">
        <f>EP*VLOOKUP('Thông tin khách hàng'!$E$10,$X$2:$Z$5,3,FALSE)*OFFSET($S969,0,VLOOKUP('Thông tin khách hàng'!$E$10,$X$2:$Z$5,2,FALSE))</f>
        <v>15000000</v>
      </c>
      <c r="H969" s="5">
        <f>F969*HLOOKUP(B969,Assumption!$A$10:$G$12,2,TRUE)+G969*HLOOKUP(B969,Assumption!$A$10:$G$12,3,TRUE)</f>
        <v>750000</v>
      </c>
      <c r="I969" s="5">
        <f t="shared" si="2"/>
        <v>29250000</v>
      </c>
      <c r="J969" s="47">
        <f>VLOOKUP(D969,Assumption!$O$3:$Q$103,IF('Thông tin khách hàng'!$B$3="Nam",2,3),FALSE)/12*P969</f>
        <v>0</v>
      </c>
      <c r="K969" s="5">
        <v>20000.0</v>
      </c>
      <c r="L969" s="46">
        <f>ROUND(((HLOOKUP(B969,Assumption!$A$6:$L$7,2,TRUE)+1)^(1/12)-1)*(E969+I969-J969-K969),0)</f>
        <v>18968243</v>
      </c>
      <c r="M969" s="46">
        <f t="shared" si="3"/>
        <v>11503866458</v>
      </c>
      <c r="N969" s="47">
        <f>HLOOKUP(ROUND(AVERAGE(M957:M968)/10^6,0),Assumption!$B$2:$E$3,2,TRUE)*MAX((AVERAGE(M957:M968)-250*10^6),0)</f>
        <v>66527360.42</v>
      </c>
      <c r="O969" s="46">
        <f t="shared" si="4"/>
        <v>11570393819</v>
      </c>
      <c r="P969" s="46">
        <f>IF(A969=1,SA,MAX(0,SA-M968))</f>
        <v>0</v>
      </c>
      <c r="S969" s="5">
        <v>0.0</v>
      </c>
      <c r="T969" s="5">
        <v>1.0</v>
      </c>
      <c r="U969" s="5">
        <v>1.0</v>
      </c>
      <c r="V969" s="48">
        <v>1.0</v>
      </c>
    </row>
    <row r="970" ht="15.75" customHeight="1">
      <c r="A970" s="5">
        <v>968.0</v>
      </c>
      <c r="B970" s="5">
        <v>81.0</v>
      </c>
      <c r="C970" s="5">
        <f t="shared" si="1"/>
        <v>8</v>
      </c>
      <c r="D970" s="5">
        <f>'Thông tin khách hàng'!$B$4+B970-1</f>
        <v>81</v>
      </c>
      <c r="E970" s="46">
        <f t="shared" si="5"/>
        <v>11503866458</v>
      </c>
      <c r="F970" s="5">
        <f>TP*VLOOKUP('Thông tin khách hàng'!$E$10,$X$2:$Z$5,3,FALSE)*OFFSET($S970,0,VLOOKUP('Thông tin khách hàng'!$E$10,$X$2:$Z$5,2,FALSE))</f>
        <v>0</v>
      </c>
      <c r="G970" s="5">
        <f>EP*VLOOKUP('Thông tin khách hàng'!$E$10,$X$2:$Z$5,3,FALSE)*OFFSET($S970,0,VLOOKUP('Thông tin khách hàng'!$E$10,$X$2:$Z$5,2,FALSE))</f>
        <v>0</v>
      </c>
      <c r="H970" s="5">
        <f>F970*HLOOKUP(B970,Assumption!$A$10:$G$12,2,TRUE)+G970*HLOOKUP(B970,Assumption!$A$10:$G$12,3,TRUE)</f>
        <v>0</v>
      </c>
      <c r="I970" s="5">
        <f t="shared" si="2"/>
        <v>0</v>
      </c>
      <c r="J970" s="47">
        <f>VLOOKUP(D970,Assumption!$O$3:$Q$103,IF('Thông tin khách hàng'!$B$3="Nam",2,3),FALSE)/12*P970</f>
        <v>0</v>
      </c>
      <c r="K970" s="5">
        <v>20000.0</v>
      </c>
      <c r="L970" s="46">
        <f>ROUND(((HLOOKUP(B970,Assumption!$A$6:$L$7,2,TRUE)+1)^(1/12)-1)*(E970+I970-J970-K970),0)</f>
        <v>18999538</v>
      </c>
      <c r="M970" s="46">
        <f t="shared" si="3"/>
        <v>11522845996</v>
      </c>
      <c r="N970" s="47">
        <f>HLOOKUP(ROUND(AVERAGE(M958:M969)/10^6,0),Assumption!$B$2:$E$3,2,TRUE)*MAX((AVERAGE(M958:M969)-250*10^6),0)</f>
        <v>66668891.24</v>
      </c>
      <c r="O970" s="46">
        <f t="shared" si="4"/>
        <v>11589514888</v>
      </c>
      <c r="P970" s="46">
        <f>IF(A970=1,SA,MAX(0,SA-M969))</f>
        <v>0</v>
      </c>
      <c r="S970" s="5">
        <v>0.0</v>
      </c>
      <c r="T970" s="5">
        <v>0.0</v>
      </c>
      <c r="U970" s="5">
        <v>0.0</v>
      </c>
      <c r="V970" s="48">
        <v>1.0</v>
      </c>
    </row>
    <row r="971" ht="15.75" customHeight="1">
      <c r="A971" s="5">
        <v>969.0</v>
      </c>
      <c r="B971" s="5">
        <v>81.0</v>
      </c>
      <c r="C971" s="5">
        <f t="shared" si="1"/>
        <v>9</v>
      </c>
      <c r="D971" s="5">
        <f>'Thông tin khách hàng'!$B$4+B971-1</f>
        <v>81</v>
      </c>
      <c r="E971" s="46">
        <f t="shared" si="5"/>
        <v>11522845996</v>
      </c>
      <c r="F971" s="5">
        <f>TP*VLOOKUP('Thông tin khách hàng'!$E$10,$X$2:$Z$5,3,FALSE)*OFFSET($S971,0,VLOOKUP('Thông tin khách hàng'!$E$10,$X$2:$Z$5,2,FALSE))</f>
        <v>0</v>
      </c>
      <c r="G971" s="5">
        <f>EP*VLOOKUP('Thông tin khách hàng'!$E$10,$X$2:$Z$5,3,FALSE)*OFFSET($S971,0,VLOOKUP('Thông tin khách hàng'!$E$10,$X$2:$Z$5,2,FALSE))</f>
        <v>0</v>
      </c>
      <c r="H971" s="5">
        <f>F971*HLOOKUP(B971,Assumption!$A$10:$G$12,2,TRUE)+G971*HLOOKUP(B971,Assumption!$A$10:$G$12,3,TRUE)</f>
        <v>0</v>
      </c>
      <c r="I971" s="5">
        <f t="shared" si="2"/>
        <v>0</v>
      </c>
      <c r="J971" s="47">
        <f>VLOOKUP(D971,Assumption!$O$3:$Q$103,IF('Thông tin khách hàng'!$B$3="Nam",2,3),FALSE)/12*P971</f>
        <v>0</v>
      </c>
      <c r="K971" s="5">
        <v>20000.0</v>
      </c>
      <c r="L971" s="46">
        <f>ROUND(((HLOOKUP(B971,Assumption!$A$6:$L$7,2,TRUE)+1)^(1/12)-1)*(E971+I971-J971-K971),0)</f>
        <v>19030884</v>
      </c>
      <c r="M971" s="46">
        <f t="shared" si="3"/>
        <v>11541856880</v>
      </c>
      <c r="N971" s="47">
        <f>HLOOKUP(ROUND(AVERAGE(M959:M970)/10^6,0),Assumption!$B$2:$E$3,2,TRUE)*MAX((AVERAGE(M959:M970)-250*10^6),0)</f>
        <v>66810655.82</v>
      </c>
      <c r="O971" s="46">
        <f t="shared" si="4"/>
        <v>11608667536</v>
      </c>
      <c r="P971" s="46">
        <f>IF(A971=1,SA,MAX(0,SA-M970))</f>
        <v>0</v>
      </c>
      <c r="S971" s="5">
        <v>0.0</v>
      </c>
      <c r="T971" s="5">
        <v>0.0</v>
      </c>
      <c r="U971" s="5">
        <v>0.0</v>
      </c>
      <c r="V971" s="48">
        <v>1.0</v>
      </c>
    </row>
    <row r="972" ht="15.75" customHeight="1">
      <c r="A972" s="5">
        <v>970.0</v>
      </c>
      <c r="B972" s="5">
        <v>81.0</v>
      </c>
      <c r="C972" s="5">
        <f t="shared" si="1"/>
        <v>10</v>
      </c>
      <c r="D972" s="5">
        <f>'Thông tin khách hàng'!$B$4+B972-1</f>
        <v>81</v>
      </c>
      <c r="E972" s="46">
        <f t="shared" si="5"/>
        <v>11541856880</v>
      </c>
      <c r="F972" s="5">
        <f>TP*VLOOKUP('Thông tin khách hàng'!$E$10,$X$2:$Z$5,3,FALSE)*OFFSET($S972,0,VLOOKUP('Thông tin khách hàng'!$E$10,$X$2:$Z$5,2,FALSE))</f>
        <v>0</v>
      </c>
      <c r="G972" s="5">
        <f>EP*VLOOKUP('Thông tin khách hàng'!$E$10,$X$2:$Z$5,3,FALSE)*OFFSET($S972,0,VLOOKUP('Thông tin khách hàng'!$E$10,$X$2:$Z$5,2,FALSE))</f>
        <v>0</v>
      </c>
      <c r="H972" s="5">
        <f>F972*HLOOKUP(B972,Assumption!$A$10:$G$12,2,TRUE)+G972*HLOOKUP(B972,Assumption!$A$10:$G$12,3,TRUE)</f>
        <v>0</v>
      </c>
      <c r="I972" s="5">
        <f t="shared" si="2"/>
        <v>0</v>
      </c>
      <c r="J972" s="47">
        <f>VLOOKUP(D972,Assumption!$O$3:$Q$103,IF('Thông tin khách hàng'!$B$3="Nam",2,3),FALSE)/12*P972</f>
        <v>0</v>
      </c>
      <c r="K972" s="5">
        <v>20000.0</v>
      </c>
      <c r="L972" s="46">
        <f>ROUND(((HLOOKUP(B972,Assumption!$A$6:$L$7,2,TRUE)+1)^(1/12)-1)*(E972+I972-J972-K972),0)</f>
        <v>19062282</v>
      </c>
      <c r="M972" s="46">
        <f t="shared" si="3"/>
        <v>11560899162</v>
      </c>
      <c r="N972" s="47">
        <f>HLOOKUP(ROUND(AVERAGE(M960:M971)/10^6,0),Assumption!$B$2:$E$3,2,TRUE)*MAX((AVERAGE(M960:M971)-250*10^6),0)</f>
        <v>66952654.53</v>
      </c>
      <c r="O972" s="46">
        <f t="shared" si="4"/>
        <v>11627851817</v>
      </c>
      <c r="P972" s="46">
        <f>IF(A972=1,SA,MAX(0,SA-M971))</f>
        <v>0</v>
      </c>
      <c r="S972" s="5">
        <v>0.0</v>
      </c>
      <c r="T972" s="5">
        <v>0.0</v>
      </c>
      <c r="U972" s="5">
        <v>1.0</v>
      </c>
      <c r="V972" s="48">
        <v>1.0</v>
      </c>
    </row>
    <row r="973" ht="15.75" customHeight="1">
      <c r="A973" s="5">
        <v>971.0</v>
      </c>
      <c r="B973" s="5">
        <v>81.0</v>
      </c>
      <c r="C973" s="5">
        <f t="shared" si="1"/>
        <v>11</v>
      </c>
      <c r="D973" s="5">
        <f>'Thông tin khách hàng'!$B$4+B973-1</f>
        <v>81</v>
      </c>
      <c r="E973" s="46">
        <f t="shared" si="5"/>
        <v>11560899162</v>
      </c>
      <c r="F973" s="5">
        <f>TP*VLOOKUP('Thông tin khách hàng'!$E$10,$X$2:$Z$5,3,FALSE)*OFFSET($S973,0,VLOOKUP('Thông tin khách hàng'!$E$10,$X$2:$Z$5,2,FALSE))</f>
        <v>0</v>
      </c>
      <c r="G973" s="5">
        <f>EP*VLOOKUP('Thông tin khách hàng'!$E$10,$X$2:$Z$5,3,FALSE)*OFFSET($S973,0,VLOOKUP('Thông tin khách hàng'!$E$10,$X$2:$Z$5,2,FALSE))</f>
        <v>0</v>
      </c>
      <c r="H973" s="5">
        <f>F973*HLOOKUP(B973,Assumption!$A$10:$G$12,2,TRUE)+G973*HLOOKUP(B973,Assumption!$A$10:$G$12,3,TRUE)</f>
        <v>0</v>
      </c>
      <c r="I973" s="5">
        <f t="shared" si="2"/>
        <v>0</v>
      </c>
      <c r="J973" s="47">
        <f>VLOOKUP(D973,Assumption!$O$3:$Q$103,IF('Thông tin khách hàng'!$B$3="Nam",2,3),FALSE)/12*P973</f>
        <v>0</v>
      </c>
      <c r="K973" s="5">
        <v>20000.0</v>
      </c>
      <c r="L973" s="46">
        <f>ROUND(((HLOOKUP(B973,Assumption!$A$6:$L$7,2,TRUE)+1)^(1/12)-1)*(E973+I973-J973-K973),0)</f>
        <v>19093732</v>
      </c>
      <c r="M973" s="46">
        <f t="shared" si="3"/>
        <v>11579972894</v>
      </c>
      <c r="N973" s="47">
        <f>HLOOKUP(ROUND(AVERAGE(M961:M972)/10^6,0),Assumption!$B$2:$E$3,2,TRUE)*MAX((AVERAGE(M961:M972)-250*10^6),0)</f>
        <v>67094887.77</v>
      </c>
      <c r="O973" s="46">
        <f t="shared" si="4"/>
        <v>11647067782</v>
      </c>
      <c r="P973" s="46">
        <f>IF(A973=1,SA,MAX(0,SA-M972))</f>
        <v>0</v>
      </c>
      <c r="S973" s="5">
        <v>0.0</v>
      </c>
      <c r="T973" s="5">
        <v>0.0</v>
      </c>
      <c r="U973" s="5">
        <v>0.0</v>
      </c>
      <c r="V973" s="48">
        <v>1.0</v>
      </c>
    </row>
    <row r="974" ht="15.75" customHeight="1">
      <c r="A974" s="5">
        <v>972.0</v>
      </c>
      <c r="B974" s="5">
        <v>81.0</v>
      </c>
      <c r="C974" s="5">
        <f t="shared" si="1"/>
        <v>12</v>
      </c>
      <c r="D974" s="5">
        <f>'Thông tin khách hàng'!$B$4+B974-1</f>
        <v>81</v>
      </c>
      <c r="E974" s="46">
        <f t="shared" si="5"/>
        <v>11579972894</v>
      </c>
      <c r="F974" s="5">
        <f>TP*VLOOKUP('Thông tin khách hàng'!$E$10,$X$2:$Z$5,3,FALSE)*OFFSET($S974,0,VLOOKUP('Thông tin khách hàng'!$E$10,$X$2:$Z$5,2,FALSE))</f>
        <v>0</v>
      </c>
      <c r="G974" s="5">
        <f>EP*VLOOKUP('Thông tin khách hàng'!$E$10,$X$2:$Z$5,3,FALSE)*OFFSET($S974,0,VLOOKUP('Thông tin khách hàng'!$E$10,$X$2:$Z$5,2,FALSE))</f>
        <v>0</v>
      </c>
      <c r="H974" s="5">
        <f>F974*HLOOKUP(B974,Assumption!$A$10:$G$12,2,TRUE)+G974*HLOOKUP(B974,Assumption!$A$10:$G$12,3,TRUE)</f>
        <v>0</v>
      </c>
      <c r="I974" s="5">
        <f t="shared" si="2"/>
        <v>0</v>
      </c>
      <c r="J974" s="47">
        <f>VLOOKUP(D974,Assumption!$O$3:$Q$103,IF('Thông tin khách hàng'!$B$3="Nam",2,3),FALSE)/12*P974</f>
        <v>0</v>
      </c>
      <c r="K974" s="5">
        <v>20000.0</v>
      </c>
      <c r="L974" s="46">
        <f>ROUND(((HLOOKUP(B974,Assumption!$A$6:$L$7,2,TRUE)+1)^(1/12)-1)*(E974+I974-J974-K974),0)</f>
        <v>19125234</v>
      </c>
      <c r="M974" s="46">
        <f t="shared" si="3"/>
        <v>11599078128</v>
      </c>
      <c r="N974" s="47">
        <f>HLOOKUP(ROUND(AVERAGE(M962:M973)/10^6,0),Assumption!$B$2:$E$3,2,TRUE)*MAX((AVERAGE(M962:M973)-250*10^6),0)</f>
        <v>67237355.91</v>
      </c>
      <c r="O974" s="46">
        <f t="shared" si="4"/>
        <v>11666315484</v>
      </c>
      <c r="P974" s="46">
        <f>IF(A974=1,SA,MAX(0,SA-M973))</f>
        <v>0</v>
      </c>
      <c r="S974" s="5">
        <v>0.0</v>
      </c>
      <c r="T974" s="5">
        <v>0.0</v>
      </c>
      <c r="U974" s="5">
        <v>0.0</v>
      </c>
      <c r="V974" s="48">
        <v>1.0</v>
      </c>
    </row>
    <row r="975" ht="15.75" customHeight="1">
      <c r="A975" s="5">
        <v>973.0</v>
      </c>
      <c r="B975" s="5">
        <v>82.0</v>
      </c>
      <c r="C975" s="5">
        <f t="shared" si="1"/>
        <v>1</v>
      </c>
      <c r="D975" s="5">
        <f>'Thông tin khách hàng'!$B$4+B975-1</f>
        <v>82</v>
      </c>
      <c r="E975" s="46">
        <f t="shared" si="5"/>
        <v>11599078128</v>
      </c>
      <c r="F975" s="5">
        <f>TP*VLOOKUP('Thông tin khách hàng'!$E$10,$X$2:$Z$5,3,FALSE)*OFFSET($S975,0,VLOOKUP('Thông tin khách hàng'!$E$10,$X$2:$Z$5,2,FALSE))</f>
        <v>15000000</v>
      </c>
      <c r="G975" s="5">
        <f>EP*VLOOKUP('Thông tin khách hàng'!$E$10,$X$2:$Z$5,3,FALSE)*OFFSET($S975,0,VLOOKUP('Thông tin khách hàng'!$E$10,$X$2:$Z$5,2,FALSE))</f>
        <v>15000000</v>
      </c>
      <c r="H975" s="5">
        <f>F975*HLOOKUP(B975,Assumption!$A$10:$G$12,2,TRUE)+G975*HLOOKUP(B975,Assumption!$A$10:$G$12,3,TRUE)</f>
        <v>750000</v>
      </c>
      <c r="I975" s="5">
        <f t="shared" si="2"/>
        <v>29250000</v>
      </c>
      <c r="J975" s="47">
        <f>VLOOKUP(D975,Assumption!$O$3:$Q$103,IF('Thông tin khách hàng'!$B$3="Nam",2,3),FALSE)/12*P975</f>
        <v>0</v>
      </c>
      <c r="K975" s="5">
        <v>20000.0</v>
      </c>
      <c r="L975" s="46">
        <f>ROUND(((HLOOKUP(B975,Assumption!$A$6:$L$7,2,TRUE)+1)^(1/12)-1)*(E975+I975-J975-K975),0)</f>
        <v>19205096</v>
      </c>
      <c r="M975" s="46">
        <f t="shared" si="3"/>
        <v>11647513224</v>
      </c>
      <c r="N975" s="47">
        <f>HLOOKUP(ROUND(AVERAGE(M963:M974)/10^6,0),Assumption!$B$2:$E$3,2,TRUE)*MAX((AVERAGE(M963:M974)-250*10^6),0)</f>
        <v>67380059.36</v>
      </c>
      <c r="O975" s="46">
        <f t="shared" si="4"/>
        <v>11714893284</v>
      </c>
      <c r="P975" s="46">
        <f>IF(A975=1,SA,MAX(0,SA-M974))</f>
        <v>0</v>
      </c>
      <c r="S975" s="5">
        <v>1.0</v>
      </c>
      <c r="T975" s="5">
        <v>1.0</v>
      </c>
      <c r="U975" s="5">
        <v>1.0</v>
      </c>
      <c r="V975" s="48">
        <v>1.0</v>
      </c>
    </row>
    <row r="976" ht="15.75" customHeight="1">
      <c r="A976" s="5">
        <v>974.0</v>
      </c>
      <c r="B976" s="5">
        <v>82.0</v>
      </c>
      <c r="C976" s="5">
        <f t="shared" si="1"/>
        <v>2</v>
      </c>
      <c r="D976" s="5">
        <f>'Thông tin khách hàng'!$B$4+B976-1</f>
        <v>82</v>
      </c>
      <c r="E976" s="46">
        <f t="shared" si="5"/>
        <v>11647513224</v>
      </c>
      <c r="F976" s="5">
        <f>TP*VLOOKUP('Thông tin khách hàng'!$E$10,$X$2:$Z$5,3,FALSE)*OFFSET($S976,0,VLOOKUP('Thông tin khách hàng'!$E$10,$X$2:$Z$5,2,FALSE))</f>
        <v>0</v>
      </c>
      <c r="G976" s="5">
        <f>EP*VLOOKUP('Thông tin khách hàng'!$E$10,$X$2:$Z$5,3,FALSE)*OFFSET($S976,0,VLOOKUP('Thông tin khách hàng'!$E$10,$X$2:$Z$5,2,FALSE))</f>
        <v>0</v>
      </c>
      <c r="H976" s="5">
        <f>F976*HLOOKUP(B976,Assumption!$A$10:$G$12,2,TRUE)+G976*HLOOKUP(B976,Assumption!$A$10:$G$12,3,TRUE)</f>
        <v>0</v>
      </c>
      <c r="I976" s="5">
        <f t="shared" si="2"/>
        <v>0</v>
      </c>
      <c r="J976" s="47">
        <f>VLOOKUP(D976,Assumption!$O$3:$Q$103,IF('Thông tin khách hàng'!$B$3="Nam",2,3),FALSE)/12*P976</f>
        <v>0</v>
      </c>
      <c r="K976" s="5">
        <v>20000.0</v>
      </c>
      <c r="L976" s="46">
        <f>ROUND(((HLOOKUP(B976,Assumption!$A$6:$L$7,2,TRUE)+1)^(1/12)-1)*(E976+I976-J976-K976),0)</f>
        <v>19236782</v>
      </c>
      <c r="M976" s="46">
        <f t="shared" si="3"/>
        <v>11666730006</v>
      </c>
      <c r="N976" s="47">
        <f>HLOOKUP(ROUND(AVERAGE(M964:M975)/10^6,0),Assumption!$B$2:$E$3,2,TRUE)*MAX((AVERAGE(M964:M975)-250*10^6),0)</f>
        <v>67522998.49</v>
      </c>
      <c r="O976" s="46">
        <f t="shared" si="4"/>
        <v>11734253005</v>
      </c>
      <c r="P976" s="46">
        <f>IF(A976=1,SA,MAX(0,SA-M975))</f>
        <v>0</v>
      </c>
      <c r="S976" s="5">
        <v>0.0</v>
      </c>
      <c r="T976" s="5">
        <v>0.0</v>
      </c>
      <c r="U976" s="5">
        <v>0.0</v>
      </c>
      <c r="V976" s="48">
        <v>1.0</v>
      </c>
    </row>
    <row r="977" ht="15.75" customHeight="1">
      <c r="A977" s="5">
        <v>975.0</v>
      </c>
      <c r="B977" s="5">
        <v>82.0</v>
      </c>
      <c r="C977" s="5">
        <f t="shared" si="1"/>
        <v>3</v>
      </c>
      <c r="D977" s="5">
        <f>'Thông tin khách hàng'!$B$4+B977-1</f>
        <v>82</v>
      </c>
      <c r="E977" s="46">
        <f t="shared" si="5"/>
        <v>11666730006</v>
      </c>
      <c r="F977" s="5">
        <f>TP*VLOOKUP('Thông tin khách hàng'!$E$10,$X$2:$Z$5,3,FALSE)*OFFSET($S977,0,VLOOKUP('Thông tin khách hàng'!$E$10,$X$2:$Z$5,2,FALSE))</f>
        <v>0</v>
      </c>
      <c r="G977" s="5">
        <f>EP*VLOOKUP('Thông tin khách hàng'!$E$10,$X$2:$Z$5,3,FALSE)*OFFSET($S977,0,VLOOKUP('Thông tin khách hàng'!$E$10,$X$2:$Z$5,2,FALSE))</f>
        <v>0</v>
      </c>
      <c r="H977" s="5">
        <f>F977*HLOOKUP(B977,Assumption!$A$10:$G$12,2,TRUE)+G977*HLOOKUP(B977,Assumption!$A$10:$G$12,3,TRUE)</f>
        <v>0</v>
      </c>
      <c r="I977" s="5">
        <f t="shared" si="2"/>
        <v>0</v>
      </c>
      <c r="J977" s="47">
        <f>VLOOKUP(D977,Assumption!$O$3:$Q$103,IF('Thông tin khách hàng'!$B$3="Nam",2,3),FALSE)/12*P977</f>
        <v>0</v>
      </c>
      <c r="K977" s="5">
        <v>20000.0</v>
      </c>
      <c r="L977" s="46">
        <f>ROUND(((HLOOKUP(B977,Assumption!$A$6:$L$7,2,TRUE)+1)^(1/12)-1)*(E977+I977-J977-K977),0)</f>
        <v>19268520</v>
      </c>
      <c r="M977" s="46">
        <f t="shared" si="3"/>
        <v>11685978526</v>
      </c>
      <c r="N977" s="47">
        <f>HLOOKUP(ROUND(AVERAGE(M965:M976)/10^6,0),Assumption!$B$2:$E$3,2,TRUE)*MAX((AVERAGE(M965:M976)-250*10^6),0)</f>
        <v>67666173.69</v>
      </c>
      <c r="O977" s="46">
        <f t="shared" si="4"/>
        <v>11753644700</v>
      </c>
      <c r="P977" s="46">
        <f>IF(A977=1,SA,MAX(0,SA-M976))</f>
        <v>0</v>
      </c>
      <c r="S977" s="5">
        <v>0.0</v>
      </c>
      <c r="T977" s="5">
        <v>0.0</v>
      </c>
      <c r="U977" s="5">
        <v>0.0</v>
      </c>
      <c r="V977" s="48">
        <v>1.0</v>
      </c>
    </row>
    <row r="978" ht="15.75" customHeight="1">
      <c r="A978" s="5">
        <v>976.0</v>
      </c>
      <c r="B978" s="5">
        <v>82.0</v>
      </c>
      <c r="C978" s="5">
        <f t="shared" si="1"/>
        <v>4</v>
      </c>
      <c r="D978" s="5">
        <f>'Thông tin khách hàng'!$B$4+B978-1</f>
        <v>82</v>
      </c>
      <c r="E978" s="46">
        <f t="shared" si="5"/>
        <v>11685978526</v>
      </c>
      <c r="F978" s="5">
        <f>TP*VLOOKUP('Thông tin khách hàng'!$E$10,$X$2:$Z$5,3,FALSE)*OFFSET($S978,0,VLOOKUP('Thông tin khách hàng'!$E$10,$X$2:$Z$5,2,FALSE))</f>
        <v>0</v>
      </c>
      <c r="G978" s="5">
        <f>EP*VLOOKUP('Thông tin khách hàng'!$E$10,$X$2:$Z$5,3,FALSE)*OFFSET($S978,0,VLOOKUP('Thông tin khách hàng'!$E$10,$X$2:$Z$5,2,FALSE))</f>
        <v>0</v>
      </c>
      <c r="H978" s="5">
        <f>F978*HLOOKUP(B978,Assumption!$A$10:$G$12,2,TRUE)+G978*HLOOKUP(B978,Assumption!$A$10:$G$12,3,TRUE)</f>
        <v>0</v>
      </c>
      <c r="I978" s="5">
        <f t="shared" si="2"/>
        <v>0</v>
      </c>
      <c r="J978" s="47">
        <f>VLOOKUP(D978,Assumption!$O$3:$Q$103,IF('Thông tin khách hàng'!$B$3="Nam",2,3),FALSE)/12*P978</f>
        <v>0</v>
      </c>
      <c r="K978" s="5">
        <v>20000.0</v>
      </c>
      <c r="L978" s="46">
        <f>ROUND(((HLOOKUP(B978,Assumption!$A$6:$L$7,2,TRUE)+1)^(1/12)-1)*(E978+I978-J978-K978),0)</f>
        <v>19300311</v>
      </c>
      <c r="M978" s="46">
        <f t="shared" si="3"/>
        <v>11705258837</v>
      </c>
      <c r="N978" s="47">
        <f>HLOOKUP(ROUND(AVERAGE(M966:M977)/10^6,0),Assumption!$B$2:$E$3,2,TRUE)*MAX((AVERAGE(M966:M977)-250*10^6),0)</f>
        <v>67809585.36</v>
      </c>
      <c r="O978" s="46">
        <f t="shared" si="4"/>
        <v>11773068423</v>
      </c>
      <c r="P978" s="46">
        <f>IF(A978=1,SA,MAX(0,SA-M977))</f>
        <v>0</v>
      </c>
      <c r="S978" s="5">
        <v>0.0</v>
      </c>
      <c r="T978" s="5">
        <v>0.0</v>
      </c>
      <c r="U978" s="5">
        <v>1.0</v>
      </c>
      <c r="V978" s="48">
        <v>1.0</v>
      </c>
    </row>
    <row r="979" ht="15.75" customHeight="1">
      <c r="A979" s="5">
        <v>977.0</v>
      </c>
      <c r="B979" s="5">
        <v>82.0</v>
      </c>
      <c r="C979" s="5">
        <f t="shared" si="1"/>
        <v>5</v>
      </c>
      <c r="D979" s="5">
        <f>'Thông tin khách hàng'!$B$4+B979-1</f>
        <v>82</v>
      </c>
      <c r="E979" s="46">
        <f t="shared" si="5"/>
        <v>11705258837</v>
      </c>
      <c r="F979" s="5">
        <f>TP*VLOOKUP('Thông tin khách hàng'!$E$10,$X$2:$Z$5,3,FALSE)*OFFSET($S979,0,VLOOKUP('Thông tin khách hàng'!$E$10,$X$2:$Z$5,2,FALSE))</f>
        <v>0</v>
      </c>
      <c r="G979" s="5">
        <f>EP*VLOOKUP('Thông tin khách hàng'!$E$10,$X$2:$Z$5,3,FALSE)*OFFSET($S979,0,VLOOKUP('Thông tin khách hàng'!$E$10,$X$2:$Z$5,2,FALSE))</f>
        <v>0</v>
      </c>
      <c r="H979" s="5">
        <f>F979*HLOOKUP(B979,Assumption!$A$10:$G$12,2,TRUE)+G979*HLOOKUP(B979,Assumption!$A$10:$G$12,3,TRUE)</f>
        <v>0</v>
      </c>
      <c r="I979" s="5">
        <f t="shared" si="2"/>
        <v>0</v>
      </c>
      <c r="J979" s="47">
        <f>VLOOKUP(D979,Assumption!$O$3:$Q$103,IF('Thông tin khách hàng'!$B$3="Nam",2,3),FALSE)/12*P979</f>
        <v>0</v>
      </c>
      <c r="K979" s="5">
        <v>20000.0</v>
      </c>
      <c r="L979" s="46">
        <f>ROUND(((HLOOKUP(B979,Assumption!$A$6:$L$7,2,TRUE)+1)^(1/12)-1)*(E979+I979-J979-K979),0)</f>
        <v>19332154</v>
      </c>
      <c r="M979" s="46">
        <f t="shared" si="3"/>
        <v>11724570991</v>
      </c>
      <c r="N979" s="47">
        <f>HLOOKUP(ROUND(AVERAGE(M967:M978)/10^6,0),Assumption!$B$2:$E$3,2,TRUE)*MAX((AVERAGE(M967:M978)-250*10^6),0)</f>
        <v>67953233.89</v>
      </c>
      <c r="O979" s="46">
        <f t="shared" si="4"/>
        <v>11792524225</v>
      </c>
      <c r="P979" s="46">
        <f>IF(A979=1,SA,MAX(0,SA-M978))</f>
        <v>0</v>
      </c>
      <c r="S979" s="5">
        <v>0.0</v>
      </c>
      <c r="T979" s="5">
        <v>0.0</v>
      </c>
      <c r="U979" s="5">
        <v>0.0</v>
      </c>
      <c r="V979" s="48">
        <v>1.0</v>
      </c>
    </row>
    <row r="980" ht="15.75" customHeight="1">
      <c r="A980" s="5">
        <v>978.0</v>
      </c>
      <c r="B980" s="5">
        <v>82.0</v>
      </c>
      <c r="C980" s="5">
        <f t="shared" si="1"/>
        <v>6</v>
      </c>
      <c r="D980" s="5">
        <f>'Thông tin khách hàng'!$B$4+B980-1</f>
        <v>82</v>
      </c>
      <c r="E980" s="46">
        <f t="shared" si="5"/>
        <v>11724570991</v>
      </c>
      <c r="F980" s="5">
        <f>TP*VLOOKUP('Thông tin khách hàng'!$E$10,$X$2:$Z$5,3,FALSE)*OFFSET($S980,0,VLOOKUP('Thông tin khách hàng'!$E$10,$X$2:$Z$5,2,FALSE))</f>
        <v>0</v>
      </c>
      <c r="G980" s="5">
        <f>EP*VLOOKUP('Thông tin khách hàng'!$E$10,$X$2:$Z$5,3,FALSE)*OFFSET($S980,0,VLOOKUP('Thông tin khách hàng'!$E$10,$X$2:$Z$5,2,FALSE))</f>
        <v>0</v>
      </c>
      <c r="H980" s="5">
        <f>F980*HLOOKUP(B980,Assumption!$A$10:$G$12,2,TRUE)+G980*HLOOKUP(B980,Assumption!$A$10:$G$12,3,TRUE)</f>
        <v>0</v>
      </c>
      <c r="I980" s="5">
        <f t="shared" si="2"/>
        <v>0</v>
      </c>
      <c r="J980" s="47">
        <f>VLOOKUP(D980,Assumption!$O$3:$Q$103,IF('Thông tin khách hàng'!$B$3="Nam",2,3),FALSE)/12*P980</f>
        <v>0</v>
      </c>
      <c r="K980" s="5">
        <v>20000.0</v>
      </c>
      <c r="L980" s="46">
        <f>ROUND(((HLOOKUP(B980,Assumption!$A$6:$L$7,2,TRUE)+1)^(1/12)-1)*(E980+I980-J980-K980),0)</f>
        <v>19364049</v>
      </c>
      <c r="M980" s="46">
        <f t="shared" si="3"/>
        <v>11743915040</v>
      </c>
      <c r="N980" s="47">
        <f>HLOOKUP(ROUND(AVERAGE(M968:M979)/10^6,0),Assumption!$B$2:$E$3,2,TRUE)*MAX((AVERAGE(M968:M979)-250*10^6),0)</f>
        <v>68097119.66</v>
      </c>
      <c r="O980" s="46">
        <f t="shared" si="4"/>
        <v>11812012160</v>
      </c>
      <c r="P980" s="46">
        <f>IF(A980=1,SA,MAX(0,SA-M979))</f>
        <v>0</v>
      </c>
      <c r="S980" s="5">
        <v>0.0</v>
      </c>
      <c r="T980" s="5">
        <v>0.0</v>
      </c>
      <c r="U980" s="5">
        <v>0.0</v>
      </c>
      <c r="V980" s="48">
        <v>1.0</v>
      </c>
    </row>
    <row r="981" ht="15.75" customHeight="1">
      <c r="A981" s="5">
        <v>979.0</v>
      </c>
      <c r="B981" s="5">
        <v>82.0</v>
      </c>
      <c r="C981" s="5">
        <f t="shared" si="1"/>
        <v>7</v>
      </c>
      <c r="D981" s="5">
        <f>'Thông tin khách hàng'!$B$4+B981-1</f>
        <v>82</v>
      </c>
      <c r="E981" s="46">
        <f t="shared" si="5"/>
        <v>11743915040</v>
      </c>
      <c r="F981" s="5">
        <f>TP*VLOOKUP('Thông tin khách hàng'!$E$10,$X$2:$Z$5,3,FALSE)*OFFSET($S981,0,VLOOKUP('Thông tin khách hàng'!$E$10,$X$2:$Z$5,2,FALSE))</f>
        <v>15000000</v>
      </c>
      <c r="G981" s="5">
        <f>EP*VLOOKUP('Thông tin khách hàng'!$E$10,$X$2:$Z$5,3,FALSE)*OFFSET($S981,0,VLOOKUP('Thông tin khách hàng'!$E$10,$X$2:$Z$5,2,FALSE))</f>
        <v>15000000</v>
      </c>
      <c r="H981" s="5">
        <f>F981*HLOOKUP(B981,Assumption!$A$10:$G$12,2,TRUE)+G981*HLOOKUP(B981,Assumption!$A$10:$G$12,3,TRUE)</f>
        <v>750000</v>
      </c>
      <c r="I981" s="5">
        <f t="shared" si="2"/>
        <v>29250000</v>
      </c>
      <c r="J981" s="47">
        <f>VLOOKUP(D981,Assumption!$O$3:$Q$103,IF('Thông tin khách hàng'!$B$3="Nam",2,3),FALSE)/12*P981</f>
        <v>0</v>
      </c>
      <c r="K981" s="5">
        <v>20000.0</v>
      </c>
      <c r="L981" s="46">
        <f>ROUND(((HLOOKUP(B981,Assumption!$A$6:$L$7,2,TRUE)+1)^(1/12)-1)*(E981+I981-J981-K981),0)</f>
        <v>19444306</v>
      </c>
      <c r="M981" s="46">
        <f t="shared" si="3"/>
        <v>11792589346</v>
      </c>
      <c r="N981" s="47">
        <f>HLOOKUP(ROUND(AVERAGE(M969:M980)/10^6,0),Assumption!$B$2:$E$3,2,TRUE)*MAX((AVERAGE(M969:M980)-250*10^6),0)</f>
        <v>68241243.07</v>
      </c>
      <c r="O981" s="46">
        <f t="shared" si="4"/>
        <v>11860830589</v>
      </c>
      <c r="P981" s="46">
        <f>IF(A981=1,SA,MAX(0,SA-M980))</f>
        <v>0</v>
      </c>
      <c r="S981" s="5">
        <v>0.0</v>
      </c>
      <c r="T981" s="5">
        <v>1.0</v>
      </c>
      <c r="U981" s="5">
        <v>1.0</v>
      </c>
      <c r="V981" s="48">
        <v>1.0</v>
      </c>
    </row>
    <row r="982" ht="15.75" customHeight="1">
      <c r="A982" s="5">
        <v>980.0</v>
      </c>
      <c r="B982" s="5">
        <v>82.0</v>
      </c>
      <c r="C982" s="5">
        <f t="shared" si="1"/>
        <v>8</v>
      </c>
      <c r="D982" s="5">
        <f>'Thông tin khách hàng'!$B$4+B982-1</f>
        <v>82</v>
      </c>
      <c r="E982" s="46">
        <f t="shared" si="5"/>
        <v>11792589346</v>
      </c>
      <c r="F982" s="5">
        <f>TP*VLOOKUP('Thông tin khách hàng'!$E$10,$X$2:$Z$5,3,FALSE)*OFFSET($S982,0,VLOOKUP('Thông tin khách hàng'!$E$10,$X$2:$Z$5,2,FALSE))</f>
        <v>0</v>
      </c>
      <c r="G982" s="5">
        <f>EP*VLOOKUP('Thông tin khách hàng'!$E$10,$X$2:$Z$5,3,FALSE)*OFFSET($S982,0,VLOOKUP('Thông tin khách hàng'!$E$10,$X$2:$Z$5,2,FALSE))</f>
        <v>0</v>
      </c>
      <c r="H982" s="5">
        <f>F982*HLOOKUP(B982,Assumption!$A$10:$G$12,2,TRUE)+G982*HLOOKUP(B982,Assumption!$A$10:$G$12,3,TRUE)</f>
        <v>0</v>
      </c>
      <c r="I982" s="5">
        <f t="shared" si="2"/>
        <v>0</v>
      </c>
      <c r="J982" s="47">
        <f>VLOOKUP(D982,Assumption!$O$3:$Q$103,IF('Thông tin khách hàng'!$B$3="Nam",2,3),FALSE)/12*P982</f>
        <v>0</v>
      </c>
      <c r="K982" s="5">
        <v>20000.0</v>
      </c>
      <c r="L982" s="46">
        <f>ROUND(((HLOOKUP(B982,Assumption!$A$6:$L$7,2,TRUE)+1)^(1/12)-1)*(E982+I982-J982-K982),0)</f>
        <v>19476387</v>
      </c>
      <c r="M982" s="46">
        <f t="shared" si="3"/>
        <v>11812045733</v>
      </c>
      <c r="N982" s="47">
        <f>HLOOKUP(ROUND(AVERAGE(M970:M981)/10^6,0),Assumption!$B$2:$E$3,2,TRUE)*MAX((AVERAGE(M970:M981)-250*10^6),0)</f>
        <v>68385604.52</v>
      </c>
      <c r="O982" s="46">
        <f t="shared" si="4"/>
        <v>11880431338</v>
      </c>
      <c r="P982" s="46">
        <f>IF(A982=1,SA,MAX(0,SA-M981))</f>
        <v>0</v>
      </c>
      <c r="S982" s="5">
        <v>0.0</v>
      </c>
      <c r="T982" s="5">
        <v>0.0</v>
      </c>
      <c r="U982" s="5">
        <v>0.0</v>
      </c>
      <c r="V982" s="48">
        <v>1.0</v>
      </c>
    </row>
    <row r="983" ht="15.75" customHeight="1">
      <c r="A983" s="5">
        <v>981.0</v>
      </c>
      <c r="B983" s="5">
        <v>82.0</v>
      </c>
      <c r="C983" s="5">
        <f t="shared" si="1"/>
        <v>9</v>
      </c>
      <c r="D983" s="5">
        <f>'Thông tin khách hàng'!$B$4+B983-1</f>
        <v>82</v>
      </c>
      <c r="E983" s="46">
        <f t="shared" si="5"/>
        <v>11812045733</v>
      </c>
      <c r="F983" s="5">
        <f>TP*VLOOKUP('Thông tin khách hàng'!$E$10,$X$2:$Z$5,3,FALSE)*OFFSET($S983,0,VLOOKUP('Thông tin khách hàng'!$E$10,$X$2:$Z$5,2,FALSE))</f>
        <v>0</v>
      </c>
      <c r="G983" s="5">
        <f>EP*VLOOKUP('Thông tin khách hàng'!$E$10,$X$2:$Z$5,3,FALSE)*OFFSET($S983,0,VLOOKUP('Thông tin khách hàng'!$E$10,$X$2:$Z$5,2,FALSE))</f>
        <v>0</v>
      </c>
      <c r="H983" s="5">
        <f>F983*HLOOKUP(B983,Assumption!$A$10:$G$12,2,TRUE)+G983*HLOOKUP(B983,Assumption!$A$10:$G$12,3,TRUE)</f>
        <v>0</v>
      </c>
      <c r="I983" s="5">
        <f t="shared" si="2"/>
        <v>0</v>
      </c>
      <c r="J983" s="47">
        <f>VLOOKUP(D983,Assumption!$O$3:$Q$103,IF('Thông tin khách hàng'!$B$3="Nam",2,3),FALSE)/12*P983</f>
        <v>0</v>
      </c>
      <c r="K983" s="5">
        <v>20000.0</v>
      </c>
      <c r="L983" s="46">
        <f>ROUND(((HLOOKUP(B983,Assumption!$A$6:$L$7,2,TRUE)+1)^(1/12)-1)*(E983+I983-J983-K983),0)</f>
        <v>19508521</v>
      </c>
      <c r="M983" s="46">
        <f t="shared" si="3"/>
        <v>11831534254</v>
      </c>
      <c r="N983" s="47">
        <f>HLOOKUP(ROUND(AVERAGE(M971:M982)/10^6,0),Assumption!$B$2:$E$3,2,TRUE)*MAX((AVERAGE(M971:M982)-250*10^6),0)</f>
        <v>68530204.39</v>
      </c>
      <c r="O983" s="46">
        <f t="shared" si="4"/>
        <v>11900064459</v>
      </c>
      <c r="P983" s="46">
        <f>IF(A983=1,SA,MAX(0,SA-M982))</f>
        <v>0</v>
      </c>
      <c r="S983" s="5">
        <v>0.0</v>
      </c>
      <c r="T983" s="5">
        <v>0.0</v>
      </c>
      <c r="U983" s="5">
        <v>0.0</v>
      </c>
      <c r="V983" s="48">
        <v>1.0</v>
      </c>
    </row>
    <row r="984" ht="15.75" customHeight="1">
      <c r="A984" s="5">
        <v>982.0</v>
      </c>
      <c r="B984" s="5">
        <v>82.0</v>
      </c>
      <c r="C984" s="5">
        <f t="shared" si="1"/>
        <v>10</v>
      </c>
      <c r="D984" s="5">
        <f>'Thông tin khách hàng'!$B$4+B984-1</f>
        <v>82</v>
      </c>
      <c r="E984" s="46">
        <f t="shared" si="5"/>
        <v>11831534254</v>
      </c>
      <c r="F984" s="5">
        <f>TP*VLOOKUP('Thông tin khách hàng'!$E$10,$X$2:$Z$5,3,FALSE)*OFFSET($S984,0,VLOOKUP('Thông tin khách hàng'!$E$10,$X$2:$Z$5,2,FALSE))</f>
        <v>0</v>
      </c>
      <c r="G984" s="5">
        <f>EP*VLOOKUP('Thông tin khách hàng'!$E$10,$X$2:$Z$5,3,FALSE)*OFFSET($S984,0,VLOOKUP('Thông tin khách hàng'!$E$10,$X$2:$Z$5,2,FALSE))</f>
        <v>0</v>
      </c>
      <c r="H984" s="5">
        <f>F984*HLOOKUP(B984,Assumption!$A$10:$G$12,2,TRUE)+G984*HLOOKUP(B984,Assumption!$A$10:$G$12,3,TRUE)</f>
        <v>0</v>
      </c>
      <c r="I984" s="5">
        <f t="shared" si="2"/>
        <v>0</v>
      </c>
      <c r="J984" s="47">
        <f>VLOOKUP(D984,Assumption!$O$3:$Q$103,IF('Thông tin khách hàng'!$B$3="Nam",2,3),FALSE)/12*P984</f>
        <v>0</v>
      </c>
      <c r="K984" s="5">
        <v>20000.0</v>
      </c>
      <c r="L984" s="46">
        <f>ROUND(((HLOOKUP(B984,Assumption!$A$6:$L$7,2,TRUE)+1)^(1/12)-1)*(E984+I984-J984-K984),0)</f>
        <v>19540708</v>
      </c>
      <c r="M984" s="46">
        <f t="shared" si="3"/>
        <v>11851054962</v>
      </c>
      <c r="N984" s="47">
        <f>HLOOKUP(ROUND(AVERAGE(M972:M983)/10^6,0),Assumption!$B$2:$E$3,2,TRUE)*MAX((AVERAGE(M972:M983)-250*10^6),0)</f>
        <v>68675043.07</v>
      </c>
      <c r="O984" s="46">
        <f t="shared" si="4"/>
        <v>11919730005</v>
      </c>
      <c r="P984" s="46">
        <f>IF(A984=1,SA,MAX(0,SA-M983))</f>
        <v>0</v>
      </c>
      <c r="S984" s="5">
        <v>0.0</v>
      </c>
      <c r="T984" s="5">
        <v>0.0</v>
      </c>
      <c r="U984" s="5">
        <v>1.0</v>
      </c>
      <c r="V984" s="48">
        <v>1.0</v>
      </c>
    </row>
    <row r="985" ht="15.75" customHeight="1">
      <c r="A985" s="5">
        <v>983.0</v>
      </c>
      <c r="B985" s="5">
        <v>82.0</v>
      </c>
      <c r="C985" s="5">
        <f t="shared" si="1"/>
        <v>11</v>
      </c>
      <c r="D985" s="5">
        <f>'Thông tin khách hàng'!$B$4+B985-1</f>
        <v>82</v>
      </c>
      <c r="E985" s="46">
        <f t="shared" si="5"/>
        <v>11851054962</v>
      </c>
      <c r="F985" s="5">
        <f>TP*VLOOKUP('Thông tin khách hàng'!$E$10,$X$2:$Z$5,3,FALSE)*OFFSET($S985,0,VLOOKUP('Thông tin khách hàng'!$E$10,$X$2:$Z$5,2,FALSE))</f>
        <v>0</v>
      </c>
      <c r="G985" s="5">
        <f>EP*VLOOKUP('Thông tin khách hàng'!$E$10,$X$2:$Z$5,3,FALSE)*OFFSET($S985,0,VLOOKUP('Thông tin khách hàng'!$E$10,$X$2:$Z$5,2,FALSE))</f>
        <v>0</v>
      </c>
      <c r="H985" s="5">
        <f>F985*HLOOKUP(B985,Assumption!$A$10:$G$12,2,TRUE)+G985*HLOOKUP(B985,Assumption!$A$10:$G$12,3,TRUE)</f>
        <v>0</v>
      </c>
      <c r="I985" s="5">
        <f t="shared" si="2"/>
        <v>0</v>
      </c>
      <c r="J985" s="47">
        <f>VLOOKUP(D985,Assumption!$O$3:$Q$103,IF('Thông tin khách hàng'!$B$3="Nam",2,3),FALSE)/12*P985</f>
        <v>0</v>
      </c>
      <c r="K985" s="5">
        <v>20000.0</v>
      </c>
      <c r="L985" s="46">
        <f>ROUND(((HLOOKUP(B985,Assumption!$A$6:$L$7,2,TRUE)+1)^(1/12)-1)*(E985+I985-J985-K985),0)</f>
        <v>19572948</v>
      </c>
      <c r="M985" s="46">
        <f t="shared" si="3"/>
        <v>11870607910</v>
      </c>
      <c r="N985" s="47">
        <f>HLOOKUP(ROUND(AVERAGE(M973:M984)/10^6,0),Assumption!$B$2:$E$3,2,TRUE)*MAX((AVERAGE(M973:M984)-250*10^6),0)</f>
        <v>68820120.97</v>
      </c>
      <c r="O985" s="46">
        <f t="shared" si="4"/>
        <v>11939428031</v>
      </c>
      <c r="P985" s="46">
        <f>IF(A985=1,SA,MAX(0,SA-M984))</f>
        <v>0</v>
      </c>
      <c r="S985" s="5">
        <v>0.0</v>
      </c>
      <c r="T985" s="5">
        <v>0.0</v>
      </c>
      <c r="U985" s="5">
        <v>0.0</v>
      </c>
      <c r="V985" s="48">
        <v>1.0</v>
      </c>
    </row>
    <row r="986" ht="15.75" customHeight="1">
      <c r="A986" s="5">
        <v>984.0</v>
      </c>
      <c r="B986" s="5">
        <v>82.0</v>
      </c>
      <c r="C986" s="5">
        <f t="shared" si="1"/>
        <v>12</v>
      </c>
      <c r="D986" s="5">
        <f>'Thông tin khách hàng'!$B$4+B986-1</f>
        <v>82</v>
      </c>
      <c r="E986" s="46">
        <f t="shared" si="5"/>
        <v>11870607910</v>
      </c>
      <c r="F986" s="5">
        <f>TP*VLOOKUP('Thông tin khách hàng'!$E$10,$X$2:$Z$5,3,FALSE)*OFFSET($S986,0,VLOOKUP('Thông tin khách hàng'!$E$10,$X$2:$Z$5,2,FALSE))</f>
        <v>0</v>
      </c>
      <c r="G986" s="5">
        <f>EP*VLOOKUP('Thông tin khách hàng'!$E$10,$X$2:$Z$5,3,FALSE)*OFFSET($S986,0,VLOOKUP('Thông tin khách hàng'!$E$10,$X$2:$Z$5,2,FALSE))</f>
        <v>0</v>
      </c>
      <c r="H986" s="5">
        <f>F986*HLOOKUP(B986,Assumption!$A$10:$G$12,2,TRUE)+G986*HLOOKUP(B986,Assumption!$A$10:$G$12,3,TRUE)</f>
        <v>0</v>
      </c>
      <c r="I986" s="5">
        <f t="shared" si="2"/>
        <v>0</v>
      </c>
      <c r="J986" s="47">
        <f>VLOOKUP(D986,Assumption!$O$3:$Q$103,IF('Thông tin khách hàng'!$B$3="Nam",2,3),FALSE)/12*P986</f>
        <v>0</v>
      </c>
      <c r="K986" s="5">
        <v>20000.0</v>
      </c>
      <c r="L986" s="46">
        <f>ROUND(((HLOOKUP(B986,Assumption!$A$6:$L$7,2,TRUE)+1)^(1/12)-1)*(E986+I986-J986-K986),0)</f>
        <v>19605241</v>
      </c>
      <c r="M986" s="46">
        <f t="shared" si="3"/>
        <v>11890193151</v>
      </c>
      <c r="N986" s="47">
        <f>HLOOKUP(ROUND(AVERAGE(M974:M985)/10^6,0),Assumption!$B$2:$E$3,2,TRUE)*MAX((AVERAGE(M974:M985)-250*10^6),0)</f>
        <v>68965438.48</v>
      </c>
      <c r="O986" s="46">
        <f t="shared" si="4"/>
        <v>11959158590</v>
      </c>
      <c r="P986" s="46">
        <f>IF(A986=1,SA,MAX(0,SA-M985))</f>
        <v>0</v>
      </c>
      <c r="S986" s="5">
        <v>0.0</v>
      </c>
      <c r="T986" s="5">
        <v>0.0</v>
      </c>
      <c r="U986" s="5">
        <v>0.0</v>
      </c>
      <c r="V986" s="48">
        <v>1.0</v>
      </c>
    </row>
    <row r="987" ht="15.75" customHeight="1">
      <c r="A987" s="5">
        <v>985.0</v>
      </c>
      <c r="B987" s="5">
        <v>83.0</v>
      </c>
      <c r="C987" s="5">
        <f t="shared" si="1"/>
        <v>1</v>
      </c>
      <c r="D987" s="5">
        <f>'Thông tin khách hàng'!$B$4+B987-1</f>
        <v>83</v>
      </c>
      <c r="E987" s="46">
        <f t="shared" si="5"/>
        <v>11890193151</v>
      </c>
      <c r="F987" s="5">
        <f>TP*VLOOKUP('Thông tin khách hàng'!$E$10,$X$2:$Z$5,3,FALSE)*OFFSET($S987,0,VLOOKUP('Thông tin khách hàng'!$E$10,$X$2:$Z$5,2,FALSE))</f>
        <v>15000000</v>
      </c>
      <c r="G987" s="5">
        <f>EP*VLOOKUP('Thông tin khách hàng'!$E$10,$X$2:$Z$5,3,FALSE)*OFFSET($S987,0,VLOOKUP('Thông tin khách hàng'!$E$10,$X$2:$Z$5,2,FALSE))</f>
        <v>15000000</v>
      </c>
      <c r="H987" s="5">
        <f>F987*HLOOKUP(B987,Assumption!$A$10:$G$12,2,TRUE)+G987*HLOOKUP(B987,Assumption!$A$10:$G$12,3,TRUE)</f>
        <v>750000</v>
      </c>
      <c r="I987" s="5">
        <f t="shared" si="2"/>
        <v>29250000</v>
      </c>
      <c r="J987" s="47">
        <f>VLOOKUP(D987,Assumption!$O$3:$Q$103,IF('Thông tin khách hàng'!$B$3="Nam",2,3),FALSE)/12*P987</f>
        <v>0</v>
      </c>
      <c r="K987" s="5">
        <v>20000.0</v>
      </c>
      <c r="L987" s="46">
        <f>ROUND(((HLOOKUP(B987,Assumption!$A$6:$L$7,2,TRUE)+1)^(1/12)-1)*(E987+I987-J987-K987),0)</f>
        <v>19685896</v>
      </c>
      <c r="M987" s="46">
        <f t="shared" si="3"/>
        <v>11939109047</v>
      </c>
      <c r="N987" s="47">
        <f>HLOOKUP(ROUND(AVERAGE(M975:M986)/10^6,0),Assumption!$B$2:$E$3,2,TRUE)*MAX((AVERAGE(M975:M986)-250*10^6),0)</f>
        <v>69110995.99</v>
      </c>
      <c r="O987" s="46">
        <f t="shared" si="4"/>
        <v>12008220043</v>
      </c>
      <c r="P987" s="46">
        <f>IF(A987=1,SA,MAX(0,SA-M986))</f>
        <v>0</v>
      </c>
      <c r="S987" s="5">
        <v>1.0</v>
      </c>
      <c r="T987" s="5">
        <v>1.0</v>
      </c>
      <c r="U987" s="5">
        <v>1.0</v>
      </c>
      <c r="V987" s="48">
        <v>1.0</v>
      </c>
    </row>
    <row r="988" ht="15.75" customHeight="1">
      <c r="A988" s="5">
        <v>986.0</v>
      </c>
      <c r="B988" s="5">
        <v>83.0</v>
      </c>
      <c r="C988" s="5">
        <f t="shared" si="1"/>
        <v>2</v>
      </c>
      <c r="D988" s="5">
        <f>'Thông tin khách hàng'!$B$4+B988-1</f>
        <v>83</v>
      </c>
      <c r="E988" s="46">
        <f t="shared" si="5"/>
        <v>11939109047</v>
      </c>
      <c r="F988" s="5">
        <f>TP*VLOOKUP('Thông tin khách hàng'!$E$10,$X$2:$Z$5,3,FALSE)*OFFSET($S988,0,VLOOKUP('Thông tin khách hàng'!$E$10,$X$2:$Z$5,2,FALSE))</f>
        <v>0</v>
      </c>
      <c r="G988" s="5">
        <f>EP*VLOOKUP('Thông tin khách hàng'!$E$10,$X$2:$Z$5,3,FALSE)*OFFSET($S988,0,VLOOKUP('Thông tin khách hàng'!$E$10,$X$2:$Z$5,2,FALSE))</f>
        <v>0</v>
      </c>
      <c r="H988" s="5">
        <f>F988*HLOOKUP(B988,Assumption!$A$10:$G$12,2,TRUE)+G988*HLOOKUP(B988,Assumption!$A$10:$G$12,3,TRUE)</f>
        <v>0</v>
      </c>
      <c r="I988" s="5">
        <f t="shared" si="2"/>
        <v>0</v>
      </c>
      <c r="J988" s="47">
        <f>VLOOKUP(D988,Assumption!$O$3:$Q$103,IF('Thông tin khách hàng'!$B$3="Nam",2,3),FALSE)/12*P988</f>
        <v>0</v>
      </c>
      <c r="K988" s="5">
        <v>20000.0</v>
      </c>
      <c r="L988" s="46">
        <f>ROUND(((HLOOKUP(B988,Assumption!$A$6:$L$7,2,TRUE)+1)^(1/12)-1)*(E988+I988-J988-K988),0)</f>
        <v>19718376</v>
      </c>
      <c r="M988" s="46">
        <f t="shared" si="3"/>
        <v>11958807423</v>
      </c>
      <c r="N988" s="47">
        <f>HLOOKUP(ROUND(AVERAGE(M976:M987)/10^6,0),Assumption!$B$2:$E$3,2,TRUE)*MAX((AVERAGE(M976:M987)-250*10^6),0)</f>
        <v>69256793.9</v>
      </c>
      <c r="O988" s="46">
        <f t="shared" si="4"/>
        <v>12028064217</v>
      </c>
      <c r="P988" s="46">
        <f>IF(A988=1,SA,MAX(0,SA-M987))</f>
        <v>0</v>
      </c>
      <c r="S988" s="5">
        <v>0.0</v>
      </c>
      <c r="T988" s="5">
        <v>0.0</v>
      </c>
      <c r="U988" s="5">
        <v>0.0</v>
      </c>
      <c r="V988" s="48">
        <v>1.0</v>
      </c>
    </row>
    <row r="989" ht="15.75" customHeight="1">
      <c r="A989" s="5">
        <v>987.0</v>
      </c>
      <c r="B989" s="5">
        <v>83.0</v>
      </c>
      <c r="C989" s="5">
        <f t="shared" si="1"/>
        <v>3</v>
      </c>
      <c r="D989" s="5">
        <f>'Thông tin khách hàng'!$B$4+B989-1</f>
        <v>83</v>
      </c>
      <c r="E989" s="46">
        <f t="shared" si="5"/>
        <v>11958807423</v>
      </c>
      <c r="F989" s="5">
        <f>TP*VLOOKUP('Thông tin khách hàng'!$E$10,$X$2:$Z$5,3,FALSE)*OFFSET($S989,0,VLOOKUP('Thông tin khách hàng'!$E$10,$X$2:$Z$5,2,FALSE))</f>
        <v>0</v>
      </c>
      <c r="G989" s="5">
        <f>EP*VLOOKUP('Thông tin khách hàng'!$E$10,$X$2:$Z$5,3,FALSE)*OFFSET($S989,0,VLOOKUP('Thông tin khách hàng'!$E$10,$X$2:$Z$5,2,FALSE))</f>
        <v>0</v>
      </c>
      <c r="H989" s="5">
        <f>F989*HLOOKUP(B989,Assumption!$A$10:$G$12,2,TRUE)+G989*HLOOKUP(B989,Assumption!$A$10:$G$12,3,TRUE)</f>
        <v>0</v>
      </c>
      <c r="I989" s="5">
        <f t="shared" si="2"/>
        <v>0</v>
      </c>
      <c r="J989" s="47">
        <f>VLOOKUP(D989,Assumption!$O$3:$Q$103,IF('Thông tin khách hàng'!$B$3="Nam",2,3),FALSE)/12*P989</f>
        <v>0</v>
      </c>
      <c r="K989" s="5">
        <v>20000.0</v>
      </c>
      <c r="L989" s="46">
        <f>ROUND(((HLOOKUP(B989,Assumption!$A$6:$L$7,2,TRUE)+1)^(1/12)-1)*(E989+I989-J989-K989),0)</f>
        <v>19750910</v>
      </c>
      <c r="M989" s="46">
        <f t="shared" si="3"/>
        <v>11978538333</v>
      </c>
      <c r="N989" s="47">
        <f>HLOOKUP(ROUND(AVERAGE(M977:M988)/10^6,0),Assumption!$B$2:$E$3,2,TRUE)*MAX((AVERAGE(M977:M988)-250*10^6),0)</f>
        <v>69402832.61</v>
      </c>
      <c r="O989" s="46">
        <f t="shared" si="4"/>
        <v>12047941166</v>
      </c>
      <c r="P989" s="46">
        <f>IF(A989=1,SA,MAX(0,SA-M988))</f>
        <v>0</v>
      </c>
      <c r="S989" s="5">
        <v>0.0</v>
      </c>
      <c r="T989" s="5">
        <v>0.0</v>
      </c>
      <c r="U989" s="5">
        <v>0.0</v>
      </c>
      <c r="V989" s="48">
        <v>1.0</v>
      </c>
    </row>
    <row r="990" ht="15.75" customHeight="1">
      <c r="A990" s="5">
        <v>988.0</v>
      </c>
      <c r="B990" s="5">
        <v>83.0</v>
      </c>
      <c r="C990" s="5">
        <f t="shared" si="1"/>
        <v>4</v>
      </c>
      <c r="D990" s="5">
        <f>'Thông tin khách hàng'!$B$4+B990-1</f>
        <v>83</v>
      </c>
      <c r="E990" s="46">
        <f t="shared" si="5"/>
        <v>11978538333</v>
      </c>
      <c r="F990" s="5">
        <f>TP*VLOOKUP('Thông tin khách hàng'!$E$10,$X$2:$Z$5,3,FALSE)*OFFSET($S990,0,VLOOKUP('Thông tin khách hàng'!$E$10,$X$2:$Z$5,2,FALSE))</f>
        <v>0</v>
      </c>
      <c r="G990" s="5">
        <f>EP*VLOOKUP('Thông tin khách hàng'!$E$10,$X$2:$Z$5,3,FALSE)*OFFSET($S990,0,VLOOKUP('Thông tin khách hàng'!$E$10,$X$2:$Z$5,2,FALSE))</f>
        <v>0</v>
      </c>
      <c r="H990" s="5">
        <f>F990*HLOOKUP(B990,Assumption!$A$10:$G$12,2,TRUE)+G990*HLOOKUP(B990,Assumption!$A$10:$G$12,3,TRUE)</f>
        <v>0</v>
      </c>
      <c r="I990" s="5">
        <f t="shared" si="2"/>
        <v>0</v>
      </c>
      <c r="J990" s="47">
        <f>VLOOKUP(D990,Assumption!$O$3:$Q$103,IF('Thông tin khách hàng'!$B$3="Nam",2,3),FALSE)/12*P990</f>
        <v>0</v>
      </c>
      <c r="K990" s="5">
        <v>20000.0</v>
      </c>
      <c r="L990" s="46">
        <f>ROUND(((HLOOKUP(B990,Assumption!$A$6:$L$7,2,TRUE)+1)^(1/12)-1)*(E990+I990-J990-K990),0)</f>
        <v>19783497</v>
      </c>
      <c r="M990" s="46">
        <f t="shared" si="3"/>
        <v>11998301830</v>
      </c>
      <c r="N990" s="47">
        <f>HLOOKUP(ROUND(AVERAGE(M978:M989)/10^6,0),Assumption!$B$2:$E$3,2,TRUE)*MAX((AVERAGE(M978:M989)-250*10^6),0)</f>
        <v>69549112.52</v>
      </c>
      <c r="O990" s="46">
        <f t="shared" si="4"/>
        <v>12067850943</v>
      </c>
      <c r="P990" s="46">
        <f>IF(A990=1,SA,MAX(0,SA-M989))</f>
        <v>0</v>
      </c>
      <c r="S990" s="5">
        <v>0.0</v>
      </c>
      <c r="T990" s="5">
        <v>0.0</v>
      </c>
      <c r="U990" s="5">
        <v>1.0</v>
      </c>
      <c r="V990" s="48">
        <v>1.0</v>
      </c>
    </row>
    <row r="991" ht="15.75" customHeight="1">
      <c r="A991" s="5">
        <v>989.0</v>
      </c>
      <c r="B991" s="5">
        <v>83.0</v>
      </c>
      <c r="C991" s="5">
        <f t="shared" si="1"/>
        <v>5</v>
      </c>
      <c r="D991" s="5">
        <f>'Thông tin khách hàng'!$B$4+B991-1</f>
        <v>83</v>
      </c>
      <c r="E991" s="46">
        <f t="shared" si="5"/>
        <v>11998301830</v>
      </c>
      <c r="F991" s="5">
        <f>TP*VLOOKUP('Thông tin khách hàng'!$E$10,$X$2:$Z$5,3,FALSE)*OFFSET($S991,0,VLOOKUP('Thông tin khách hàng'!$E$10,$X$2:$Z$5,2,FALSE))</f>
        <v>0</v>
      </c>
      <c r="G991" s="5">
        <f>EP*VLOOKUP('Thông tin khách hàng'!$E$10,$X$2:$Z$5,3,FALSE)*OFFSET($S991,0,VLOOKUP('Thông tin khách hàng'!$E$10,$X$2:$Z$5,2,FALSE))</f>
        <v>0</v>
      </c>
      <c r="H991" s="5">
        <f>F991*HLOOKUP(B991,Assumption!$A$10:$G$12,2,TRUE)+G991*HLOOKUP(B991,Assumption!$A$10:$G$12,3,TRUE)</f>
        <v>0</v>
      </c>
      <c r="I991" s="5">
        <f t="shared" si="2"/>
        <v>0</v>
      </c>
      <c r="J991" s="47">
        <f>VLOOKUP(D991,Assumption!$O$3:$Q$103,IF('Thông tin khách hàng'!$B$3="Nam",2,3),FALSE)/12*P991</f>
        <v>0</v>
      </c>
      <c r="K991" s="5">
        <v>20000.0</v>
      </c>
      <c r="L991" s="46">
        <f>ROUND(((HLOOKUP(B991,Assumption!$A$6:$L$7,2,TRUE)+1)^(1/12)-1)*(E991+I991-J991-K991),0)</f>
        <v>19816138</v>
      </c>
      <c r="M991" s="46">
        <f t="shared" si="3"/>
        <v>12018097968</v>
      </c>
      <c r="N991" s="47">
        <f>HLOOKUP(ROUND(AVERAGE(M979:M990)/10^6,0),Assumption!$B$2:$E$3,2,TRUE)*MAX((AVERAGE(M979:M990)-250*10^6),0)</f>
        <v>69695634.01</v>
      </c>
      <c r="O991" s="46">
        <f t="shared" si="4"/>
        <v>12087793602</v>
      </c>
      <c r="P991" s="46">
        <f>IF(A991=1,SA,MAX(0,SA-M990))</f>
        <v>0</v>
      </c>
      <c r="S991" s="5">
        <v>0.0</v>
      </c>
      <c r="T991" s="5">
        <v>0.0</v>
      </c>
      <c r="U991" s="5">
        <v>0.0</v>
      </c>
      <c r="V991" s="48">
        <v>1.0</v>
      </c>
    </row>
    <row r="992" ht="15.75" customHeight="1">
      <c r="A992" s="5">
        <v>990.0</v>
      </c>
      <c r="B992" s="5">
        <v>83.0</v>
      </c>
      <c r="C992" s="5">
        <f t="shared" si="1"/>
        <v>6</v>
      </c>
      <c r="D992" s="5">
        <f>'Thông tin khách hàng'!$B$4+B992-1</f>
        <v>83</v>
      </c>
      <c r="E992" s="46">
        <f t="shared" si="5"/>
        <v>12018097968</v>
      </c>
      <c r="F992" s="5">
        <f>TP*VLOOKUP('Thông tin khách hàng'!$E$10,$X$2:$Z$5,3,FALSE)*OFFSET($S992,0,VLOOKUP('Thông tin khách hàng'!$E$10,$X$2:$Z$5,2,FALSE))</f>
        <v>0</v>
      </c>
      <c r="G992" s="5">
        <f>EP*VLOOKUP('Thông tin khách hàng'!$E$10,$X$2:$Z$5,3,FALSE)*OFFSET($S992,0,VLOOKUP('Thông tin khách hàng'!$E$10,$X$2:$Z$5,2,FALSE))</f>
        <v>0</v>
      </c>
      <c r="H992" s="5">
        <f>F992*HLOOKUP(B992,Assumption!$A$10:$G$12,2,TRUE)+G992*HLOOKUP(B992,Assumption!$A$10:$G$12,3,TRUE)</f>
        <v>0</v>
      </c>
      <c r="I992" s="5">
        <f t="shared" si="2"/>
        <v>0</v>
      </c>
      <c r="J992" s="47">
        <f>VLOOKUP(D992,Assumption!$O$3:$Q$103,IF('Thông tin khách hàng'!$B$3="Nam",2,3),FALSE)/12*P992</f>
        <v>0</v>
      </c>
      <c r="K992" s="5">
        <v>20000.0</v>
      </c>
      <c r="L992" s="46">
        <f>ROUND(((HLOOKUP(B992,Assumption!$A$6:$L$7,2,TRUE)+1)^(1/12)-1)*(E992+I992-J992-K992),0)</f>
        <v>19848833</v>
      </c>
      <c r="M992" s="46">
        <f t="shared" si="3"/>
        <v>12037926801</v>
      </c>
      <c r="N992" s="47">
        <f>HLOOKUP(ROUND(AVERAGE(M980:M991)/10^6,0),Assumption!$B$2:$E$3,2,TRUE)*MAX((AVERAGE(M980:M991)-250*10^6),0)</f>
        <v>69842397.5</v>
      </c>
      <c r="O992" s="46">
        <f t="shared" si="4"/>
        <v>12107769199</v>
      </c>
      <c r="P992" s="46">
        <f>IF(A992=1,SA,MAX(0,SA-M991))</f>
        <v>0</v>
      </c>
      <c r="S992" s="5">
        <v>0.0</v>
      </c>
      <c r="T992" s="5">
        <v>0.0</v>
      </c>
      <c r="U992" s="5">
        <v>0.0</v>
      </c>
      <c r="V992" s="48">
        <v>1.0</v>
      </c>
    </row>
    <row r="993" ht="15.75" customHeight="1">
      <c r="A993" s="5">
        <v>991.0</v>
      </c>
      <c r="B993" s="5">
        <v>83.0</v>
      </c>
      <c r="C993" s="5">
        <f t="shared" si="1"/>
        <v>7</v>
      </c>
      <c r="D993" s="5">
        <f>'Thông tin khách hàng'!$B$4+B993-1</f>
        <v>83</v>
      </c>
      <c r="E993" s="46">
        <f t="shared" si="5"/>
        <v>12037926801</v>
      </c>
      <c r="F993" s="5">
        <f>TP*VLOOKUP('Thông tin khách hàng'!$E$10,$X$2:$Z$5,3,FALSE)*OFFSET($S993,0,VLOOKUP('Thông tin khách hàng'!$E$10,$X$2:$Z$5,2,FALSE))</f>
        <v>15000000</v>
      </c>
      <c r="G993" s="5">
        <f>EP*VLOOKUP('Thông tin khách hàng'!$E$10,$X$2:$Z$5,3,FALSE)*OFFSET($S993,0,VLOOKUP('Thông tin khách hàng'!$E$10,$X$2:$Z$5,2,FALSE))</f>
        <v>15000000</v>
      </c>
      <c r="H993" s="5">
        <f>F993*HLOOKUP(B993,Assumption!$A$10:$G$12,2,TRUE)+G993*HLOOKUP(B993,Assumption!$A$10:$G$12,3,TRUE)</f>
        <v>750000</v>
      </c>
      <c r="I993" s="5">
        <f t="shared" si="2"/>
        <v>29250000</v>
      </c>
      <c r="J993" s="47">
        <f>VLOOKUP(D993,Assumption!$O$3:$Q$103,IF('Thông tin khách hàng'!$B$3="Nam",2,3),FALSE)/12*P993</f>
        <v>0</v>
      </c>
      <c r="K993" s="5">
        <v>20000.0</v>
      </c>
      <c r="L993" s="46">
        <f>ROUND(((HLOOKUP(B993,Assumption!$A$6:$L$7,2,TRUE)+1)^(1/12)-1)*(E993+I993-J993-K993),0)</f>
        <v>19929891</v>
      </c>
      <c r="M993" s="46">
        <f t="shared" si="3"/>
        <v>12087086692</v>
      </c>
      <c r="N993" s="47">
        <f>HLOOKUP(ROUND(AVERAGE(M981:M992)/10^6,0),Assumption!$B$2:$E$3,2,TRUE)*MAX((AVERAGE(M981:M992)-250*10^6),0)</f>
        <v>69989403.38</v>
      </c>
      <c r="O993" s="46">
        <f t="shared" si="4"/>
        <v>12157076096</v>
      </c>
      <c r="P993" s="46">
        <f>IF(A993=1,SA,MAX(0,SA-M992))</f>
        <v>0</v>
      </c>
      <c r="S993" s="5">
        <v>0.0</v>
      </c>
      <c r="T993" s="5">
        <v>1.0</v>
      </c>
      <c r="U993" s="5">
        <v>1.0</v>
      </c>
      <c r="V993" s="48">
        <v>1.0</v>
      </c>
    </row>
    <row r="994" ht="15.75" customHeight="1">
      <c r="A994" s="5">
        <v>992.0</v>
      </c>
      <c r="B994" s="5">
        <v>83.0</v>
      </c>
      <c r="C994" s="5">
        <f t="shared" si="1"/>
        <v>8</v>
      </c>
      <c r="D994" s="5">
        <f>'Thông tin khách hàng'!$B$4+B994-1</f>
        <v>83</v>
      </c>
      <c r="E994" s="46">
        <f t="shared" si="5"/>
        <v>12087086692</v>
      </c>
      <c r="F994" s="5">
        <f>TP*VLOOKUP('Thông tin khách hàng'!$E$10,$X$2:$Z$5,3,FALSE)*OFFSET($S994,0,VLOOKUP('Thông tin khách hàng'!$E$10,$X$2:$Z$5,2,FALSE))</f>
        <v>0</v>
      </c>
      <c r="G994" s="5">
        <f>EP*VLOOKUP('Thông tin khách hàng'!$E$10,$X$2:$Z$5,3,FALSE)*OFFSET($S994,0,VLOOKUP('Thông tin khách hàng'!$E$10,$X$2:$Z$5,2,FALSE))</f>
        <v>0</v>
      </c>
      <c r="H994" s="5">
        <f>F994*HLOOKUP(B994,Assumption!$A$10:$G$12,2,TRUE)+G994*HLOOKUP(B994,Assumption!$A$10:$G$12,3,TRUE)</f>
        <v>0</v>
      </c>
      <c r="I994" s="5">
        <f t="shared" si="2"/>
        <v>0</v>
      </c>
      <c r="J994" s="47">
        <f>VLOOKUP(D994,Assumption!$O$3:$Q$103,IF('Thông tin khách hàng'!$B$3="Nam",2,3),FALSE)/12*P994</f>
        <v>0</v>
      </c>
      <c r="K994" s="5">
        <v>20000.0</v>
      </c>
      <c r="L994" s="46">
        <f>ROUND(((HLOOKUP(B994,Assumption!$A$6:$L$7,2,TRUE)+1)^(1/12)-1)*(E994+I994-J994-K994),0)</f>
        <v>19962773</v>
      </c>
      <c r="M994" s="46">
        <f t="shared" si="3"/>
        <v>12107029465</v>
      </c>
      <c r="N994" s="47">
        <f>HLOOKUP(ROUND(AVERAGE(M982:M993)/10^6,0),Assumption!$B$2:$E$3,2,TRUE)*MAX((AVERAGE(M982:M993)-250*10^6),0)</f>
        <v>70136652.05</v>
      </c>
      <c r="O994" s="46">
        <f t="shared" si="4"/>
        <v>12177166117</v>
      </c>
      <c r="P994" s="46">
        <f>IF(A994=1,SA,MAX(0,SA-M993))</f>
        <v>0</v>
      </c>
      <c r="S994" s="5">
        <v>0.0</v>
      </c>
      <c r="T994" s="5">
        <v>0.0</v>
      </c>
      <c r="U994" s="5">
        <v>0.0</v>
      </c>
      <c r="V994" s="48">
        <v>1.0</v>
      </c>
    </row>
    <row r="995" ht="15.75" customHeight="1">
      <c r="A995" s="5">
        <v>993.0</v>
      </c>
      <c r="B995" s="5">
        <v>83.0</v>
      </c>
      <c r="C995" s="5">
        <f t="shared" si="1"/>
        <v>9</v>
      </c>
      <c r="D995" s="5">
        <f>'Thông tin khách hàng'!$B$4+B995-1</f>
        <v>83</v>
      </c>
      <c r="E995" s="46">
        <f t="shared" si="5"/>
        <v>12107029465</v>
      </c>
      <c r="F995" s="5">
        <f>TP*VLOOKUP('Thông tin khách hàng'!$E$10,$X$2:$Z$5,3,FALSE)*OFFSET($S995,0,VLOOKUP('Thông tin khách hàng'!$E$10,$X$2:$Z$5,2,FALSE))</f>
        <v>0</v>
      </c>
      <c r="G995" s="5">
        <f>EP*VLOOKUP('Thông tin khách hàng'!$E$10,$X$2:$Z$5,3,FALSE)*OFFSET($S995,0,VLOOKUP('Thông tin khách hàng'!$E$10,$X$2:$Z$5,2,FALSE))</f>
        <v>0</v>
      </c>
      <c r="H995" s="5">
        <f>F995*HLOOKUP(B995,Assumption!$A$10:$G$12,2,TRUE)+G995*HLOOKUP(B995,Assumption!$A$10:$G$12,3,TRUE)</f>
        <v>0</v>
      </c>
      <c r="I995" s="5">
        <f t="shared" si="2"/>
        <v>0</v>
      </c>
      <c r="J995" s="47">
        <f>VLOOKUP(D995,Assumption!$O$3:$Q$103,IF('Thông tin khách hàng'!$B$3="Nam",2,3),FALSE)/12*P995</f>
        <v>0</v>
      </c>
      <c r="K995" s="5">
        <v>20000.0</v>
      </c>
      <c r="L995" s="46">
        <f>ROUND(((HLOOKUP(B995,Assumption!$A$6:$L$7,2,TRUE)+1)^(1/12)-1)*(E995+I995-J995-K995),0)</f>
        <v>19995710</v>
      </c>
      <c r="M995" s="46">
        <f t="shared" si="3"/>
        <v>12127005175</v>
      </c>
      <c r="N995" s="47">
        <f>HLOOKUP(ROUND(AVERAGE(M983:M994)/10^6,0),Assumption!$B$2:$E$3,2,TRUE)*MAX((AVERAGE(M983:M994)-250*10^6),0)</f>
        <v>70284143.92</v>
      </c>
      <c r="O995" s="46">
        <f t="shared" si="4"/>
        <v>12197289319</v>
      </c>
      <c r="P995" s="46">
        <f>IF(A995=1,SA,MAX(0,SA-M994))</f>
        <v>0</v>
      </c>
      <c r="S995" s="5">
        <v>0.0</v>
      </c>
      <c r="T995" s="5">
        <v>0.0</v>
      </c>
      <c r="U995" s="5">
        <v>0.0</v>
      </c>
      <c r="V995" s="48">
        <v>1.0</v>
      </c>
    </row>
    <row r="996" ht="15.75" customHeight="1">
      <c r="A996" s="5">
        <v>994.0</v>
      </c>
      <c r="B996" s="5">
        <v>83.0</v>
      </c>
      <c r="C996" s="5">
        <f t="shared" si="1"/>
        <v>10</v>
      </c>
      <c r="D996" s="5">
        <f>'Thông tin khách hàng'!$B$4+B996-1</f>
        <v>83</v>
      </c>
      <c r="E996" s="46">
        <f t="shared" si="5"/>
        <v>12127005175</v>
      </c>
      <c r="F996" s="5">
        <f>TP*VLOOKUP('Thông tin khách hàng'!$E$10,$X$2:$Z$5,3,FALSE)*OFFSET($S996,0,VLOOKUP('Thông tin khách hàng'!$E$10,$X$2:$Z$5,2,FALSE))</f>
        <v>0</v>
      </c>
      <c r="G996" s="5">
        <f>EP*VLOOKUP('Thông tin khách hàng'!$E$10,$X$2:$Z$5,3,FALSE)*OFFSET($S996,0,VLOOKUP('Thông tin khách hàng'!$E$10,$X$2:$Z$5,2,FALSE))</f>
        <v>0</v>
      </c>
      <c r="H996" s="5">
        <f>F996*HLOOKUP(B996,Assumption!$A$10:$G$12,2,TRUE)+G996*HLOOKUP(B996,Assumption!$A$10:$G$12,3,TRUE)</f>
        <v>0</v>
      </c>
      <c r="I996" s="5">
        <f t="shared" si="2"/>
        <v>0</v>
      </c>
      <c r="J996" s="47">
        <f>VLOOKUP(D996,Assumption!$O$3:$Q$103,IF('Thông tin khách hàng'!$B$3="Nam",2,3),FALSE)/12*P996</f>
        <v>0</v>
      </c>
      <c r="K996" s="5">
        <v>20000.0</v>
      </c>
      <c r="L996" s="46">
        <f>ROUND(((HLOOKUP(B996,Assumption!$A$6:$L$7,2,TRUE)+1)^(1/12)-1)*(E996+I996-J996-K996),0)</f>
        <v>20028702</v>
      </c>
      <c r="M996" s="46">
        <f t="shared" si="3"/>
        <v>12147013877</v>
      </c>
      <c r="N996" s="47">
        <f>HLOOKUP(ROUND(AVERAGE(M984:M995)/10^6,0),Assumption!$B$2:$E$3,2,TRUE)*MAX((AVERAGE(M984:M995)-250*10^6),0)</f>
        <v>70431879.38</v>
      </c>
      <c r="O996" s="46">
        <f t="shared" si="4"/>
        <v>12217445757</v>
      </c>
      <c r="P996" s="46">
        <f>IF(A996=1,SA,MAX(0,SA-M995))</f>
        <v>0</v>
      </c>
      <c r="S996" s="5">
        <v>0.0</v>
      </c>
      <c r="T996" s="5">
        <v>0.0</v>
      </c>
      <c r="U996" s="5">
        <v>1.0</v>
      </c>
      <c r="V996" s="48">
        <v>1.0</v>
      </c>
    </row>
    <row r="997" ht="15.75" customHeight="1">
      <c r="A997" s="5">
        <v>995.0</v>
      </c>
      <c r="B997" s="5">
        <v>83.0</v>
      </c>
      <c r="C997" s="5">
        <f t="shared" si="1"/>
        <v>11</v>
      </c>
      <c r="D997" s="5">
        <f>'Thông tin khách hàng'!$B$4+B997-1</f>
        <v>83</v>
      </c>
      <c r="E997" s="46">
        <f t="shared" si="5"/>
        <v>12147013877</v>
      </c>
      <c r="F997" s="5">
        <f>TP*VLOOKUP('Thông tin khách hàng'!$E$10,$X$2:$Z$5,3,FALSE)*OFFSET($S997,0,VLOOKUP('Thông tin khách hàng'!$E$10,$X$2:$Z$5,2,FALSE))</f>
        <v>0</v>
      </c>
      <c r="G997" s="5">
        <f>EP*VLOOKUP('Thông tin khách hàng'!$E$10,$X$2:$Z$5,3,FALSE)*OFFSET($S997,0,VLOOKUP('Thông tin khách hàng'!$E$10,$X$2:$Z$5,2,FALSE))</f>
        <v>0</v>
      </c>
      <c r="H997" s="5">
        <f>F997*HLOOKUP(B997,Assumption!$A$10:$G$12,2,TRUE)+G997*HLOOKUP(B997,Assumption!$A$10:$G$12,3,TRUE)</f>
        <v>0</v>
      </c>
      <c r="I997" s="5">
        <f t="shared" si="2"/>
        <v>0</v>
      </c>
      <c r="J997" s="47">
        <f>VLOOKUP(D997,Assumption!$O$3:$Q$103,IF('Thông tin khách hàng'!$B$3="Nam",2,3),FALSE)/12*P997</f>
        <v>0</v>
      </c>
      <c r="K997" s="5">
        <v>20000.0</v>
      </c>
      <c r="L997" s="46">
        <f>ROUND(((HLOOKUP(B997,Assumption!$A$6:$L$7,2,TRUE)+1)^(1/12)-1)*(E997+I997-J997-K997),0)</f>
        <v>20061748</v>
      </c>
      <c r="M997" s="46">
        <f t="shared" si="3"/>
        <v>12167055625</v>
      </c>
      <c r="N997" s="47">
        <f>HLOOKUP(ROUND(AVERAGE(M985:M996)/10^6,0),Assumption!$B$2:$E$3,2,TRUE)*MAX((AVERAGE(M985:M996)-250*10^6),0)</f>
        <v>70579858.84</v>
      </c>
      <c r="O997" s="46">
        <f t="shared" si="4"/>
        <v>12237635484</v>
      </c>
      <c r="P997" s="46">
        <f>IF(A997=1,SA,MAX(0,SA-M996))</f>
        <v>0</v>
      </c>
      <c r="S997" s="5">
        <v>0.0</v>
      </c>
      <c r="T997" s="5">
        <v>0.0</v>
      </c>
      <c r="U997" s="5">
        <v>0.0</v>
      </c>
      <c r="V997" s="48">
        <v>1.0</v>
      </c>
    </row>
    <row r="998" ht="15.75" customHeight="1">
      <c r="A998" s="5">
        <v>996.0</v>
      </c>
      <c r="B998" s="5">
        <v>83.0</v>
      </c>
      <c r="C998" s="5">
        <f t="shared" si="1"/>
        <v>12</v>
      </c>
      <c r="D998" s="5">
        <f>'Thông tin khách hàng'!$B$4+B998-1</f>
        <v>83</v>
      </c>
      <c r="E998" s="46">
        <f t="shared" si="5"/>
        <v>12167055625</v>
      </c>
      <c r="F998" s="5">
        <f>TP*VLOOKUP('Thông tin khách hàng'!$E$10,$X$2:$Z$5,3,FALSE)*OFFSET($S998,0,VLOOKUP('Thông tin khách hàng'!$E$10,$X$2:$Z$5,2,FALSE))</f>
        <v>0</v>
      </c>
      <c r="G998" s="5">
        <f>EP*VLOOKUP('Thông tin khách hàng'!$E$10,$X$2:$Z$5,3,FALSE)*OFFSET($S998,0,VLOOKUP('Thông tin khách hàng'!$E$10,$X$2:$Z$5,2,FALSE))</f>
        <v>0</v>
      </c>
      <c r="H998" s="5">
        <f>F998*HLOOKUP(B998,Assumption!$A$10:$G$12,2,TRUE)+G998*HLOOKUP(B998,Assumption!$A$10:$G$12,3,TRUE)</f>
        <v>0</v>
      </c>
      <c r="I998" s="5">
        <f t="shared" si="2"/>
        <v>0</v>
      </c>
      <c r="J998" s="47">
        <f>VLOOKUP(D998,Assumption!$O$3:$Q$103,IF('Thông tin khách hàng'!$B$3="Nam",2,3),FALSE)/12*P998</f>
        <v>0</v>
      </c>
      <c r="K998" s="5">
        <v>20000.0</v>
      </c>
      <c r="L998" s="46">
        <f>ROUND(((HLOOKUP(B998,Assumption!$A$6:$L$7,2,TRUE)+1)^(1/12)-1)*(E998+I998-J998-K998),0)</f>
        <v>20094849</v>
      </c>
      <c r="M998" s="46">
        <f t="shared" si="3"/>
        <v>12187130474</v>
      </c>
      <c r="N998" s="47">
        <f>HLOOKUP(ROUND(AVERAGE(M986:M997)/10^6,0),Assumption!$B$2:$E$3,2,TRUE)*MAX((AVERAGE(M986:M997)-250*10^6),0)</f>
        <v>70728082.7</v>
      </c>
      <c r="O998" s="46">
        <f t="shared" si="4"/>
        <v>12257858557</v>
      </c>
      <c r="P998" s="46">
        <f>IF(A998=1,SA,MAX(0,SA-M997))</f>
        <v>0</v>
      </c>
      <c r="S998" s="5">
        <v>0.0</v>
      </c>
      <c r="T998" s="5">
        <v>0.0</v>
      </c>
      <c r="U998" s="5">
        <v>0.0</v>
      </c>
      <c r="V998" s="48">
        <v>1.0</v>
      </c>
    </row>
    <row r="999" ht="15.75" customHeight="1">
      <c r="A999" s="5">
        <v>997.0</v>
      </c>
      <c r="B999" s="5">
        <v>84.0</v>
      </c>
      <c r="C999" s="5">
        <f t="shared" si="1"/>
        <v>1</v>
      </c>
      <c r="D999" s="5">
        <f>'Thông tin khách hàng'!$B$4+B999-1</f>
        <v>84</v>
      </c>
      <c r="E999" s="46">
        <f t="shared" si="5"/>
        <v>12187130474</v>
      </c>
      <c r="F999" s="5">
        <f>TP*VLOOKUP('Thông tin khách hàng'!$E$10,$X$2:$Z$5,3,FALSE)*OFFSET($S999,0,VLOOKUP('Thông tin khách hàng'!$E$10,$X$2:$Z$5,2,FALSE))</f>
        <v>15000000</v>
      </c>
      <c r="G999" s="5">
        <f>EP*VLOOKUP('Thông tin khách hàng'!$E$10,$X$2:$Z$5,3,FALSE)*OFFSET($S999,0,VLOOKUP('Thông tin khách hàng'!$E$10,$X$2:$Z$5,2,FALSE))</f>
        <v>15000000</v>
      </c>
      <c r="H999" s="5">
        <f>F999*HLOOKUP(B999,Assumption!$A$10:$G$12,2,TRUE)+G999*HLOOKUP(B999,Assumption!$A$10:$G$12,3,TRUE)</f>
        <v>750000</v>
      </c>
      <c r="I999" s="5">
        <f t="shared" si="2"/>
        <v>29250000</v>
      </c>
      <c r="J999" s="47">
        <f>VLOOKUP(D999,Assumption!$O$3:$Q$103,IF('Thông tin khách hàng'!$B$3="Nam",2,3),FALSE)/12*P999</f>
        <v>0</v>
      </c>
      <c r="K999" s="5">
        <v>20000.0</v>
      </c>
      <c r="L999" s="46">
        <f>ROUND(((HLOOKUP(B999,Assumption!$A$6:$L$7,2,TRUE)+1)^(1/12)-1)*(E999+I999-J999-K999),0)</f>
        <v>20176313</v>
      </c>
      <c r="M999" s="46">
        <f t="shared" si="3"/>
        <v>12236536787</v>
      </c>
      <c r="N999" s="47">
        <f>HLOOKUP(ROUND(AVERAGE(M987:M998)/10^6,0),Assumption!$B$2:$E$3,2,TRUE)*MAX((AVERAGE(M987:M998)-250*10^6),0)</f>
        <v>70876551.36</v>
      </c>
      <c r="O999" s="46">
        <f t="shared" si="4"/>
        <v>12307413339</v>
      </c>
      <c r="P999" s="46">
        <f>IF(A999=1,SA,MAX(0,SA-M998))</f>
        <v>0</v>
      </c>
      <c r="S999" s="5">
        <v>1.0</v>
      </c>
      <c r="T999" s="5">
        <v>1.0</v>
      </c>
      <c r="U999" s="5">
        <v>1.0</v>
      </c>
      <c r="V999" s="48">
        <v>1.0</v>
      </c>
    </row>
    <row r="1000" ht="15.75" customHeight="1">
      <c r="A1000" s="5">
        <v>998.0</v>
      </c>
      <c r="B1000" s="5">
        <v>84.0</v>
      </c>
      <c r="C1000" s="5">
        <f t="shared" si="1"/>
        <v>2</v>
      </c>
      <c r="D1000" s="5">
        <f>'Thông tin khách hàng'!$B$4+B1000-1</f>
        <v>84</v>
      </c>
      <c r="E1000" s="46">
        <f t="shared" si="5"/>
        <v>12236536787</v>
      </c>
      <c r="F1000" s="5">
        <f>TP*VLOOKUP('Thông tin khách hàng'!$E$10,$X$2:$Z$5,3,FALSE)*OFFSET($S1000,0,VLOOKUP('Thông tin khách hàng'!$E$10,$X$2:$Z$5,2,FALSE))</f>
        <v>0</v>
      </c>
      <c r="G1000" s="5">
        <f>EP*VLOOKUP('Thông tin khách hàng'!$E$10,$X$2:$Z$5,3,FALSE)*OFFSET($S1000,0,VLOOKUP('Thông tin khách hàng'!$E$10,$X$2:$Z$5,2,FALSE))</f>
        <v>0</v>
      </c>
      <c r="H1000" s="5">
        <f>F1000*HLOOKUP(B1000,Assumption!$A$10:$G$12,2,TRUE)+G1000*HLOOKUP(B1000,Assumption!$A$10:$G$12,3,TRUE)</f>
        <v>0</v>
      </c>
      <c r="I1000" s="5">
        <f t="shared" si="2"/>
        <v>0</v>
      </c>
      <c r="J1000" s="47">
        <f>VLOOKUP(D1000,Assumption!$O$3:$Q$103,IF('Thông tin khách hàng'!$B$3="Nam",2,3),FALSE)/12*P1000</f>
        <v>0</v>
      </c>
      <c r="K1000" s="5">
        <v>20000.0</v>
      </c>
      <c r="L1000" s="46">
        <f>ROUND(((HLOOKUP(B1000,Assumption!$A$6:$L$7,2,TRUE)+1)^(1/12)-1)*(E1000+I1000-J1000-K1000),0)</f>
        <v>20209602</v>
      </c>
      <c r="M1000" s="46">
        <f t="shared" si="3"/>
        <v>12256726389</v>
      </c>
      <c r="N1000" s="47">
        <f>HLOOKUP(ROUND(AVERAGE(M988:M999)/10^6,0),Assumption!$B$2:$E$3,2,TRUE)*MAX((AVERAGE(M988:M999)-250*10^6),0)</f>
        <v>71025265.23</v>
      </c>
      <c r="O1000" s="46">
        <f t="shared" si="4"/>
        <v>12327751654</v>
      </c>
      <c r="P1000" s="46">
        <f>IF(A1000=1,SA,MAX(0,SA-M999))</f>
        <v>0</v>
      </c>
      <c r="S1000" s="5">
        <v>0.0</v>
      </c>
      <c r="T1000" s="5">
        <v>0.0</v>
      </c>
      <c r="U1000" s="5">
        <v>0.0</v>
      </c>
      <c r="V1000" s="48">
        <v>1.0</v>
      </c>
    </row>
    <row r="1001" ht="15.75" customHeight="1">
      <c r="A1001" s="5">
        <v>999.0</v>
      </c>
      <c r="B1001" s="5">
        <v>84.0</v>
      </c>
      <c r="C1001" s="5">
        <f t="shared" si="1"/>
        <v>3</v>
      </c>
      <c r="D1001" s="5">
        <f>'Thông tin khách hàng'!$B$4+B1001-1</f>
        <v>84</v>
      </c>
      <c r="E1001" s="46">
        <f t="shared" si="5"/>
        <v>12256726389</v>
      </c>
      <c r="F1001" s="5">
        <f>TP*VLOOKUP('Thông tin khách hàng'!$E$10,$X$2:$Z$5,3,FALSE)*OFFSET($S1001,0,VLOOKUP('Thông tin khách hàng'!$E$10,$X$2:$Z$5,2,FALSE))</f>
        <v>0</v>
      </c>
      <c r="G1001" s="5">
        <f>EP*VLOOKUP('Thông tin khách hàng'!$E$10,$X$2:$Z$5,3,FALSE)*OFFSET($S1001,0,VLOOKUP('Thông tin khách hàng'!$E$10,$X$2:$Z$5,2,FALSE))</f>
        <v>0</v>
      </c>
      <c r="H1001" s="5">
        <f>F1001*HLOOKUP(B1001,Assumption!$A$10:$G$12,2,TRUE)+G1001*HLOOKUP(B1001,Assumption!$A$10:$G$12,3,TRUE)</f>
        <v>0</v>
      </c>
      <c r="I1001" s="5">
        <f t="shared" si="2"/>
        <v>0</v>
      </c>
      <c r="J1001" s="47">
        <f>VLOOKUP(D1001,Assumption!$O$3:$Q$103,IF('Thông tin khách hàng'!$B$3="Nam",2,3),FALSE)/12*P1001</f>
        <v>0</v>
      </c>
      <c r="K1001" s="5">
        <v>20000.0</v>
      </c>
      <c r="L1001" s="46">
        <f>ROUND(((HLOOKUP(B1001,Assumption!$A$6:$L$7,2,TRUE)+1)^(1/12)-1)*(E1001+I1001-J1001-K1001),0)</f>
        <v>20242947</v>
      </c>
      <c r="M1001" s="46">
        <f t="shared" si="3"/>
        <v>12276949336</v>
      </c>
      <c r="N1001" s="47">
        <f>HLOOKUP(ROUND(AVERAGE(M989:M1000)/10^6,0),Assumption!$B$2:$E$3,2,TRUE)*MAX((AVERAGE(M989:M1000)-250*10^6),0)</f>
        <v>71174224.71</v>
      </c>
      <c r="O1001" s="46">
        <f t="shared" si="4"/>
        <v>12348123561</v>
      </c>
      <c r="P1001" s="46">
        <f>IF(A1001=1,SA,MAX(0,SA-M1000))</f>
        <v>0</v>
      </c>
      <c r="S1001" s="5">
        <v>0.0</v>
      </c>
      <c r="T1001" s="5">
        <v>0.0</v>
      </c>
      <c r="U1001" s="5">
        <v>0.0</v>
      </c>
      <c r="V1001" s="48">
        <v>1.0</v>
      </c>
    </row>
    <row r="1002" ht="15.75" customHeight="1">
      <c r="A1002" s="5">
        <v>1000.0</v>
      </c>
      <c r="B1002" s="5">
        <v>84.0</v>
      </c>
      <c r="C1002" s="5">
        <f t="shared" si="1"/>
        <v>4</v>
      </c>
      <c r="D1002" s="5">
        <f>'Thông tin khách hàng'!$B$4+B1002-1</f>
        <v>84</v>
      </c>
      <c r="E1002" s="46">
        <f t="shared" si="5"/>
        <v>12276949336</v>
      </c>
      <c r="F1002" s="5">
        <f>TP*VLOOKUP('Thông tin khách hàng'!$E$10,$X$2:$Z$5,3,FALSE)*OFFSET($S1002,0,VLOOKUP('Thông tin khách hàng'!$E$10,$X$2:$Z$5,2,FALSE))</f>
        <v>0</v>
      </c>
      <c r="G1002" s="5">
        <f>EP*VLOOKUP('Thông tin khách hàng'!$E$10,$X$2:$Z$5,3,FALSE)*OFFSET($S1002,0,VLOOKUP('Thông tin khách hàng'!$E$10,$X$2:$Z$5,2,FALSE))</f>
        <v>0</v>
      </c>
      <c r="H1002" s="5">
        <f>F1002*HLOOKUP(B1002,Assumption!$A$10:$G$12,2,TRUE)+G1002*HLOOKUP(B1002,Assumption!$A$10:$G$12,3,TRUE)</f>
        <v>0</v>
      </c>
      <c r="I1002" s="5">
        <f t="shared" si="2"/>
        <v>0</v>
      </c>
      <c r="J1002" s="47">
        <f>VLOOKUP(D1002,Assumption!$O$3:$Q$103,IF('Thông tin khách hàng'!$B$3="Nam",2,3),FALSE)/12*P1002</f>
        <v>0</v>
      </c>
      <c r="K1002" s="5">
        <v>20000.0</v>
      </c>
      <c r="L1002" s="46">
        <f>ROUND(((HLOOKUP(B1002,Assumption!$A$6:$L$7,2,TRUE)+1)^(1/12)-1)*(E1002+I1002-J1002-K1002),0)</f>
        <v>20276347</v>
      </c>
      <c r="M1002" s="46">
        <f t="shared" si="3"/>
        <v>12297205683</v>
      </c>
      <c r="N1002" s="47">
        <f>HLOOKUP(ROUND(AVERAGE(M990:M1001)/10^6,0),Assumption!$B$2:$E$3,2,TRUE)*MAX((AVERAGE(M990:M1001)-250*10^6),0)</f>
        <v>71323430.21</v>
      </c>
      <c r="O1002" s="46">
        <f t="shared" si="4"/>
        <v>12368529113</v>
      </c>
      <c r="P1002" s="46">
        <f>IF(A1002=1,SA,MAX(0,SA-M1001))</f>
        <v>0</v>
      </c>
      <c r="S1002" s="5">
        <v>0.0</v>
      </c>
      <c r="T1002" s="5">
        <v>0.0</v>
      </c>
      <c r="U1002" s="5">
        <v>1.0</v>
      </c>
      <c r="V1002" s="48">
        <v>1.0</v>
      </c>
    </row>
    <row r="1003" ht="15.75" customHeight="1">
      <c r="A1003" s="5">
        <v>1001.0</v>
      </c>
      <c r="B1003" s="5">
        <v>84.0</v>
      </c>
      <c r="C1003" s="5">
        <f t="shared" si="1"/>
        <v>5</v>
      </c>
      <c r="D1003" s="5">
        <f>'Thông tin khách hàng'!$B$4+B1003-1</f>
        <v>84</v>
      </c>
      <c r="E1003" s="46">
        <f t="shared" si="5"/>
        <v>12297205683</v>
      </c>
      <c r="F1003" s="5">
        <f>TP*VLOOKUP('Thông tin khách hàng'!$E$10,$X$2:$Z$5,3,FALSE)*OFFSET($S1003,0,VLOOKUP('Thông tin khách hàng'!$E$10,$X$2:$Z$5,2,FALSE))</f>
        <v>0</v>
      </c>
      <c r="G1003" s="5">
        <f>EP*VLOOKUP('Thông tin khách hàng'!$E$10,$X$2:$Z$5,3,FALSE)*OFFSET($S1003,0,VLOOKUP('Thông tin khách hàng'!$E$10,$X$2:$Z$5,2,FALSE))</f>
        <v>0</v>
      </c>
      <c r="H1003" s="5">
        <f>F1003*HLOOKUP(B1003,Assumption!$A$10:$G$12,2,TRUE)+G1003*HLOOKUP(B1003,Assumption!$A$10:$G$12,3,TRUE)</f>
        <v>0</v>
      </c>
      <c r="I1003" s="5">
        <f t="shared" si="2"/>
        <v>0</v>
      </c>
      <c r="J1003" s="47">
        <f>VLOOKUP(D1003,Assumption!$O$3:$Q$103,IF('Thông tin khách hàng'!$B$3="Nam",2,3),FALSE)/12*P1003</f>
        <v>0</v>
      </c>
      <c r="K1003" s="5">
        <v>20000.0</v>
      </c>
      <c r="L1003" s="46">
        <f>ROUND(((HLOOKUP(B1003,Assumption!$A$6:$L$7,2,TRUE)+1)^(1/12)-1)*(E1003+I1003-J1003-K1003),0)</f>
        <v>20309802</v>
      </c>
      <c r="M1003" s="46">
        <f t="shared" si="3"/>
        <v>12317495485</v>
      </c>
      <c r="N1003" s="47">
        <f>HLOOKUP(ROUND(AVERAGE(M991:M1002)/10^6,0),Assumption!$B$2:$E$3,2,TRUE)*MAX((AVERAGE(M991:M1002)-250*10^6),0)</f>
        <v>71472882.14</v>
      </c>
      <c r="O1003" s="46">
        <f t="shared" si="4"/>
        <v>12388968367</v>
      </c>
      <c r="P1003" s="46">
        <f>IF(A1003=1,SA,MAX(0,SA-M1002))</f>
        <v>0</v>
      </c>
      <c r="S1003" s="5">
        <v>0.0</v>
      </c>
      <c r="T1003" s="5">
        <v>0.0</v>
      </c>
      <c r="U1003" s="5">
        <v>0.0</v>
      </c>
      <c r="V1003" s="48">
        <v>1.0</v>
      </c>
    </row>
    <row r="1004" ht="15.75" customHeight="1">
      <c r="A1004" s="5">
        <v>1002.0</v>
      </c>
      <c r="B1004" s="5">
        <v>84.0</v>
      </c>
      <c r="C1004" s="5">
        <f t="shared" si="1"/>
        <v>6</v>
      </c>
      <c r="D1004" s="5">
        <f>'Thông tin khách hàng'!$B$4+B1004-1</f>
        <v>84</v>
      </c>
      <c r="E1004" s="46">
        <f t="shared" si="5"/>
        <v>12317495485</v>
      </c>
      <c r="F1004" s="5">
        <f>TP*VLOOKUP('Thông tin khách hàng'!$E$10,$X$2:$Z$5,3,FALSE)*OFFSET($S1004,0,VLOOKUP('Thông tin khách hàng'!$E$10,$X$2:$Z$5,2,FALSE))</f>
        <v>0</v>
      </c>
      <c r="G1004" s="5">
        <f>EP*VLOOKUP('Thông tin khách hàng'!$E$10,$X$2:$Z$5,3,FALSE)*OFFSET($S1004,0,VLOOKUP('Thông tin khách hàng'!$E$10,$X$2:$Z$5,2,FALSE))</f>
        <v>0</v>
      </c>
      <c r="H1004" s="5">
        <f>F1004*HLOOKUP(B1004,Assumption!$A$10:$G$12,2,TRUE)+G1004*HLOOKUP(B1004,Assumption!$A$10:$G$12,3,TRUE)</f>
        <v>0</v>
      </c>
      <c r="I1004" s="5">
        <f t="shared" si="2"/>
        <v>0</v>
      </c>
      <c r="J1004" s="47">
        <f>VLOOKUP(D1004,Assumption!$O$3:$Q$103,IF('Thông tin khách hàng'!$B$3="Nam",2,3),FALSE)/12*P1004</f>
        <v>0</v>
      </c>
      <c r="K1004" s="5">
        <v>20000.0</v>
      </c>
      <c r="L1004" s="46">
        <f>ROUND(((HLOOKUP(B1004,Assumption!$A$6:$L$7,2,TRUE)+1)^(1/12)-1)*(E1004+I1004-J1004-K1004),0)</f>
        <v>20343312</v>
      </c>
      <c r="M1004" s="46">
        <f t="shared" si="3"/>
        <v>12337818797</v>
      </c>
      <c r="N1004" s="47">
        <f>HLOOKUP(ROUND(AVERAGE(M992:M1003)/10^6,0),Assumption!$B$2:$E$3,2,TRUE)*MAX((AVERAGE(M992:M1003)-250*10^6),0)</f>
        <v>71622580.9</v>
      </c>
      <c r="O1004" s="46">
        <f t="shared" si="4"/>
        <v>12409441378</v>
      </c>
      <c r="P1004" s="46">
        <f>IF(A1004=1,SA,MAX(0,SA-M1003))</f>
        <v>0</v>
      </c>
      <c r="S1004" s="5">
        <v>0.0</v>
      </c>
      <c r="T1004" s="5">
        <v>0.0</v>
      </c>
      <c r="U1004" s="5">
        <v>0.0</v>
      </c>
      <c r="V1004" s="48">
        <v>1.0</v>
      </c>
    </row>
    <row r="1005" ht="15.75" customHeight="1">
      <c r="A1005" s="5">
        <v>1003.0</v>
      </c>
      <c r="B1005" s="5">
        <v>84.0</v>
      </c>
      <c r="C1005" s="5">
        <f t="shared" si="1"/>
        <v>7</v>
      </c>
      <c r="D1005" s="5">
        <f>'Thông tin khách hàng'!$B$4+B1005-1</f>
        <v>84</v>
      </c>
      <c r="E1005" s="46">
        <f t="shared" si="5"/>
        <v>12337818797</v>
      </c>
      <c r="F1005" s="5">
        <f>TP*VLOOKUP('Thông tin khách hàng'!$E$10,$X$2:$Z$5,3,FALSE)*OFFSET($S1005,0,VLOOKUP('Thông tin khách hàng'!$E$10,$X$2:$Z$5,2,FALSE))</f>
        <v>15000000</v>
      </c>
      <c r="G1005" s="5">
        <f>EP*VLOOKUP('Thông tin khách hàng'!$E$10,$X$2:$Z$5,3,FALSE)*OFFSET($S1005,0,VLOOKUP('Thông tin khách hàng'!$E$10,$X$2:$Z$5,2,FALSE))</f>
        <v>15000000</v>
      </c>
      <c r="H1005" s="5">
        <f>F1005*HLOOKUP(B1005,Assumption!$A$10:$G$12,2,TRUE)+G1005*HLOOKUP(B1005,Assumption!$A$10:$G$12,3,TRUE)</f>
        <v>750000</v>
      </c>
      <c r="I1005" s="5">
        <f t="shared" si="2"/>
        <v>29250000</v>
      </c>
      <c r="J1005" s="47">
        <f>VLOOKUP(D1005,Assumption!$O$3:$Q$103,IF('Thông tin khách hàng'!$B$3="Nam",2,3),FALSE)/12*P1005</f>
        <v>0</v>
      </c>
      <c r="K1005" s="5">
        <v>20000.0</v>
      </c>
      <c r="L1005" s="46">
        <f>ROUND(((HLOOKUP(B1005,Assumption!$A$6:$L$7,2,TRUE)+1)^(1/12)-1)*(E1005+I1005-J1005-K1005),0)</f>
        <v>20425187</v>
      </c>
      <c r="M1005" s="46">
        <f t="shared" si="3"/>
        <v>12387473984</v>
      </c>
      <c r="N1005" s="47">
        <f>HLOOKUP(ROUND(AVERAGE(M993:M1004)/10^6,0),Assumption!$B$2:$E$3,2,TRUE)*MAX((AVERAGE(M993:M1004)-250*10^6),0)</f>
        <v>71772526.89</v>
      </c>
      <c r="O1005" s="46">
        <f t="shared" si="4"/>
        <v>12459246511</v>
      </c>
      <c r="P1005" s="46">
        <f>IF(A1005=1,SA,MAX(0,SA-M1004))</f>
        <v>0</v>
      </c>
      <c r="S1005" s="5">
        <v>0.0</v>
      </c>
      <c r="T1005" s="5">
        <v>1.0</v>
      </c>
      <c r="U1005" s="5">
        <v>1.0</v>
      </c>
      <c r="V1005" s="48">
        <v>1.0</v>
      </c>
    </row>
    <row r="1006" ht="15.75" customHeight="1">
      <c r="A1006" s="5">
        <v>1004.0</v>
      </c>
      <c r="B1006" s="5">
        <v>84.0</v>
      </c>
      <c r="C1006" s="5">
        <f t="shared" si="1"/>
        <v>8</v>
      </c>
      <c r="D1006" s="5">
        <f>'Thông tin khách hàng'!$B$4+B1006-1</f>
        <v>84</v>
      </c>
      <c r="E1006" s="46">
        <f t="shared" si="5"/>
        <v>12387473984</v>
      </c>
      <c r="F1006" s="5">
        <f>TP*VLOOKUP('Thông tin khách hàng'!$E$10,$X$2:$Z$5,3,FALSE)*OFFSET($S1006,0,VLOOKUP('Thông tin khách hàng'!$E$10,$X$2:$Z$5,2,FALSE))</f>
        <v>0</v>
      </c>
      <c r="G1006" s="5">
        <f>EP*VLOOKUP('Thông tin khách hàng'!$E$10,$X$2:$Z$5,3,FALSE)*OFFSET($S1006,0,VLOOKUP('Thông tin khách hàng'!$E$10,$X$2:$Z$5,2,FALSE))</f>
        <v>0</v>
      </c>
      <c r="H1006" s="5">
        <f>F1006*HLOOKUP(B1006,Assumption!$A$10:$G$12,2,TRUE)+G1006*HLOOKUP(B1006,Assumption!$A$10:$G$12,3,TRUE)</f>
        <v>0</v>
      </c>
      <c r="I1006" s="5">
        <f t="shared" si="2"/>
        <v>0</v>
      </c>
      <c r="J1006" s="47">
        <f>VLOOKUP(D1006,Assumption!$O$3:$Q$103,IF('Thông tin khách hàng'!$B$3="Nam",2,3),FALSE)/12*P1006</f>
        <v>0</v>
      </c>
      <c r="K1006" s="5">
        <v>20000.0</v>
      </c>
      <c r="L1006" s="46">
        <f>ROUND(((HLOOKUP(B1006,Assumption!$A$6:$L$7,2,TRUE)+1)^(1/12)-1)*(E1006+I1006-J1006-K1006),0)</f>
        <v>20458887</v>
      </c>
      <c r="M1006" s="46">
        <f t="shared" si="3"/>
        <v>12407912871</v>
      </c>
      <c r="N1006" s="47">
        <f>HLOOKUP(ROUND(AVERAGE(M994:M1005)/10^6,0),Assumption!$B$2:$E$3,2,TRUE)*MAX((AVERAGE(M994:M1005)-250*10^6),0)</f>
        <v>71922720.54</v>
      </c>
      <c r="O1006" s="46">
        <f t="shared" si="4"/>
        <v>12479835592</v>
      </c>
      <c r="P1006" s="46">
        <f>IF(A1006=1,SA,MAX(0,SA-M1005))</f>
        <v>0</v>
      </c>
      <c r="S1006" s="5">
        <v>0.0</v>
      </c>
      <c r="T1006" s="5">
        <v>0.0</v>
      </c>
      <c r="U1006" s="5">
        <v>0.0</v>
      </c>
      <c r="V1006" s="48">
        <v>1.0</v>
      </c>
    </row>
    <row r="1007" ht="15.75" customHeight="1">
      <c r="A1007" s="5">
        <v>1005.0</v>
      </c>
      <c r="B1007" s="5">
        <v>84.0</v>
      </c>
      <c r="C1007" s="5">
        <f t="shared" si="1"/>
        <v>9</v>
      </c>
      <c r="D1007" s="5">
        <f>'Thông tin khách hàng'!$B$4+B1007-1</f>
        <v>84</v>
      </c>
      <c r="E1007" s="46">
        <f t="shared" si="5"/>
        <v>12407912871</v>
      </c>
      <c r="F1007" s="5">
        <f>TP*VLOOKUP('Thông tin khách hàng'!$E$10,$X$2:$Z$5,3,FALSE)*OFFSET($S1007,0,VLOOKUP('Thông tin khách hàng'!$E$10,$X$2:$Z$5,2,FALSE))</f>
        <v>0</v>
      </c>
      <c r="G1007" s="5">
        <f>EP*VLOOKUP('Thông tin khách hàng'!$E$10,$X$2:$Z$5,3,FALSE)*OFFSET($S1007,0,VLOOKUP('Thông tin khách hàng'!$E$10,$X$2:$Z$5,2,FALSE))</f>
        <v>0</v>
      </c>
      <c r="H1007" s="5">
        <f>F1007*HLOOKUP(B1007,Assumption!$A$10:$G$12,2,TRUE)+G1007*HLOOKUP(B1007,Assumption!$A$10:$G$12,3,TRUE)</f>
        <v>0</v>
      </c>
      <c r="I1007" s="5">
        <f t="shared" si="2"/>
        <v>0</v>
      </c>
      <c r="J1007" s="47">
        <f>VLOOKUP(D1007,Assumption!$O$3:$Q$103,IF('Thông tin khách hàng'!$B$3="Nam",2,3),FALSE)/12*P1007</f>
        <v>0</v>
      </c>
      <c r="K1007" s="5">
        <v>20000.0</v>
      </c>
      <c r="L1007" s="46">
        <f>ROUND(((HLOOKUP(B1007,Assumption!$A$6:$L$7,2,TRUE)+1)^(1/12)-1)*(E1007+I1007-J1007-K1007),0)</f>
        <v>20492644</v>
      </c>
      <c r="M1007" s="46">
        <f t="shared" si="3"/>
        <v>12428385515</v>
      </c>
      <c r="N1007" s="47">
        <f>HLOOKUP(ROUND(AVERAGE(M995:M1006)/10^6,0),Assumption!$B$2:$E$3,2,TRUE)*MAX((AVERAGE(M995:M1006)-250*10^6),0)</f>
        <v>72073162.24</v>
      </c>
      <c r="O1007" s="46">
        <f t="shared" si="4"/>
        <v>12500458678</v>
      </c>
      <c r="P1007" s="46">
        <f>IF(A1007=1,SA,MAX(0,SA-M1006))</f>
        <v>0</v>
      </c>
      <c r="S1007" s="5">
        <v>0.0</v>
      </c>
      <c r="T1007" s="5">
        <v>0.0</v>
      </c>
      <c r="U1007" s="5">
        <v>0.0</v>
      </c>
      <c r="V1007" s="48">
        <v>1.0</v>
      </c>
    </row>
    <row r="1008" ht="15.75" customHeight="1">
      <c r="A1008" s="5">
        <v>1006.0</v>
      </c>
      <c r="B1008" s="5">
        <v>84.0</v>
      </c>
      <c r="C1008" s="5">
        <f t="shared" si="1"/>
        <v>10</v>
      </c>
      <c r="D1008" s="5">
        <f>'Thông tin khách hàng'!$B$4+B1008-1</f>
        <v>84</v>
      </c>
      <c r="E1008" s="46">
        <f t="shared" si="5"/>
        <v>12428385515</v>
      </c>
      <c r="F1008" s="5">
        <f>TP*VLOOKUP('Thông tin khách hàng'!$E$10,$X$2:$Z$5,3,FALSE)*OFFSET($S1008,0,VLOOKUP('Thông tin khách hàng'!$E$10,$X$2:$Z$5,2,FALSE))</f>
        <v>0</v>
      </c>
      <c r="G1008" s="5">
        <f>EP*VLOOKUP('Thông tin khách hàng'!$E$10,$X$2:$Z$5,3,FALSE)*OFFSET($S1008,0,VLOOKUP('Thông tin khách hàng'!$E$10,$X$2:$Z$5,2,FALSE))</f>
        <v>0</v>
      </c>
      <c r="H1008" s="5">
        <f>F1008*HLOOKUP(B1008,Assumption!$A$10:$G$12,2,TRUE)+G1008*HLOOKUP(B1008,Assumption!$A$10:$G$12,3,TRUE)</f>
        <v>0</v>
      </c>
      <c r="I1008" s="5">
        <f t="shared" si="2"/>
        <v>0</v>
      </c>
      <c r="J1008" s="47">
        <f>VLOOKUP(D1008,Assumption!$O$3:$Q$103,IF('Thông tin khách hàng'!$B$3="Nam",2,3),FALSE)/12*P1008</f>
        <v>0</v>
      </c>
      <c r="K1008" s="5">
        <v>20000.0</v>
      </c>
      <c r="L1008" s="46">
        <f>ROUND(((HLOOKUP(B1008,Assumption!$A$6:$L$7,2,TRUE)+1)^(1/12)-1)*(E1008+I1008-J1008-K1008),0)</f>
        <v>20526456</v>
      </c>
      <c r="M1008" s="46">
        <f t="shared" si="3"/>
        <v>12448891971</v>
      </c>
      <c r="N1008" s="47">
        <f>HLOOKUP(ROUND(AVERAGE(M996:M1007)/10^6,0),Assumption!$B$2:$E$3,2,TRUE)*MAX((AVERAGE(M996:M1007)-250*10^6),0)</f>
        <v>72223852.41</v>
      </c>
      <c r="O1008" s="46">
        <f t="shared" si="4"/>
        <v>12521115824</v>
      </c>
      <c r="P1008" s="46">
        <f>IF(A1008=1,SA,MAX(0,SA-M1007))</f>
        <v>0</v>
      </c>
      <c r="S1008" s="5">
        <v>0.0</v>
      </c>
      <c r="T1008" s="5">
        <v>0.0</v>
      </c>
      <c r="U1008" s="5">
        <v>1.0</v>
      </c>
      <c r="V1008" s="48">
        <v>1.0</v>
      </c>
    </row>
    <row r="1009" ht="15.75" customHeight="1">
      <c r="A1009" s="5">
        <v>1007.0</v>
      </c>
      <c r="B1009" s="5">
        <v>84.0</v>
      </c>
      <c r="C1009" s="5">
        <f t="shared" si="1"/>
        <v>11</v>
      </c>
      <c r="D1009" s="5">
        <f>'Thông tin khách hàng'!$B$4+B1009-1</f>
        <v>84</v>
      </c>
      <c r="E1009" s="46">
        <f t="shared" si="5"/>
        <v>12448891971</v>
      </c>
      <c r="F1009" s="5">
        <f>TP*VLOOKUP('Thông tin khách hàng'!$E$10,$X$2:$Z$5,3,FALSE)*OFFSET($S1009,0,VLOOKUP('Thông tin khách hàng'!$E$10,$X$2:$Z$5,2,FALSE))</f>
        <v>0</v>
      </c>
      <c r="G1009" s="5">
        <f>EP*VLOOKUP('Thông tin khách hàng'!$E$10,$X$2:$Z$5,3,FALSE)*OFFSET($S1009,0,VLOOKUP('Thông tin khách hàng'!$E$10,$X$2:$Z$5,2,FALSE))</f>
        <v>0</v>
      </c>
      <c r="H1009" s="5">
        <f>F1009*HLOOKUP(B1009,Assumption!$A$10:$G$12,2,TRUE)+G1009*HLOOKUP(B1009,Assumption!$A$10:$G$12,3,TRUE)</f>
        <v>0</v>
      </c>
      <c r="I1009" s="5">
        <f t="shared" si="2"/>
        <v>0</v>
      </c>
      <c r="J1009" s="47">
        <f>VLOOKUP(D1009,Assumption!$O$3:$Q$103,IF('Thông tin khách hàng'!$B$3="Nam",2,3),FALSE)/12*P1009</f>
        <v>0</v>
      </c>
      <c r="K1009" s="5">
        <v>20000.0</v>
      </c>
      <c r="L1009" s="46">
        <f>ROUND(((HLOOKUP(B1009,Assumption!$A$6:$L$7,2,TRUE)+1)^(1/12)-1)*(E1009+I1009-J1009-K1009),0)</f>
        <v>20560324</v>
      </c>
      <c r="M1009" s="46">
        <f t="shared" si="3"/>
        <v>12469432295</v>
      </c>
      <c r="N1009" s="47">
        <f>HLOOKUP(ROUND(AVERAGE(M997:M1008)/10^6,0),Assumption!$B$2:$E$3,2,TRUE)*MAX((AVERAGE(M997:M1008)-250*10^6),0)</f>
        <v>72374791.46</v>
      </c>
      <c r="O1009" s="46">
        <f t="shared" si="4"/>
        <v>12541807087</v>
      </c>
      <c r="P1009" s="46">
        <f>IF(A1009=1,SA,MAX(0,SA-M1008))</f>
        <v>0</v>
      </c>
      <c r="S1009" s="5">
        <v>0.0</v>
      </c>
      <c r="T1009" s="5">
        <v>0.0</v>
      </c>
      <c r="U1009" s="5">
        <v>0.0</v>
      </c>
      <c r="V1009" s="48">
        <v>1.0</v>
      </c>
    </row>
    <row r="1010" ht="15.75" customHeight="1">
      <c r="A1010" s="5">
        <v>1008.0</v>
      </c>
      <c r="B1010" s="5">
        <v>84.0</v>
      </c>
      <c r="C1010" s="5">
        <f t="shared" si="1"/>
        <v>12</v>
      </c>
      <c r="D1010" s="5">
        <f>'Thông tin khách hàng'!$B$4+B1010-1</f>
        <v>84</v>
      </c>
      <c r="E1010" s="46">
        <f t="shared" si="5"/>
        <v>12469432295</v>
      </c>
      <c r="F1010" s="5">
        <f>TP*VLOOKUP('Thông tin khách hàng'!$E$10,$X$2:$Z$5,3,FALSE)*OFFSET($S1010,0,VLOOKUP('Thông tin khách hàng'!$E$10,$X$2:$Z$5,2,FALSE))</f>
        <v>0</v>
      </c>
      <c r="G1010" s="5">
        <f>EP*VLOOKUP('Thông tin khách hàng'!$E$10,$X$2:$Z$5,3,FALSE)*OFFSET($S1010,0,VLOOKUP('Thông tin khách hàng'!$E$10,$X$2:$Z$5,2,FALSE))</f>
        <v>0</v>
      </c>
      <c r="H1010" s="5">
        <f>F1010*HLOOKUP(B1010,Assumption!$A$10:$G$12,2,TRUE)+G1010*HLOOKUP(B1010,Assumption!$A$10:$G$12,3,TRUE)</f>
        <v>0</v>
      </c>
      <c r="I1010" s="5">
        <f t="shared" si="2"/>
        <v>0</v>
      </c>
      <c r="J1010" s="47">
        <f>VLOOKUP(D1010,Assumption!$O$3:$Q$103,IF('Thông tin khách hàng'!$B$3="Nam",2,3),FALSE)/12*P1010</f>
        <v>0</v>
      </c>
      <c r="K1010" s="5">
        <v>20000.0</v>
      </c>
      <c r="L1010" s="46">
        <f>ROUND(((HLOOKUP(B1010,Assumption!$A$6:$L$7,2,TRUE)+1)^(1/12)-1)*(E1010+I1010-J1010-K1010),0)</f>
        <v>20594248</v>
      </c>
      <c r="M1010" s="46">
        <f t="shared" si="3"/>
        <v>12490006543</v>
      </c>
      <c r="N1010" s="47">
        <f>HLOOKUP(ROUND(AVERAGE(M998:M1009)/10^6,0),Assumption!$B$2:$E$3,2,TRUE)*MAX((AVERAGE(M998:M1009)-250*10^6),0)</f>
        <v>72525979.8</v>
      </c>
      <c r="O1010" s="46">
        <f t="shared" si="4"/>
        <v>12562532523</v>
      </c>
      <c r="P1010" s="46">
        <f>IF(A1010=1,SA,MAX(0,SA-M1009))</f>
        <v>0</v>
      </c>
      <c r="S1010" s="5">
        <v>0.0</v>
      </c>
      <c r="T1010" s="5">
        <v>0.0</v>
      </c>
      <c r="U1010" s="5">
        <v>0.0</v>
      </c>
      <c r="V1010" s="48">
        <v>1.0</v>
      </c>
    </row>
    <row r="1011" ht="15.75" customHeight="1">
      <c r="A1011" s="5">
        <v>1009.0</v>
      </c>
      <c r="B1011" s="5">
        <v>85.0</v>
      </c>
      <c r="C1011" s="5">
        <f t="shared" si="1"/>
        <v>1</v>
      </c>
      <c r="D1011" s="5">
        <f>'Thông tin khách hàng'!$B$4+B1011-1</f>
        <v>85</v>
      </c>
      <c r="E1011" s="46">
        <f t="shared" si="5"/>
        <v>12490006543</v>
      </c>
      <c r="F1011" s="5">
        <f>TP*VLOOKUP('Thông tin khách hàng'!$E$10,$X$2:$Z$5,3,FALSE)*OFFSET($S1011,0,VLOOKUP('Thông tin khách hàng'!$E$10,$X$2:$Z$5,2,FALSE))</f>
        <v>15000000</v>
      </c>
      <c r="G1011" s="5">
        <f>EP*VLOOKUP('Thông tin khách hàng'!$E$10,$X$2:$Z$5,3,FALSE)*OFFSET($S1011,0,VLOOKUP('Thông tin khách hàng'!$E$10,$X$2:$Z$5,2,FALSE))</f>
        <v>15000000</v>
      </c>
      <c r="H1011" s="5">
        <f>F1011*HLOOKUP(B1011,Assumption!$A$10:$G$12,2,TRUE)+G1011*HLOOKUP(B1011,Assumption!$A$10:$G$12,3,TRUE)</f>
        <v>750000</v>
      </c>
      <c r="I1011" s="5">
        <f t="shared" si="2"/>
        <v>29250000</v>
      </c>
      <c r="J1011" s="47">
        <f>VLOOKUP(D1011,Assumption!$O$3:$Q$103,IF('Thông tin khách hàng'!$B$3="Nam",2,3),FALSE)/12*P1011</f>
        <v>0</v>
      </c>
      <c r="K1011" s="5">
        <v>20000.0</v>
      </c>
      <c r="L1011" s="46">
        <f>ROUND(((HLOOKUP(B1011,Assumption!$A$6:$L$7,2,TRUE)+1)^(1/12)-1)*(E1011+I1011-J1011-K1011),0)</f>
        <v>20676537</v>
      </c>
      <c r="M1011" s="46">
        <f t="shared" si="3"/>
        <v>12539913080</v>
      </c>
      <c r="N1011" s="47">
        <f>HLOOKUP(ROUND(AVERAGE(M999:M1010)/10^6,0),Assumption!$B$2:$E$3,2,TRUE)*MAX((AVERAGE(M999:M1010)-250*10^6),0)</f>
        <v>72677417.83</v>
      </c>
      <c r="O1011" s="46">
        <f t="shared" si="4"/>
        <v>12612590498</v>
      </c>
      <c r="P1011" s="46">
        <f>IF(A1011=1,SA,MAX(0,SA-M1010))</f>
        <v>0</v>
      </c>
      <c r="S1011" s="5">
        <v>1.0</v>
      </c>
      <c r="T1011" s="5">
        <v>1.0</v>
      </c>
      <c r="U1011" s="5">
        <v>1.0</v>
      </c>
      <c r="V1011" s="48">
        <v>1.0</v>
      </c>
    </row>
    <row r="1012" ht="15.75" customHeight="1">
      <c r="A1012" s="5">
        <v>1010.0</v>
      </c>
      <c r="B1012" s="5">
        <v>85.0</v>
      </c>
      <c r="C1012" s="5">
        <f t="shared" si="1"/>
        <v>2</v>
      </c>
      <c r="D1012" s="5">
        <f>'Thông tin khách hàng'!$B$4+B1012-1</f>
        <v>85</v>
      </c>
      <c r="E1012" s="46">
        <f t="shared" si="5"/>
        <v>12539913080</v>
      </c>
      <c r="F1012" s="5">
        <f>TP*VLOOKUP('Thông tin khách hàng'!$E$10,$X$2:$Z$5,3,FALSE)*OFFSET($S1012,0,VLOOKUP('Thông tin khách hàng'!$E$10,$X$2:$Z$5,2,FALSE))</f>
        <v>0</v>
      </c>
      <c r="G1012" s="5">
        <f>EP*VLOOKUP('Thông tin khách hàng'!$E$10,$X$2:$Z$5,3,FALSE)*OFFSET($S1012,0,VLOOKUP('Thông tin khách hàng'!$E$10,$X$2:$Z$5,2,FALSE))</f>
        <v>0</v>
      </c>
      <c r="H1012" s="5">
        <f>F1012*HLOOKUP(B1012,Assumption!$A$10:$G$12,2,TRUE)+G1012*HLOOKUP(B1012,Assumption!$A$10:$G$12,3,TRUE)</f>
        <v>0</v>
      </c>
      <c r="I1012" s="5">
        <f t="shared" si="2"/>
        <v>0</v>
      </c>
      <c r="J1012" s="47">
        <f>VLOOKUP(D1012,Assumption!$O$3:$Q$103,IF('Thông tin khách hàng'!$B$3="Nam",2,3),FALSE)/12*P1012</f>
        <v>0</v>
      </c>
      <c r="K1012" s="5">
        <v>20000.0</v>
      </c>
      <c r="L1012" s="46">
        <f>ROUND(((HLOOKUP(B1012,Assumption!$A$6:$L$7,2,TRUE)+1)^(1/12)-1)*(E1012+I1012-J1012-K1012),0)</f>
        <v>20710653</v>
      </c>
      <c r="M1012" s="46">
        <f t="shared" si="3"/>
        <v>12560603733</v>
      </c>
      <c r="N1012" s="47">
        <f>HLOOKUP(ROUND(AVERAGE(M1000:M1011)/10^6,0),Assumption!$B$2:$E$3,2,TRUE)*MAX((AVERAGE(M1000:M1011)-250*10^6),0)</f>
        <v>72829105.98</v>
      </c>
      <c r="O1012" s="46">
        <f t="shared" si="4"/>
        <v>12633432839</v>
      </c>
      <c r="P1012" s="46">
        <f>IF(A1012=1,SA,MAX(0,SA-M1011))</f>
        <v>0</v>
      </c>
      <c r="S1012" s="5">
        <v>0.0</v>
      </c>
      <c r="T1012" s="5">
        <v>0.0</v>
      </c>
      <c r="U1012" s="5">
        <v>0.0</v>
      </c>
      <c r="V1012" s="48">
        <v>1.0</v>
      </c>
    </row>
    <row r="1013" ht="15.75" customHeight="1">
      <c r="A1013" s="5">
        <v>1011.0</v>
      </c>
      <c r="B1013" s="5">
        <v>85.0</v>
      </c>
      <c r="C1013" s="5">
        <f t="shared" si="1"/>
        <v>3</v>
      </c>
      <c r="D1013" s="5">
        <f>'Thông tin khách hàng'!$B$4+B1013-1</f>
        <v>85</v>
      </c>
      <c r="E1013" s="46">
        <f t="shared" si="5"/>
        <v>12560603733</v>
      </c>
      <c r="F1013" s="5">
        <f>TP*VLOOKUP('Thông tin khách hàng'!$E$10,$X$2:$Z$5,3,FALSE)*OFFSET($S1013,0,VLOOKUP('Thông tin khách hàng'!$E$10,$X$2:$Z$5,2,FALSE))</f>
        <v>0</v>
      </c>
      <c r="G1013" s="5">
        <f>EP*VLOOKUP('Thông tin khách hàng'!$E$10,$X$2:$Z$5,3,FALSE)*OFFSET($S1013,0,VLOOKUP('Thông tin khách hàng'!$E$10,$X$2:$Z$5,2,FALSE))</f>
        <v>0</v>
      </c>
      <c r="H1013" s="5">
        <f>F1013*HLOOKUP(B1013,Assumption!$A$10:$G$12,2,TRUE)+G1013*HLOOKUP(B1013,Assumption!$A$10:$G$12,3,TRUE)</f>
        <v>0</v>
      </c>
      <c r="I1013" s="5">
        <f t="shared" si="2"/>
        <v>0</v>
      </c>
      <c r="J1013" s="47">
        <f>VLOOKUP(D1013,Assumption!$O$3:$Q$103,IF('Thông tin khách hàng'!$B$3="Nam",2,3),FALSE)/12*P1013</f>
        <v>0</v>
      </c>
      <c r="K1013" s="5">
        <v>20000.0</v>
      </c>
      <c r="L1013" s="46">
        <f>ROUND(((HLOOKUP(B1013,Assumption!$A$6:$L$7,2,TRUE)+1)^(1/12)-1)*(E1013+I1013-J1013-K1013),0)</f>
        <v>20744825</v>
      </c>
      <c r="M1013" s="46">
        <f t="shared" si="3"/>
        <v>12581328558</v>
      </c>
      <c r="N1013" s="47">
        <f>HLOOKUP(ROUND(AVERAGE(M1001:M1012)/10^6,0),Assumption!$B$2:$E$3,2,TRUE)*MAX((AVERAGE(M1001:M1012)-250*10^6),0)</f>
        <v>72981044.65</v>
      </c>
      <c r="O1013" s="46">
        <f t="shared" si="4"/>
        <v>12654309603</v>
      </c>
      <c r="P1013" s="46">
        <f>IF(A1013=1,SA,MAX(0,SA-M1012))</f>
        <v>0</v>
      </c>
      <c r="S1013" s="5">
        <v>0.0</v>
      </c>
      <c r="T1013" s="5">
        <v>0.0</v>
      </c>
      <c r="U1013" s="5">
        <v>0.0</v>
      </c>
      <c r="V1013" s="48">
        <v>1.0</v>
      </c>
    </row>
    <row r="1014" ht="15.75" customHeight="1">
      <c r="A1014" s="5">
        <v>1012.0</v>
      </c>
      <c r="B1014" s="5">
        <v>85.0</v>
      </c>
      <c r="C1014" s="5">
        <f t="shared" si="1"/>
        <v>4</v>
      </c>
      <c r="D1014" s="5">
        <f>'Thông tin khách hàng'!$B$4+B1014-1</f>
        <v>85</v>
      </c>
      <c r="E1014" s="46">
        <f t="shared" si="5"/>
        <v>12581328558</v>
      </c>
      <c r="F1014" s="5">
        <f>TP*VLOOKUP('Thông tin khách hàng'!$E$10,$X$2:$Z$5,3,FALSE)*OFFSET($S1014,0,VLOOKUP('Thông tin khách hàng'!$E$10,$X$2:$Z$5,2,FALSE))</f>
        <v>0</v>
      </c>
      <c r="G1014" s="5">
        <f>EP*VLOOKUP('Thông tin khách hàng'!$E$10,$X$2:$Z$5,3,FALSE)*OFFSET($S1014,0,VLOOKUP('Thông tin khách hàng'!$E$10,$X$2:$Z$5,2,FALSE))</f>
        <v>0</v>
      </c>
      <c r="H1014" s="5">
        <f>F1014*HLOOKUP(B1014,Assumption!$A$10:$G$12,2,TRUE)+G1014*HLOOKUP(B1014,Assumption!$A$10:$G$12,3,TRUE)</f>
        <v>0</v>
      </c>
      <c r="I1014" s="5">
        <f t="shared" si="2"/>
        <v>0</v>
      </c>
      <c r="J1014" s="47">
        <f>VLOOKUP(D1014,Assumption!$O$3:$Q$103,IF('Thông tin khách hàng'!$B$3="Nam",2,3),FALSE)/12*P1014</f>
        <v>0</v>
      </c>
      <c r="K1014" s="5">
        <v>20000.0</v>
      </c>
      <c r="L1014" s="46">
        <f>ROUND(((HLOOKUP(B1014,Assumption!$A$6:$L$7,2,TRUE)+1)^(1/12)-1)*(E1014+I1014-J1014-K1014),0)</f>
        <v>20779054</v>
      </c>
      <c r="M1014" s="46">
        <f t="shared" si="3"/>
        <v>12602087612</v>
      </c>
      <c r="N1014" s="47">
        <f>HLOOKUP(ROUND(AVERAGE(M1002:M1013)/10^6,0),Assumption!$B$2:$E$3,2,TRUE)*MAX((AVERAGE(M1002:M1013)-250*10^6),0)</f>
        <v>73133234.26</v>
      </c>
      <c r="O1014" s="46">
        <f t="shared" si="4"/>
        <v>12675220847</v>
      </c>
      <c r="P1014" s="46">
        <f>IF(A1014=1,SA,MAX(0,SA-M1013))</f>
        <v>0</v>
      </c>
      <c r="S1014" s="5">
        <v>0.0</v>
      </c>
      <c r="T1014" s="5">
        <v>0.0</v>
      </c>
      <c r="U1014" s="5">
        <v>1.0</v>
      </c>
      <c r="V1014" s="48">
        <v>1.0</v>
      </c>
    </row>
    <row r="1015" ht="15.75" customHeight="1">
      <c r="A1015" s="5">
        <v>1013.0</v>
      </c>
      <c r="B1015" s="5">
        <v>85.0</v>
      </c>
      <c r="C1015" s="5">
        <f t="shared" si="1"/>
        <v>5</v>
      </c>
      <c r="D1015" s="5">
        <f>'Thông tin khách hàng'!$B$4+B1015-1</f>
        <v>85</v>
      </c>
      <c r="E1015" s="46">
        <f t="shared" si="5"/>
        <v>12602087612</v>
      </c>
      <c r="F1015" s="5">
        <f>TP*VLOOKUP('Thông tin khách hàng'!$E$10,$X$2:$Z$5,3,FALSE)*OFFSET($S1015,0,VLOOKUP('Thông tin khách hàng'!$E$10,$X$2:$Z$5,2,FALSE))</f>
        <v>0</v>
      </c>
      <c r="G1015" s="5">
        <f>EP*VLOOKUP('Thông tin khách hàng'!$E$10,$X$2:$Z$5,3,FALSE)*OFFSET($S1015,0,VLOOKUP('Thông tin khách hàng'!$E$10,$X$2:$Z$5,2,FALSE))</f>
        <v>0</v>
      </c>
      <c r="H1015" s="5">
        <f>F1015*HLOOKUP(B1015,Assumption!$A$10:$G$12,2,TRUE)+G1015*HLOOKUP(B1015,Assumption!$A$10:$G$12,3,TRUE)</f>
        <v>0</v>
      </c>
      <c r="I1015" s="5">
        <f t="shared" si="2"/>
        <v>0</v>
      </c>
      <c r="J1015" s="47">
        <f>VLOOKUP(D1015,Assumption!$O$3:$Q$103,IF('Thông tin khách hàng'!$B$3="Nam",2,3),FALSE)/12*P1015</f>
        <v>0</v>
      </c>
      <c r="K1015" s="5">
        <v>20000.0</v>
      </c>
      <c r="L1015" s="46">
        <f>ROUND(((HLOOKUP(B1015,Assumption!$A$6:$L$7,2,TRUE)+1)^(1/12)-1)*(E1015+I1015-J1015-K1015),0)</f>
        <v>20813339</v>
      </c>
      <c r="M1015" s="46">
        <f t="shared" si="3"/>
        <v>12622880951</v>
      </c>
      <c r="N1015" s="47">
        <f>HLOOKUP(ROUND(AVERAGE(M1003:M1014)/10^6,0),Assumption!$B$2:$E$3,2,TRUE)*MAX((AVERAGE(M1003:M1014)-250*10^6),0)</f>
        <v>73285675.22</v>
      </c>
      <c r="O1015" s="46">
        <f t="shared" si="4"/>
        <v>12696166626</v>
      </c>
      <c r="P1015" s="46">
        <f>IF(A1015=1,SA,MAX(0,SA-M1014))</f>
        <v>0</v>
      </c>
      <c r="S1015" s="5">
        <v>0.0</v>
      </c>
      <c r="T1015" s="5">
        <v>0.0</v>
      </c>
      <c r="U1015" s="5">
        <v>0.0</v>
      </c>
      <c r="V1015" s="48">
        <v>1.0</v>
      </c>
    </row>
    <row r="1016" ht="15.75" customHeight="1">
      <c r="A1016" s="5">
        <v>1014.0</v>
      </c>
      <c r="B1016" s="5">
        <v>85.0</v>
      </c>
      <c r="C1016" s="5">
        <f t="shared" si="1"/>
        <v>6</v>
      </c>
      <c r="D1016" s="5">
        <f>'Thông tin khách hàng'!$B$4+B1016-1</f>
        <v>85</v>
      </c>
      <c r="E1016" s="46">
        <f t="shared" si="5"/>
        <v>12622880951</v>
      </c>
      <c r="F1016" s="5">
        <f>TP*VLOOKUP('Thông tin khách hàng'!$E$10,$X$2:$Z$5,3,FALSE)*OFFSET($S1016,0,VLOOKUP('Thông tin khách hàng'!$E$10,$X$2:$Z$5,2,FALSE))</f>
        <v>0</v>
      </c>
      <c r="G1016" s="5">
        <f>EP*VLOOKUP('Thông tin khách hàng'!$E$10,$X$2:$Z$5,3,FALSE)*OFFSET($S1016,0,VLOOKUP('Thông tin khách hàng'!$E$10,$X$2:$Z$5,2,FALSE))</f>
        <v>0</v>
      </c>
      <c r="H1016" s="5">
        <f>F1016*HLOOKUP(B1016,Assumption!$A$10:$G$12,2,TRUE)+G1016*HLOOKUP(B1016,Assumption!$A$10:$G$12,3,TRUE)</f>
        <v>0</v>
      </c>
      <c r="I1016" s="5">
        <f t="shared" si="2"/>
        <v>0</v>
      </c>
      <c r="J1016" s="47">
        <f>VLOOKUP(D1016,Assumption!$O$3:$Q$103,IF('Thông tin khách hàng'!$B$3="Nam",2,3),FALSE)/12*P1016</f>
        <v>0</v>
      </c>
      <c r="K1016" s="5">
        <v>20000.0</v>
      </c>
      <c r="L1016" s="46">
        <f>ROUND(((HLOOKUP(B1016,Assumption!$A$6:$L$7,2,TRUE)+1)^(1/12)-1)*(E1016+I1016-J1016-K1016),0)</f>
        <v>20847681</v>
      </c>
      <c r="M1016" s="46">
        <f t="shared" si="3"/>
        <v>12643708632</v>
      </c>
      <c r="N1016" s="47">
        <f>HLOOKUP(ROUND(AVERAGE(M1004:M1015)/10^6,0),Assumption!$B$2:$E$3,2,TRUE)*MAX((AVERAGE(M1004:M1015)-250*10^6),0)</f>
        <v>73438367.96</v>
      </c>
      <c r="O1016" s="46">
        <f t="shared" si="4"/>
        <v>12717147000</v>
      </c>
      <c r="P1016" s="46">
        <f>IF(A1016=1,SA,MAX(0,SA-M1015))</f>
        <v>0</v>
      </c>
      <c r="S1016" s="5">
        <v>0.0</v>
      </c>
      <c r="T1016" s="5">
        <v>0.0</v>
      </c>
      <c r="U1016" s="5">
        <v>0.0</v>
      </c>
      <c r="V1016" s="48">
        <v>1.0</v>
      </c>
    </row>
    <row r="1017" ht="15.75" customHeight="1">
      <c r="A1017" s="5">
        <v>1015.0</v>
      </c>
      <c r="B1017" s="5">
        <v>85.0</v>
      </c>
      <c r="C1017" s="5">
        <f t="shared" si="1"/>
        <v>7</v>
      </c>
      <c r="D1017" s="5">
        <f>'Thông tin khách hàng'!$B$4+B1017-1</f>
        <v>85</v>
      </c>
      <c r="E1017" s="46">
        <f t="shared" si="5"/>
        <v>12643708632</v>
      </c>
      <c r="F1017" s="5">
        <f>TP*VLOOKUP('Thông tin khách hàng'!$E$10,$X$2:$Z$5,3,FALSE)*OFFSET($S1017,0,VLOOKUP('Thông tin khách hàng'!$E$10,$X$2:$Z$5,2,FALSE))</f>
        <v>15000000</v>
      </c>
      <c r="G1017" s="5">
        <f>EP*VLOOKUP('Thông tin khách hàng'!$E$10,$X$2:$Z$5,3,FALSE)*OFFSET($S1017,0,VLOOKUP('Thông tin khách hàng'!$E$10,$X$2:$Z$5,2,FALSE))</f>
        <v>15000000</v>
      </c>
      <c r="H1017" s="5">
        <f>F1017*HLOOKUP(B1017,Assumption!$A$10:$G$12,2,TRUE)+G1017*HLOOKUP(B1017,Assumption!$A$10:$G$12,3,TRUE)</f>
        <v>750000</v>
      </c>
      <c r="I1017" s="5">
        <f t="shared" si="2"/>
        <v>29250000</v>
      </c>
      <c r="J1017" s="47">
        <f>VLOOKUP(D1017,Assumption!$O$3:$Q$103,IF('Thông tin khách hàng'!$B$3="Nam",2,3),FALSE)/12*P1017</f>
        <v>0</v>
      </c>
      <c r="K1017" s="5">
        <v>20000.0</v>
      </c>
      <c r="L1017" s="46">
        <f>ROUND(((HLOOKUP(B1017,Assumption!$A$6:$L$7,2,TRUE)+1)^(1/12)-1)*(E1017+I1017-J1017-K1017),0)</f>
        <v>20930388</v>
      </c>
      <c r="M1017" s="46">
        <f t="shared" si="3"/>
        <v>12693869020</v>
      </c>
      <c r="N1017" s="47">
        <f>HLOOKUP(ROUND(AVERAGE(M1005:M1016)/10^6,0),Assumption!$B$2:$E$3,2,TRUE)*MAX((AVERAGE(M1005:M1016)-250*10^6),0)</f>
        <v>73591312.87</v>
      </c>
      <c r="O1017" s="46">
        <f t="shared" si="4"/>
        <v>12767460333</v>
      </c>
      <c r="P1017" s="46">
        <f>IF(A1017=1,SA,MAX(0,SA-M1016))</f>
        <v>0</v>
      </c>
      <c r="S1017" s="5">
        <v>0.0</v>
      </c>
      <c r="T1017" s="5">
        <v>1.0</v>
      </c>
      <c r="U1017" s="5">
        <v>1.0</v>
      </c>
      <c r="V1017" s="48">
        <v>1.0</v>
      </c>
    </row>
    <row r="1018" ht="15.75" customHeight="1">
      <c r="A1018" s="5">
        <v>1016.0</v>
      </c>
      <c r="B1018" s="5">
        <v>85.0</v>
      </c>
      <c r="C1018" s="5">
        <f t="shared" si="1"/>
        <v>8</v>
      </c>
      <c r="D1018" s="5">
        <f>'Thông tin khách hàng'!$B$4+B1018-1</f>
        <v>85</v>
      </c>
      <c r="E1018" s="46">
        <f t="shared" si="5"/>
        <v>12693869020</v>
      </c>
      <c r="F1018" s="5">
        <f>TP*VLOOKUP('Thông tin khách hàng'!$E$10,$X$2:$Z$5,3,FALSE)*OFFSET($S1018,0,VLOOKUP('Thông tin khách hàng'!$E$10,$X$2:$Z$5,2,FALSE))</f>
        <v>0</v>
      </c>
      <c r="G1018" s="5">
        <f>EP*VLOOKUP('Thông tin khách hàng'!$E$10,$X$2:$Z$5,3,FALSE)*OFFSET($S1018,0,VLOOKUP('Thông tin khách hàng'!$E$10,$X$2:$Z$5,2,FALSE))</f>
        <v>0</v>
      </c>
      <c r="H1018" s="5">
        <f>F1018*HLOOKUP(B1018,Assumption!$A$10:$G$12,2,TRUE)+G1018*HLOOKUP(B1018,Assumption!$A$10:$G$12,3,TRUE)</f>
        <v>0</v>
      </c>
      <c r="I1018" s="5">
        <f t="shared" si="2"/>
        <v>0</v>
      </c>
      <c r="J1018" s="47">
        <f>VLOOKUP(D1018,Assumption!$O$3:$Q$103,IF('Thông tin khách hàng'!$B$3="Nam",2,3),FALSE)/12*P1018</f>
        <v>0</v>
      </c>
      <c r="K1018" s="5">
        <v>20000.0</v>
      </c>
      <c r="L1018" s="46">
        <f>ROUND(((HLOOKUP(B1018,Assumption!$A$6:$L$7,2,TRUE)+1)^(1/12)-1)*(E1018+I1018-J1018-K1018),0)</f>
        <v>20964924</v>
      </c>
      <c r="M1018" s="46">
        <f t="shared" si="3"/>
        <v>12714813944</v>
      </c>
      <c r="N1018" s="47">
        <f>HLOOKUP(ROUND(AVERAGE(M1006:M1017)/10^6,0),Assumption!$B$2:$E$3,2,TRUE)*MAX((AVERAGE(M1006:M1017)-250*10^6),0)</f>
        <v>73744510.39</v>
      </c>
      <c r="O1018" s="46">
        <f t="shared" si="4"/>
        <v>12788558455</v>
      </c>
      <c r="P1018" s="46">
        <f>IF(A1018=1,SA,MAX(0,SA-M1017))</f>
        <v>0</v>
      </c>
      <c r="S1018" s="5">
        <v>0.0</v>
      </c>
      <c r="T1018" s="5">
        <v>0.0</v>
      </c>
      <c r="U1018" s="5">
        <v>0.0</v>
      </c>
      <c r="V1018" s="48">
        <v>1.0</v>
      </c>
    </row>
    <row r="1019" ht="15.75" customHeight="1">
      <c r="A1019" s="5">
        <v>1017.0</v>
      </c>
      <c r="B1019" s="5">
        <v>85.0</v>
      </c>
      <c r="C1019" s="5">
        <f t="shared" si="1"/>
        <v>9</v>
      </c>
      <c r="D1019" s="5">
        <f>'Thông tin khách hàng'!$B$4+B1019-1</f>
        <v>85</v>
      </c>
      <c r="E1019" s="46">
        <f t="shared" si="5"/>
        <v>12714813944</v>
      </c>
      <c r="F1019" s="5">
        <f>TP*VLOOKUP('Thông tin khách hàng'!$E$10,$X$2:$Z$5,3,FALSE)*OFFSET($S1019,0,VLOOKUP('Thông tin khách hàng'!$E$10,$X$2:$Z$5,2,FALSE))</f>
        <v>0</v>
      </c>
      <c r="G1019" s="5">
        <f>EP*VLOOKUP('Thông tin khách hàng'!$E$10,$X$2:$Z$5,3,FALSE)*OFFSET($S1019,0,VLOOKUP('Thông tin khách hàng'!$E$10,$X$2:$Z$5,2,FALSE))</f>
        <v>0</v>
      </c>
      <c r="H1019" s="5">
        <f>F1019*HLOOKUP(B1019,Assumption!$A$10:$G$12,2,TRUE)+G1019*HLOOKUP(B1019,Assumption!$A$10:$G$12,3,TRUE)</f>
        <v>0</v>
      </c>
      <c r="I1019" s="5">
        <f t="shared" si="2"/>
        <v>0</v>
      </c>
      <c r="J1019" s="47">
        <f>VLOOKUP(D1019,Assumption!$O$3:$Q$103,IF('Thông tin khách hàng'!$B$3="Nam",2,3),FALSE)/12*P1019</f>
        <v>0</v>
      </c>
      <c r="K1019" s="5">
        <v>20000.0</v>
      </c>
      <c r="L1019" s="46">
        <f>ROUND(((HLOOKUP(B1019,Assumption!$A$6:$L$7,2,TRUE)+1)^(1/12)-1)*(E1019+I1019-J1019-K1019),0)</f>
        <v>20999516</v>
      </c>
      <c r="M1019" s="46">
        <f t="shared" si="3"/>
        <v>12735793460</v>
      </c>
      <c r="N1019" s="47">
        <f>HLOOKUP(ROUND(AVERAGE(M1007:M1018)/10^6,0),Assumption!$B$2:$E$3,2,TRUE)*MAX((AVERAGE(M1007:M1018)-250*10^6),0)</f>
        <v>73897960.93</v>
      </c>
      <c r="O1019" s="46">
        <f t="shared" si="4"/>
        <v>12809691421</v>
      </c>
      <c r="P1019" s="46">
        <f>IF(A1019=1,SA,MAX(0,SA-M1018))</f>
        <v>0</v>
      </c>
      <c r="S1019" s="5">
        <v>0.0</v>
      </c>
      <c r="T1019" s="5">
        <v>0.0</v>
      </c>
      <c r="U1019" s="5">
        <v>0.0</v>
      </c>
      <c r="V1019" s="48">
        <v>1.0</v>
      </c>
    </row>
    <row r="1020" ht="15.75" customHeight="1">
      <c r="A1020" s="5">
        <v>1018.0</v>
      </c>
      <c r="B1020" s="5">
        <v>85.0</v>
      </c>
      <c r="C1020" s="5">
        <f t="shared" si="1"/>
        <v>10</v>
      </c>
      <c r="D1020" s="5">
        <f>'Thông tin khách hàng'!$B$4+B1020-1</f>
        <v>85</v>
      </c>
      <c r="E1020" s="46">
        <f t="shared" si="5"/>
        <v>12735793460</v>
      </c>
      <c r="F1020" s="5">
        <f>TP*VLOOKUP('Thông tin khách hàng'!$E$10,$X$2:$Z$5,3,FALSE)*OFFSET($S1020,0,VLOOKUP('Thông tin khách hàng'!$E$10,$X$2:$Z$5,2,FALSE))</f>
        <v>0</v>
      </c>
      <c r="G1020" s="5">
        <f>EP*VLOOKUP('Thông tin khách hàng'!$E$10,$X$2:$Z$5,3,FALSE)*OFFSET($S1020,0,VLOOKUP('Thông tin khách hàng'!$E$10,$X$2:$Z$5,2,FALSE))</f>
        <v>0</v>
      </c>
      <c r="H1020" s="5">
        <f>F1020*HLOOKUP(B1020,Assumption!$A$10:$G$12,2,TRUE)+G1020*HLOOKUP(B1020,Assumption!$A$10:$G$12,3,TRUE)</f>
        <v>0</v>
      </c>
      <c r="I1020" s="5">
        <f t="shared" si="2"/>
        <v>0</v>
      </c>
      <c r="J1020" s="47">
        <f>VLOOKUP(D1020,Assumption!$O$3:$Q$103,IF('Thông tin khách hàng'!$B$3="Nam",2,3),FALSE)/12*P1020</f>
        <v>0</v>
      </c>
      <c r="K1020" s="5">
        <v>20000.0</v>
      </c>
      <c r="L1020" s="46">
        <f>ROUND(((HLOOKUP(B1020,Assumption!$A$6:$L$7,2,TRUE)+1)^(1/12)-1)*(E1020+I1020-J1020-K1020),0)</f>
        <v>21034165</v>
      </c>
      <c r="M1020" s="46">
        <f t="shared" si="3"/>
        <v>12756807625</v>
      </c>
      <c r="N1020" s="47">
        <f>HLOOKUP(ROUND(AVERAGE(M1008:M1019)/10^6,0),Assumption!$B$2:$E$3,2,TRUE)*MAX((AVERAGE(M1008:M1019)-250*10^6),0)</f>
        <v>74051664.9</v>
      </c>
      <c r="O1020" s="46">
        <f t="shared" si="4"/>
        <v>12830859290</v>
      </c>
      <c r="P1020" s="46">
        <f>IF(A1020=1,SA,MAX(0,SA-M1019))</f>
        <v>0</v>
      </c>
      <c r="S1020" s="5">
        <v>0.0</v>
      </c>
      <c r="T1020" s="5">
        <v>0.0</v>
      </c>
      <c r="U1020" s="5">
        <v>1.0</v>
      </c>
      <c r="V1020" s="48">
        <v>1.0</v>
      </c>
    </row>
    <row r="1021" ht="15.75" customHeight="1">
      <c r="A1021" s="5">
        <v>1019.0</v>
      </c>
      <c r="B1021" s="5">
        <v>85.0</v>
      </c>
      <c r="C1021" s="5">
        <f t="shared" si="1"/>
        <v>11</v>
      </c>
      <c r="D1021" s="5">
        <f>'Thông tin khách hàng'!$B$4+B1021-1</f>
        <v>85</v>
      </c>
      <c r="E1021" s="46">
        <f t="shared" si="5"/>
        <v>12756807625</v>
      </c>
      <c r="F1021" s="5">
        <f>TP*VLOOKUP('Thông tin khách hàng'!$E$10,$X$2:$Z$5,3,FALSE)*OFFSET($S1021,0,VLOOKUP('Thông tin khách hàng'!$E$10,$X$2:$Z$5,2,FALSE))</f>
        <v>0</v>
      </c>
      <c r="G1021" s="5">
        <f>EP*VLOOKUP('Thông tin khách hàng'!$E$10,$X$2:$Z$5,3,FALSE)*OFFSET($S1021,0,VLOOKUP('Thông tin khách hàng'!$E$10,$X$2:$Z$5,2,FALSE))</f>
        <v>0</v>
      </c>
      <c r="H1021" s="5">
        <f>F1021*HLOOKUP(B1021,Assumption!$A$10:$G$12,2,TRUE)+G1021*HLOOKUP(B1021,Assumption!$A$10:$G$12,3,TRUE)</f>
        <v>0</v>
      </c>
      <c r="I1021" s="5">
        <f t="shared" si="2"/>
        <v>0</v>
      </c>
      <c r="J1021" s="47">
        <f>VLOOKUP(D1021,Assumption!$O$3:$Q$103,IF('Thông tin khách hàng'!$B$3="Nam",2,3),FALSE)/12*P1021</f>
        <v>0</v>
      </c>
      <c r="K1021" s="5">
        <v>20000.0</v>
      </c>
      <c r="L1021" s="46">
        <f>ROUND(((HLOOKUP(B1021,Assumption!$A$6:$L$7,2,TRUE)+1)^(1/12)-1)*(E1021+I1021-J1021-K1021),0)</f>
        <v>21068872</v>
      </c>
      <c r="M1021" s="46">
        <f t="shared" si="3"/>
        <v>12777856497</v>
      </c>
      <c r="N1021" s="47">
        <f>HLOOKUP(ROUND(AVERAGE(M1009:M1020)/10^6,0),Assumption!$B$2:$E$3,2,TRUE)*MAX((AVERAGE(M1009:M1020)-250*10^6),0)</f>
        <v>74205622.73</v>
      </c>
      <c r="O1021" s="46">
        <f t="shared" si="4"/>
        <v>12852062120</v>
      </c>
      <c r="P1021" s="46">
        <f>IF(A1021=1,SA,MAX(0,SA-M1020))</f>
        <v>0</v>
      </c>
      <c r="S1021" s="5">
        <v>0.0</v>
      </c>
      <c r="T1021" s="5">
        <v>0.0</v>
      </c>
      <c r="U1021" s="5">
        <v>0.0</v>
      </c>
      <c r="V1021" s="48">
        <v>1.0</v>
      </c>
    </row>
    <row r="1022" ht="15.75" customHeight="1">
      <c r="A1022" s="5">
        <v>1020.0</v>
      </c>
      <c r="B1022" s="5">
        <v>85.0</v>
      </c>
      <c r="C1022" s="5">
        <f t="shared" si="1"/>
        <v>12</v>
      </c>
      <c r="D1022" s="5">
        <f>'Thông tin khách hàng'!$B$4+B1022-1</f>
        <v>85</v>
      </c>
      <c r="E1022" s="46">
        <f t="shared" si="5"/>
        <v>12777856497</v>
      </c>
      <c r="F1022" s="5">
        <f>TP*VLOOKUP('Thông tin khách hàng'!$E$10,$X$2:$Z$5,3,FALSE)*OFFSET($S1022,0,VLOOKUP('Thông tin khách hàng'!$E$10,$X$2:$Z$5,2,FALSE))</f>
        <v>0</v>
      </c>
      <c r="G1022" s="5">
        <f>EP*VLOOKUP('Thông tin khách hàng'!$E$10,$X$2:$Z$5,3,FALSE)*OFFSET($S1022,0,VLOOKUP('Thông tin khách hàng'!$E$10,$X$2:$Z$5,2,FALSE))</f>
        <v>0</v>
      </c>
      <c r="H1022" s="5">
        <f>F1022*HLOOKUP(B1022,Assumption!$A$10:$G$12,2,TRUE)+G1022*HLOOKUP(B1022,Assumption!$A$10:$G$12,3,TRUE)</f>
        <v>0</v>
      </c>
      <c r="I1022" s="5">
        <f t="shared" si="2"/>
        <v>0</v>
      </c>
      <c r="J1022" s="47">
        <f>VLOOKUP(D1022,Assumption!$O$3:$Q$103,IF('Thông tin khách hàng'!$B$3="Nam",2,3),FALSE)/12*P1022</f>
        <v>0</v>
      </c>
      <c r="K1022" s="5">
        <v>20000.0</v>
      </c>
      <c r="L1022" s="46">
        <f>ROUND(((HLOOKUP(B1022,Assumption!$A$6:$L$7,2,TRUE)+1)^(1/12)-1)*(E1022+I1022-J1022-K1022),0)</f>
        <v>21103636</v>
      </c>
      <c r="M1022" s="46">
        <f t="shared" si="3"/>
        <v>12798940133</v>
      </c>
      <c r="N1022" s="47">
        <f>HLOOKUP(ROUND(AVERAGE(M1010:M1021)/10^6,0),Assumption!$B$2:$E$3,2,TRUE)*MAX((AVERAGE(M1010:M1021)-250*10^6),0)</f>
        <v>74359834.83</v>
      </c>
      <c r="O1022" s="46">
        <f t="shared" si="4"/>
        <v>12873299968</v>
      </c>
      <c r="P1022" s="46">
        <f>IF(A1022=1,SA,MAX(0,SA-M1021))</f>
        <v>0</v>
      </c>
      <c r="S1022" s="5">
        <v>0.0</v>
      </c>
      <c r="T1022" s="5">
        <v>0.0</v>
      </c>
      <c r="U1022" s="5">
        <v>0.0</v>
      </c>
      <c r="V1022" s="48">
        <v>1.0</v>
      </c>
    </row>
    <row r="1023" ht="15.75" customHeight="1">
      <c r="A1023" s="5">
        <v>1021.0</v>
      </c>
      <c r="B1023" s="5">
        <v>86.0</v>
      </c>
      <c r="C1023" s="5">
        <f t="shared" si="1"/>
        <v>1</v>
      </c>
      <c r="D1023" s="5">
        <f>'Thông tin khách hàng'!$B$4+B1023-1</f>
        <v>86</v>
      </c>
      <c r="E1023" s="46">
        <f t="shared" si="5"/>
        <v>12798940133</v>
      </c>
      <c r="F1023" s="5">
        <f>TP*VLOOKUP('Thông tin khách hàng'!$E$10,$X$2:$Z$5,3,FALSE)*OFFSET($S1023,0,VLOOKUP('Thông tin khách hàng'!$E$10,$X$2:$Z$5,2,FALSE))</f>
        <v>15000000</v>
      </c>
      <c r="G1023" s="5">
        <f>EP*VLOOKUP('Thông tin khách hàng'!$E$10,$X$2:$Z$5,3,FALSE)*OFFSET($S1023,0,VLOOKUP('Thông tin khách hàng'!$E$10,$X$2:$Z$5,2,FALSE))</f>
        <v>15000000</v>
      </c>
      <c r="H1023" s="5">
        <f>F1023*HLOOKUP(B1023,Assumption!$A$10:$G$12,2,TRUE)+G1023*HLOOKUP(B1023,Assumption!$A$10:$G$12,3,TRUE)</f>
        <v>750000</v>
      </c>
      <c r="I1023" s="5">
        <f t="shared" si="2"/>
        <v>29250000</v>
      </c>
      <c r="J1023" s="47">
        <f>VLOOKUP(D1023,Assumption!$O$3:$Q$103,IF('Thông tin khách hàng'!$B$3="Nam",2,3),FALSE)/12*P1023</f>
        <v>0</v>
      </c>
      <c r="K1023" s="5">
        <v>20000.0</v>
      </c>
      <c r="L1023" s="46">
        <f>ROUND(((HLOOKUP(B1023,Assumption!$A$6:$L$7,2,TRUE)+1)^(1/12)-1)*(E1023+I1023-J1023-K1023),0)</f>
        <v>21186766</v>
      </c>
      <c r="M1023" s="46">
        <f t="shared" si="3"/>
        <v>12849356899</v>
      </c>
      <c r="N1023" s="47">
        <f>HLOOKUP(ROUND(AVERAGE(M1011:M1022)/10^6,0),Assumption!$B$2:$E$3,2,TRUE)*MAX((AVERAGE(M1011:M1022)-250*10^6),0)</f>
        <v>74514301.62</v>
      </c>
      <c r="O1023" s="46">
        <f t="shared" si="4"/>
        <v>12923871201</v>
      </c>
      <c r="P1023" s="46">
        <f>IF(A1023=1,SA,MAX(0,SA-M1022))</f>
        <v>0</v>
      </c>
      <c r="S1023" s="5">
        <v>1.0</v>
      </c>
      <c r="T1023" s="5">
        <v>1.0</v>
      </c>
      <c r="U1023" s="5">
        <v>1.0</v>
      </c>
      <c r="V1023" s="48">
        <v>1.0</v>
      </c>
    </row>
    <row r="1024" ht="15.75" customHeight="1">
      <c r="A1024" s="5">
        <v>1022.0</v>
      </c>
      <c r="B1024" s="5">
        <v>86.0</v>
      </c>
      <c r="C1024" s="5">
        <f t="shared" si="1"/>
        <v>2</v>
      </c>
      <c r="D1024" s="5">
        <f>'Thông tin khách hàng'!$B$4+B1024-1</f>
        <v>86</v>
      </c>
      <c r="E1024" s="46">
        <f t="shared" si="5"/>
        <v>12849356899</v>
      </c>
      <c r="F1024" s="5">
        <f>TP*VLOOKUP('Thông tin khách hàng'!$E$10,$X$2:$Z$5,3,FALSE)*OFFSET($S1024,0,VLOOKUP('Thông tin khách hàng'!$E$10,$X$2:$Z$5,2,FALSE))</f>
        <v>0</v>
      </c>
      <c r="G1024" s="5">
        <f>EP*VLOOKUP('Thông tin khách hàng'!$E$10,$X$2:$Z$5,3,FALSE)*OFFSET($S1024,0,VLOOKUP('Thông tin khách hàng'!$E$10,$X$2:$Z$5,2,FALSE))</f>
        <v>0</v>
      </c>
      <c r="H1024" s="5">
        <f>F1024*HLOOKUP(B1024,Assumption!$A$10:$G$12,2,TRUE)+G1024*HLOOKUP(B1024,Assumption!$A$10:$G$12,3,TRUE)</f>
        <v>0</v>
      </c>
      <c r="I1024" s="5">
        <f t="shared" si="2"/>
        <v>0</v>
      </c>
      <c r="J1024" s="47">
        <f>VLOOKUP(D1024,Assumption!$O$3:$Q$103,IF('Thông tin khách hàng'!$B$3="Nam",2,3),FALSE)/12*P1024</f>
        <v>0</v>
      </c>
      <c r="K1024" s="5">
        <v>20000.0</v>
      </c>
      <c r="L1024" s="46">
        <f>ROUND(((HLOOKUP(B1024,Assumption!$A$6:$L$7,2,TRUE)+1)^(1/12)-1)*(E1024+I1024-J1024-K1024),0)</f>
        <v>21221725</v>
      </c>
      <c r="M1024" s="46">
        <f t="shared" si="3"/>
        <v>12870558624</v>
      </c>
      <c r="N1024" s="47">
        <f>HLOOKUP(ROUND(AVERAGE(M1012:M1023)/10^6,0),Assumption!$B$2:$E$3,2,TRUE)*MAX((AVERAGE(M1012:M1023)-250*10^6),0)</f>
        <v>74669023.53</v>
      </c>
      <c r="O1024" s="46">
        <f t="shared" si="4"/>
        <v>12945227648</v>
      </c>
      <c r="P1024" s="46">
        <f>IF(A1024=1,SA,MAX(0,SA-M1023))</f>
        <v>0</v>
      </c>
      <c r="S1024" s="5">
        <v>0.0</v>
      </c>
      <c r="T1024" s="5">
        <v>0.0</v>
      </c>
      <c r="U1024" s="5">
        <v>0.0</v>
      </c>
      <c r="V1024" s="48">
        <v>1.0</v>
      </c>
    </row>
    <row r="1025" ht="15.75" customHeight="1">
      <c r="A1025" s="5">
        <v>1023.0</v>
      </c>
      <c r="B1025" s="5">
        <v>86.0</v>
      </c>
      <c r="C1025" s="5">
        <f t="shared" si="1"/>
        <v>3</v>
      </c>
      <c r="D1025" s="5">
        <f>'Thông tin khách hàng'!$B$4+B1025-1</f>
        <v>86</v>
      </c>
      <c r="E1025" s="46">
        <f t="shared" si="5"/>
        <v>12870558624</v>
      </c>
      <c r="F1025" s="5">
        <f>TP*VLOOKUP('Thông tin khách hàng'!$E$10,$X$2:$Z$5,3,FALSE)*OFFSET($S1025,0,VLOOKUP('Thông tin khách hàng'!$E$10,$X$2:$Z$5,2,FALSE))</f>
        <v>0</v>
      </c>
      <c r="G1025" s="5">
        <f>EP*VLOOKUP('Thông tin khách hàng'!$E$10,$X$2:$Z$5,3,FALSE)*OFFSET($S1025,0,VLOOKUP('Thông tin khách hàng'!$E$10,$X$2:$Z$5,2,FALSE))</f>
        <v>0</v>
      </c>
      <c r="H1025" s="5">
        <f>F1025*HLOOKUP(B1025,Assumption!$A$10:$G$12,2,TRUE)+G1025*HLOOKUP(B1025,Assumption!$A$10:$G$12,3,TRUE)</f>
        <v>0</v>
      </c>
      <c r="I1025" s="5">
        <f t="shared" si="2"/>
        <v>0</v>
      </c>
      <c r="J1025" s="47">
        <f>VLOOKUP(D1025,Assumption!$O$3:$Q$103,IF('Thông tin khách hàng'!$B$3="Nam",2,3),FALSE)/12*P1025</f>
        <v>0</v>
      </c>
      <c r="K1025" s="5">
        <v>20000.0</v>
      </c>
      <c r="L1025" s="46">
        <f>ROUND(((HLOOKUP(B1025,Assumption!$A$6:$L$7,2,TRUE)+1)^(1/12)-1)*(E1025+I1025-J1025-K1025),0)</f>
        <v>21256741</v>
      </c>
      <c r="M1025" s="46">
        <f t="shared" si="3"/>
        <v>12891795365</v>
      </c>
      <c r="N1025" s="47">
        <f>HLOOKUP(ROUND(AVERAGE(M1013:M1024)/10^6,0),Assumption!$B$2:$E$3,2,TRUE)*MAX((AVERAGE(M1013:M1024)-250*10^6),0)</f>
        <v>74824000.98</v>
      </c>
      <c r="O1025" s="46">
        <f t="shared" si="4"/>
        <v>12966619366</v>
      </c>
      <c r="P1025" s="46">
        <f>IF(A1025=1,SA,MAX(0,SA-M1024))</f>
        <v>0</v>
      </c>
      <c r="S1025" s="5">
        <v>0.0</v>
      </c>
      <c r="T1025" s="5">
        <v>0.0</v>
      </c>
      <c r="U1025" s="5">
        <v>0.0</v>
      </c>
      <c r="V1025" s="48">
        <v>1.0</v>
      </c>
    </row>
    <row r="1026" ht="15.75" customHeight="1">
      <c r="A1026" s="5">
        <v>1024.0</v>
      </c>
      <c r="B1026" s="5">
        <v>86.0</v>
      </c>
      <c r="C1026" s="5">
        <f t="shared" si="1"/>
        <v>4</v>
      </c>
      <c r="D1026" s="5">
        <f>'Thông tin khách hàng'!$B$4+B1026-1</f>
        <v>86</v>
      </c>
      <c r="E1026" s="46">
        <f t="shared" si="5"/>
        <v>12891795365</v>
      </c>
      <c r="F1026" s="5">
        <f>TP*VLOOKUP('Thông tin khách hàng'!$E$10,$X$2:$Z$5,3,FALSE)*OFFSET($S1026,0,VLOOKUP('Thông tin khách hàng'!$E$10,$X$2:$Z$5,2,FALSE))</f>
        <v>0</v>
      </c>
      <c r="G1026" s="5">
        <f>EP*VLOOKUP('Thông tin khách hàng'!$E$10,$X$2:$Z$5,3,FALSE)*OFFSET($S1026,0,VLOOKUP('Thông tin khách hàng'!$E$10,$X$2:$Z$5,2,FALSE))</f>
        <v>0</v>
      </c>
      <c r="H1026" s="5">
        <f>F1026*HLOOKUP(B1026,Assumption!$A$10:$G$12,2,TRUE)+G1026*HLOOKUP(B1026,Assumption!$A$10:$G$12,3,TRUE)</f>
        <v>0</v>
      </c>
      <c r="I1026" s="5">
        <f t="shared" si="2"/>
        <v>0</v>
      </c>
      <c r="J1026" s="47">
        <f>VLOOKUP(D1026,Assumption!$O$3:$Q$103,IF('Thông tin khách hàng'!$B$3="Nam",2,3),FALSE)/12*P1026</f>
        <v>0</v>
      </c>
      <c r="K1026" s="5">
        <v>20000.0</v>
      </c>
      <c r="L1026" s="46">
        <f>ROUND(((HLOOKUP(B1026,Assumption!$A$6:$L$7,2,TRUE)+1)^(1/12)-1)*(E1026+I1026-J1026-K1026),0)</f>
        <v>21291815</v>
      </c>
      <c r="M1026" s="46">
        <f t="shared" si="3"/>
        <v>12913067180</v>
      </c>
      <c r="N1026" s="47">
        <f>HLOOKUP(ROUND(AVERAGE(M1014:M1025)/10^6,0),Assumption!$B$2:$E$3,2,TRUE)*MAX((AVERAGE(M1014:M1025)-250*10^6),0)</f>
        <v>74979234.38</v>
      </c>
      <c r="O1026" s="46">
        <f t="shared" si="4"/>
        <v>12988046415</v>
      </c>
      <c r="P1026" s="46">
        <f>IF(A1026=1,SA,MAX(0,SA-M1025))</f>
        <v>0</v>
      </c>
      <c r="S1026" s="5">
        <v>0.0</v>
      </c>
      <c r="T1026" s="5">
        <v>0.0</v>
      </c>
      <c r="U1026" s="5">
        <v>1.0</v>
      </c>
      <c r="V1026" s="48">
        <v>1.0</v>
      </c>
    </row>
    <row r="1027" ht="15.75" customHeight="1">
      <c r="A1027" s="5">
        <v>1025.0</v>
      </c>
      <c r="B1027" s="5">
        <v>86.0</v>
      </c>
      <c r="C1027" s="5">
        <f t="shared" si="1"/>
        <v>5</v>
      </c>
      <c r="D1027" s="5">
        <f>'Thông tin khách hàng'!$B$4+B1027-1</f>
        <v>86</v>
      </c>
      <c r="E1027" s="46">
        <f t="shared" si="5"/>
        <v>12913067180</v>
      </c>
      <c r="F1027" s="5">
        <f>TP*VLOOKUP('Thông tin khách hàng'!$E$10,$X$2:$Z$5,3,FALSE)*OFFSET($S1027,0,VLOOKUP('Thông tin khách hàng'!$E$10,$X$2:$Z$5,2,FALSE))</f>
        <v>0</v>
      </c>
      <c r="G1027" s="5">
        <f>EP*VLOOKUP('Thông tin khách hàng'!$E$10,$X$2:$Z$5,3,FALSE)*OFFSET($S1027,0,VLOOKUP('Thông tin khách hàng'!$E$10,$X$2:$Z$5,2,FALSE))</f>
        <v>0</v>
      </c>
      <c r="H1027" s="5">
        <f>F1027*HLOOKUP(B1027,Assumption!$A$10:$G$12,2,TRUE)+G1027*HLOOKUP(B1027,Assumption!$A$10:$G$12,3,TRUE)</f>
        <v>0</v>
      </c>
      <c r="I1027" s="5">
        <f t="shared" si="2"/>
        <v>0</v>
      </c>
      <c r="J1027" s="47">
        <f>VLOOKUP(D1027,Assumption!$O$3:$Q$103,IF('Thông tin khách hàng'!$B$3="Nam",2,3),FALSE)/12*P1027</f>
        <v>0</v>
      </c>
      <c r="K1027" s="5">
        <v>20000.0</v>
      </c>
      <c r="L1027" s="46">
        <f>ROUND(((HLOOKUP(B1027,Assumption!$A$6:$L$7,2,TRUE)+1)^(1/12)-1)*(E1027+I1027-J1027-K1027),0)</f>
        <v>21326947</v>
      </c>
      <c r="M1027" s="46">
        <f t="shared" si="3"/>
        <v>12934374127</v>
      </c>
      <c r="N1027" s="47">
        <f>HLOOKUP(ROUND(AVERAGE(M1015:M1026)/10^6,0),Assumption!$B$2:$E$3,2,TRUE)*MAX((AVERAGE(M1015:M1026)-250*10^6),0)</f>
        <v>75134724.17</v>
      </c>
      <c r="O1027" s="46">
        <f t="shared" si="4"/>
        <v>13009508851</v>
      </c>
      <c r="P1027" s="46">
        <f>IF(A1027=1,SA,MAX(0,SA-M1026))</f>
        <v>0</v>
      </c>
      <c r="S1027" s="5">
        <v>0.0</v>
      </c>
      <c r="T1027" s="5">
        <v>0.0</v>
      </c>
      <c r="U1027" s="5">
        <v>0.0</v>
      </c>
      <c r="V1027" s="48">
        <v>1.0</v>
      </c>
    </row>
    <row r="1028" ht="15.75" customHeight="1">
      <c r="A1028" s="5">
        <v>1026.0</v>
      </c>
      <c r="B1028" s="5">
        <v>86.0</v>
      </c>
      <c r="C1028" s="5">
        <f t="shared" si="1"/>
        <v>6</v>
      </c>
      <c r="D1028" s="5">
        <f>'Thông tin khách hàng'!$B$4+B1028-1</f>
        <v>86</v>
      </c>
      <c r="E1028" s="46">
        <f t="shared" si="5"/>
        <v>12934374127</v>
      </c>
      <c r="F1028" s="5">
        <f>TP*VLOOKUP('Thông tin khách hàng'!$E$10,$X$2:$Z$5,3,FALSE)*OFFSET($S1028,0,VLOOKUP('Thông tin khách hàng'!$E$10,$X$2:$Z$5,2,FALSE))</f>
        <v>0</v>
      </c>
      <c r="G1028" s="5">
        <f>EP*VLOOKUP('Thông tin khách hàng'!$E$10,$X$2:$Z$5,3,FALSE)*OFFSET($S1028,0,VLOOKUP('Thông tin khách hàng'!$E$10,$X$2:$Z$5,2,FALSE))</f>
        <v>0</v>
      </c>
      <c r="H1028" s="5">
        <f>F1028*HLOOKUP(B1028,Assumption!$A$10:$G$12,2,TRUE)+G1028*HLOOKUP(B1028,Assumption!$A$10:$G$12,3,TRUE)</f>
        <v>0</v>
      </c>
      <c r="I1028" s="5">
        <f t="shared" si="2"/>
        <v>0</v>
      </c>
      <c r="J1028" s="47">
        <f>VLOOKUP(D1028,Assumption!$O$3:$Q$103,IF('Thông tin khách hàng'!$B$3="Nam",2,3),FALSE)/12*P1028</f>
        <v>0</v>
      </c>
      <c r="K1028" s="5">
        <v>20000.0</v>
      </c>
      <c r="L1028" s="46">
        <f>ROUND(((HLOOKUP(B1028,Assumption!$A$6:$L$7,2,TRUE)+1)^(1/12)-1)*(E1028+I1028-J1028-K1028),0)</f>
        <v>21362137</v>
      </c>
      <c r="M1028" s="46">
        <f t="shared" si="3"/>
        <v>12955716264</v>
      </c>
      <c r="N1028" s="47">
        <f>HLOOKUP(ROUND(AVERAGE(M1016:M1027)/10^6,0),Assumption!$B$2:$E$3,2,TRUE)*MAX((AVERAGE(M1016:M1027)-250*10^6),0)</f>
        <v>75290470.75</v>
      </c>
      <c r="O1028" s="46">
        <f t="shared" si="4"/>
        <v>13031006735</v>
      </c>
      <c r="P1028" s="46">
        <f>IF(A1028=1,SA,MAX(0,SA-M1027))</f>
        <v>0</v>
      </c>
      <c r="S1028" s="5">
        <v>0.0</v>
      </c>
      <c r="T1028" s="5">
        <v>0.0</v>
      </c>
      <c r="U1028" s="5">
        <v>0.0</v>
      </c>
      <c r="V1028" s="48">
        <v>1.0</v>
      </c>
    </row>
    <row r="1029" ht="15.75" customHeight="1">
      <c r="A1029" s="5">
        <v>1027.0</v>
      </c>
      <c r="B1029" s="5">
        <v>86.0</v>
      </c>
      <c r="C1029" s="5">
        <f t="shared" si="1"/>
        <v>7</v>
      </c>
      <c r="D1029" s="5">
        <f>'Thông tin khách hàng'!$B$4+B1029-1</f>
        <v>86</v>
      </c>
      <c r="E1029" s="46">
        <f t="shared" si="5"/>
        <v>12955716264</v>
      </c>
      <c r="F1029" s="5">
        <f>TP*VLOOKUP('Thông tin khách hàng'!$E$10,$X$2:$Z$5,3,FALSE)*OFFSET($S1029,0,VLOOKUP('Thông tin khách hàng'!$E$10,$X$2:$Z$5,2,FALSE))</f>
        <v>15000000</v>
      </c>
      <c r="G1029" s="5">
        <f>EP*VLOOKUP('Thông tin khách hàng'!$E$10,$X$2:$Z$5,3,FALSE)*OFFSET($S1029,0,VLOOKUP('Thông tin khách hàng'!$E$10,$X$2:$Z$5,2,FALSE))</f>
        <v>15000000</v>
      </c>
      <c r="H1029" s="5">
        <f>F1029*HLOOKUP(B1029,Assumption!$A$10:$G$12,2,TRUE)+G1029*HLOOKUP(B1029,Assumption!$A$10:$G$12,3,TRUE)</f>
        <v>750000</v>
      </c>
      <c r="I1029" s="5">
        <f t="shared" si="2"/>
        <v>29250000</v>
      </c>
      <c r="J1029" s="47">
        <f>VLOOKUP(D1029,Assumption!$O$3:$Q$103,IF('Thông tin khách hàng'!$B$3="Nam",2,3),FALSE)/12*P1029</f>
        <v>0</v>
      </c>
      <c r="K1029" s="5">
        <v>20000.0</v>
      </c>
      <c r="L1029" s="46">
        <f>ROUND(((HLOOKUP(B1029,Assumption!$A$6:$L$7,2,TRUE)+1)^(1/12)-1)*(E1029+I1029-J1029-K1029),0)</f>
        <v>21445694</v>
      </c>
      <c r="M1029" s="46">
        <f t="shared" si="3"/>
        <v>13006391958</v>
      </c>
      <c r="N1029" s="47">
        <f>HLOOKUP(ROUND(AVERAGE(M1017:M1028)/10^6,0),Assumption!$B$2:$E$3,2,TRUE)*MAX((AVERAGE(M1017:M1028)-250*10^6),0)</f>
        <v>75446474.57</v>
      </c>
      <c r="O1029" s="46">
        <f t="shared" si="4"/>
        <v>13081838433</v>
      </c>
      <c r="P1029" s="46">
        <f>IF(A1029=1,SA,MAX(0,SA-M1028))</f>
        <v>0</v>
      </c>
      <c r="S1029" s="5">
        <v>0.0</v>
      </c>
      <c r="T1029" s="5">
        <v>1.0</v>
      </c>
      <c r="U1029" s="5">
        <v>1.0</v>
      </c>
      <c r="V1029" s="48">
        <v>1.0</v>
      </c>
    </row>
    <row r="1030" ht="15.75" customHeight="1">
      <c r="A1030" s="5">
        <v>1028.0</v>
      </c>
      <c r="B1030" s="5">
        <v>86.0</v>
      </c>
      <c r="C1030" s="5">
        <f t="shared" si="1"/>
        <v>8</v>
      </c>
      <c r="D1030" s="5">
        <f>'Thông tin khách hàng'!$B$4+B1030-1</f>
        <v>86</v>
      </c>
      <c r="E1030" s="46">
        <f t="shared" si="5"/>
        <v>13006391958</v>
      </c>
      <c r="F1030" s="5">
        <f>TP*VLOOKUP('Thông tin khách hàng'!$E$10,$X$2:$Z$5,3,FALSE)*OFFSET($S1030,0,VLOOKUP('Thông tin khách hàng'!$E$10,$X$2:$Z$5,2,FALSE))</f>
        <v>0</v>
      </c>
      <c r="G1030" s="5">
        <f>EP*VLOOKUP('Thông tin khách hàng'!$E$10,$X$2:$Z$5,3,FALSE)*OFFSET($S1030,0,VLOOKUP('Thông tin khách hàng'!$E$10,$X$2:$Z$5,2,FALSE))</f>
        <v>0</v>
      </c>
      <c r="H1030" s="5">
        <f>F1030*HLOOKUP(B1030,Assumption!$A$10:$G$12,2,TRUE)+G1030*HLOOKUP(B1030,Assumption!$A$10:$G$12,3,TRUE)</f>
        <v>0</v>
      </c>
      <c r="I1030" s="5">
        <f t="shared" si="2"/>
        <v>0</v>
      </c>
      <c r="J1030" s="47">
        <f>VLOOKUP(D1030,Assumption!$O$3:$Q$103,IF('Thông tin khách hàng'!$B$3="Nam",2,3),FALSE)/12*P1030</f>
        <v>0</v>
      </c>
      <c r="K1030" s="5">
        <v>20000.0</v>
      </c>
      <c r="L1030" s="46">
        <f>ROUND(((HLOOKUP(B1030,Assumption!$A$6:$L$7,2,TRUE)+1)^(1/12)-1)*(E1030+I1030-J1030-K1030),0)</f>
        <v>21481081</v>
      </c>
      <c r="M1030" s="46">
        <f t="shared" si="3"/>
        <v>13027853039</v>
      </c>
      <c r="N1030" s="47">
        <f>HLOOKUP(ROUND(AVERAGE(M1018:M1029)/10^6,0),Assumption!$B$2:$E$3,2,TRUE)*MAX((AVERAGE(M1018:M1029)-250*10^6),0)</f>
        <v>75602736.04</v>
      </c>
      <c r="O1030" s="46">
        <f t="shared" si="4"/>
        <v>13103455775</v>
      </c>
      <c r="P1030" s="46">
        <f>IF(A1030=1,SA,MAX(0,SA-M1029))</f>
        <v>0</v>
      </c>
      <c r="S1030" s="5">
        <v>0.0</v>
      </c>
      <c r="T1030" s="5">
        <v>0.0</v>
      </c>
      <c r="U1030" s="5">
        <v>0.0</v>
      </c>
      <c r="V1030" s="48">
        <v>1.0</v>
      </c>
    </row>
    <row r="1031" ht="15.75" customHeight="1">
      <c r="A1031" s="5">
        <v>1029.0</v>
      </c>
      <c r="B1031" s="5">
        <v>86.0</v>
      </c>
      <c r="C1031" s="5">
        <f t="shared" si="1"/>
        <v>9</v>
      </c>
      <c r="D1031" s="5">
        <f>'Thông tin khách hàng'!$B$4+B1031-1</f>
        <v>86</v>
      </c>
      <c r="E1031" s="46">
        <f t="shared" si="5"/>
        <v>13027853039</v>
      </c>
      <c r="F1031" s="5">
        <f>TP*VLOOKUP('Thông tin khách hàng'!$E$10,$X$2:$Z$5,3,FALSE)*OFFSET($S1031,0,VLOOKUP('Thông tin khách hàng'!$E$10,$X$2:$Z$5,2,FALSE))</f>
        <v>0</v>
      </c>
      <c r="G1031" s="5">
        <f>EP*VLOOKUP('Thông tin khách hàng'!$E$10,$X$2:$Z$5,3,FALSE)*OFFSET($S1031,0,VLOOKUP('Thông tin khách hàng'!$E$10,$X$2:$Z$5,2,FALSE))</f>
        <v>0</v>
      </c>
      <c r="H1031" s="5">
        <f>F1031*HLOOKUP(B1031,Assumption!$A$10:$G$12,2,TRUE)+G1031*HLOOKUP(B1031,Assumption!$A$10:$G$12,3,TRUE)</f>
        <v>0</v>
      </c>
      <c r="I1031" s="5">
        <f t="shared" si="2"/>
        <v>0</v>
      </c>
      <c r="J1031" s="47">
        <f>VLOOKUP(D1031,Assumption!$O$3:$Q$103,IF('Thông tin khách hàng'!$B$3="Nam",2,3),FALSE)/12*P1031</f>
        <v>0</v>
      </c>
      <c r="K1031" s="5">
        <v>20000.0</v>
      </c>
      <c r="L1031" s="46">
        <f>ROUND(((HLOOKUP(B1031,Assumption!$A$6:$L$7,2,TRUE)+1)^(1/12)-1)*(E1031+I1031-J1031-K1031),0)</f>
        <v>21516525</v>
      </c>
      <c r="M1031" s="46">
        <f t="shared" si="3"/>
        <v>13049349564</v>
      </c>
      <c r="N1031" s="47">
        <f>HLOOKUP(ROUND(AVERAGE(M1019:M1030)/10^6,0),Assumption!$B$2:$E$3,2,TRUE)*MAX((AVERAGE(M1019:M1030)-250*10^6),0)</f>
        <v>75759255.59</v>
      </c>
      <c r="O1031" s="46">
        <f t="shared" si="4"/>
        <v>13125108820</v>
      </c>
      <c r="P1031" s="46">
        <f>IF(A1031=1,SA,MAX(0,SA-M1030))</f>
        <v>0</v>
      </c>
      <c r="S1031" s="5">
        <v>0.0</v>
      </c>
      <c r="T1031" s="5">
        <v>0.0</v>
      </c>
      <c r="U1031" s="5">
        <v>0.0</v>
      </c>
      <c r="V1031" s="48">
        <v>1.0</v>
      </c>
    </row>
    <row r="1032" ht="15.75" customHeight="1">
      <c r="A1032" s="5">
        <v>1030.0</v>
      </c>
      <c r="B1032" s="5">
        <v>86.0</v>
      </c>
      <c r="C1032" s="5">
        <f t="shared" si="1"/>
        <v>10</v>
      </c>
      <c r="D1032" s="5">
        <f>'Thông tin khách hàng'!$B$4+B1032-1</f>
        <v>86</v>
      </c>
      <c r="E1032" s="46">
        <f t="shared" si="5"/>
        <v>13049349564</v>
      </c>
      <c r="F1032" s="5">
        <f>TP*VLOOKUP('Thông tin khách hàng'!$E$10,$X$2:$Z$5,3,FALSE)*OFFSET($S1032,0,VLOOKUP('Thông tin khách hàng'!$E$10,$X$2:$Z$5,2,FALSE))</f>
        <v>0</v>
      </c>
      <c r="G1032" s="5">
        <f>EP*VLOOKUP('Thông tin khách hàng'!$E$10,$X$2:$Z$5,3,FALSE)*OFFSET($S1032,0,VLOOKUP('Thông tin khách hàng'!$E$10,$X$2:$Z$5,2,FALSE))</f>
        <v>0</v>
      </c>
      <c r="H1032" s="5">
        <f>F1032*HLOOKUP(B1032,Assumption!$A$10:$G$12,2,TRUE)+G1032*HLOOKUP(B1032,Assumption!$A$10:$G$12,3,TRUE)</f>
        <v>0</v>
      </c>
      <c r="I1032" s="5">
        <f t="shared" si="2"/>
        <v>0</v>
      </c>
      <c r="J1032" s="47">
        <f>VLOOKUP(D1032,Assumption!$O$3:$Q$103,IF('Thông tin khách hàng'!$B$3="Nam",2,3),FALSE)/12*P1032</f>
        <v>0</v>
      </c>
      <c r="K1032" s="5">
        <v>20000.0</v>
      </c>
      <c r="L1032" s="46">
        <f>ROUND(((HLOOKUP(B1032,Assumption!$A$6:$L$7,2,TRUE)+1)^(1/12)-1)*(E1032+I1032-J1032-K1032),0)</f>
        <v>21552029</v>
      </c>
      <c r="M1032" s="46">
        <f t="shared" si="3"/>
        <v>13070881593</v>
      </c>
      <c r="N1032" s="47">
        <f>HLOOKUP(ROUND(AVERAGE(M1020:M1031)/10^6,0),Assumption!$B$2:$E$3,2,TRUE)*MAX((AVERAGE(M1020:M1031)-250*10^6),0)</f>
        <v>75916033.64</v>
      </c>
      <c r="O1032" s="46">
        <f t="shared" si="4"/>
        <v>13146797627</v>
      </c>
      <c r="P1032" s="46">
        <f>IF(A1032=1,SA,MAX(0,SA-M1031))</f>
        <v>0</v>
      </c>
      <c r="S1032" s="5">
        <v>0.0</v>
      </c>
      <c r="T1032" s="5">
        <v>0.0</v>
      </c>
      <c r="U1032" s="5">
        <v>1.0</v>
      </c>
      <c r="V1032" s="48">
        <v>1.0</v>
      </c>
    </row>
    <row r="1033" ht="15.75" customHeight="1">
      <c r="A1033" s="5">
        <v>1031.0</v>
      </c>
      <c r="B1033" s="5">
        <v>86.0</v>
      </c>
      <c r="C1033" s="5">
        <f t="shared" si="1"/>
        <v>11</v>
      </c>
      <c r="D1033" s="5">
        <f>'Thông tin khách hàng'!$B$4+B1033-1</f>
        <v>86</v>
      </c>
      <c r="E1033" s="46">
        <f t="shared" si="5"/>
        <v>13070881593</v>
      </c>
      <c r="F1033" s="5">
        <f>TP*VLOOKUP('Thông tin khách hàng'!$E$10,$X$2:$Z$5,3,FALSE)*OFFSET($S1033,0,VLOOKUP('Thông tin khách hàng'!$E$10,$X$2:$Z$5,2,FALSE))</f>
        <v>0</v>
      </c>
      <c r="G1033" s="5">
        <f>EP*VLOOKUP('Thông tin khách hàng'!$E$10,$X$2:$Z$5,3,FALSE)*OFFSET($S1033,0,VLOOKUP('Thông tin khách hàng'!$E$10,$X$2:$Z$5,2,FALSE))</f>
        <v>0</v>
      </c>
      <c r="H1033" s="5">
        <f>F1033*HLOOKUP(B1033,Assumption!$A$10:$G$12,2,TRUE)+G1033*HLOOKUP(B1033,Assumption!$A$10:$G$12,3,TRUE)</f>
        <v>0</v>
      </c>
      <c r="I1033" s="5">
        <f t="shared" si="2"/>
        <v>0</v>
      </c>
      <c r="J1033" s="47">
        <f>VLOOKUP(D1033,Assumption!$O$3:$Q$103,IF('Thông tin khách hàng'!$B$3="Nam",2,3),FALSE)/12*P1033</f>
        <v>0</v>
      </c>
      <c r="K1033" s="5">
        <v>20000.0</v>
      </c>
      <c r="L1033" s="46">
        <f>ROUND(((HLOOKUP(B1033,Assumption!$A$6:$L$7,2,TRUE)+1)^(1/12)-1)*(E1033+I1033-J1033-K1033),0)</f>
        <v>21587591</v>
      </c>
      <c r="M1033" s="46">
        <f t="shared" si="3"/>
        <v>13092449184</v>
      </c>
      <c r="N1033" s="47">
        <f>HLOOKUP(ROUND(AVERAGE(M1021:M1032)/10^6,0),Assumption!$B$2:$E$3,2,TRUE)*MAX((AVERAGE(M1021:M1032)-250*10^6),0)</f>
        <v>76073070.62</v>
      </c>
      <c r="O1033" s="46">
        <f t="shared" si="4"/>
        <v>13168522255</v>
      </c>
      <c r="P1033" s="46">
        <f>IF(A1033=1,SA,MAX(0,SA-M1032))</f>
        <v>0</v>
      </c>
      <c r="S1033" s="5">
        <v>0.0</v>
      </c>
      <c r="T1033" s="5">
        <v>0.0</v>
      </c>
      <c r="U1033" s="5">
        <v>0.0</v>
      </c>
      <c r="V1033" s="48">
        <v>1.0</v>
      </c>
    </row>
    <row r="1034" ht="15.75" customHeight="1">
      <c r="A1034" s="5">
        <v>1032.0</v>
      </c>
      <c r="B1034" s="5">
        <v>86.0</v>
      </c>
      <c r="C1034" s="5">
        <f t="shared" si="1"/>
        <v>12</v>
      </c>
      <c r="D1034" s="5">
        <f>'Thông tin khách hàng'!$B$4+B1034-1</f>
        <v>86</v>
      </c>
      <c r="E1034" s="46">
        <f t="shared" si="5"/>
        <v>13092449184</v>
      </c>
      <c r="F1034" s="5">
        <f>TP*VLOOKUP('Thông tin khách hàng'!$E$10,$X$2:$Z$5,3,FALSE)*OFFSET($S1034,0,VLOOKUP('Thông tin khách hàng'!$E$10,$X$2:$Z$5,2,FALSE))</f>
        <v>0</v>
      </c>
      <c r="G1034" s="5">
        <f>EP*VLOOKUP('Thông tin khách hàng'!$E$10,$X$2:$Z$5,3,FALSE)*OFFSET($S1034,0,VLOOKUP('Thông tin khách hàng'!$E$10,$X$2:$Z$5,2,FALSE))</f>
        <v>0</v>
      </c>
      <c r="H1034" s="5">
        <f>F1034*HLOOKUP(B1034,Assumption!$A$10:$G$12,2,TRUE)+G1034*HLOOKUP(B1034,Assumption!$A$10:$G$12,3,TRUE)</f>
        <v>0</v>
      </c>
      <c r="I1034" s="5">
        <f t="shared" si="2"/>
        <v>0</v>
      </c>
      <c r="J1034" s="47">
        <f>VLOOKUP(D1034,Assumption!$O$3:$Q$103,IF('Thông tin khách hàng'!$B$3="Nam",2,3),FALSE)/12*P1034</f>
        <v>0</v>
      </c>
      <c r="K1034" s="5">
        <v>20000.0</v>
      </c>
      <c r="L1034" s="46">
        <f>ROUND(((HLOOKUP(B1034,Assumption!$A$6:$L$7,2,TRUE)+1)^(1/12)-1)*(E1034+I1034-J1034-K1034),0)</f>
        <v>21623211</v>
      </c>
      <c r="M1034" s="46">
        <f t="shared" si="3"/>
        <v>13114052395</v>
      </c>
      <c r="N1034" s="47">
        <f>HLOOKUP(ROUND(AVERAGE(M1022:M1033)/10^6,0),Assumption!$B$2:$E$3,2,TRUE)*MAX((AVERAGE(M1022:M1033)-250*10^6),0)</f>
        <v>76230366.97</v>
      </c>
      <c r="O1034" s="46">
        <f t="shared" si="4"/>
        <v>13190282762</v>
      </c>
      <c r="P1034" s="46">
        <f>IF(A1034=1,SA,MAX(0,SA-M1033))</f>
        <v>0</v>
      </c>
      <c r="S1034" s="5">
        <v>0.0</v>
      </c>
      <c r="T1034" s="5">
        <v>0.0</v>
      </c>
      <c r="U1034" s="5">
        <v>0.0</v>
      </c>
      <c r="V1034" s="48">
        <v>1.0</v>
      </c>
    </row>
    <row r="1035" ht="15.75" customHeight="1">
      <c r="A1035" s="5">
        <v>1033.0</v>
      </c>
      <c r="B1035" s="5">
        <v>87.0</v>
      </c>
      <c r="C1035" s="5">
        <f t="shared" si="1"/>
        <v>1</v>
      </c>
      <c r="D1035" s="5">
        <f>'Thông tin khách hàng'!$B$4+B1035-1</f>
        <v>87</v>
      </c>
      <c r="E1035" s="46">
        <f t="shared" si="5"/>
        <v>13114052395</v>
      </c>
      <c r="F1035" s="5">
        <f>TP*VLOOKUP('Thông tin khách hàng'!$E$10,$X$2:$Z$5,3,FALSE)*OFFSET($S1035,0,VLOOKUP('Thông tin khách hàng'!$E$10,$X$2:$Z$5,2,FALSE))</f>
        <v>15000000</v>
      </c>
      <c r="G1035" s="5">
        <f>EP*VLOOKUP('Thông tin khách hàng'!$E$10,$X$2:$Z$5,3,FALSE)*OFFSET($S1035,0,VLOOKUP('Thông tin khách hàng'!$E$10,$X$2:$Z$5,2,FALSE))</f>
        <v>15000000</v>
      </c>
      <c r="H1035" s="5">
        <f>F1035*HLOOKUP(B1035,Assumption!$A$10:$G$12,2,TRUE)+G1035*HLOOKUP(B1035,Assumption!$A$10:$G$12,3,TRUE)</f>
        <v>750000</v>
      </c>
      <c r="I1035" s="5">
        <f t="shared" si="2"/>
        <v>29250000</v>
      </c>
      <c r="J1035" s="47">
        <f>VLOOKUP(D1035,Assumption!$O$3:$Q$103,IF('Thông tin khách hàng'!$B$3="Nam",2,3),FALSE)/12*P1035</f>
        <v>0</v>
      </c>
      <c r="K1035" s="5">
        <v>20000.0</v>
      </c>
      <c r="L1035" s="46">
        <f>ROUND(((HLOOKUP(B1035,Assumption!$A$6:$L$7,2,TRUE)+1)^(1/12)-1)*(E1035+I1035-J1035-K1035),0)</f>
        <v>21707199</v>
      </c>
      <c r="M1035" s="46">
        <f t="shared" si="3"/>
        <v>13164989594</v>
      </c>
      <c r="N1035" s="47">
        <f>HLOOKUP(ROUND(AVERAGE(M1023:M1034)/10^6,0),Assumption!$B$2:$E$3,2,TRUE)*MAX((AVERAGE(M1023:M1034)-250*10^6),0)</f>
        <v>76387923.1</v>
      </c>
      <c r="O1035" s="46">
        <f t="shared" si="4"/>
        <v>13241377517</v>
      </c>
      <c r="P1035" s="46">
        <f>IF(A1035=1,SA,MAX(0,SA-M1034))</f>
        <v>0</v>
      </c>
      <c r="S1035" s="5">
        <v>1.0</v>
      </c>
      <c r="T1035" s="5">
        <v>1.0</v>
      </c>
      <c r="U1035" s="5">
        <v>1.0</v>
      </c>
      <c r="V1035" s="48">
        <v>1.0</v>
      </c>
    </row>
    <row r="1036" ht="15.75" customHeight="1">
      <c r="A1036" s="5">
        <v>1034.0</v>
      </c>
      <c r="B1036" s="5">
        <v>87.0</v>
      </c>
      <c r="C1036" s="5">
        <f t="shared" si="1"/>
        <v>2</v>
      </c>
      <c r="D1036" s="5">
        <f>'Thông tin khách hàng'!$B$4+B1036-1</f>
        <v>87</v>
      </c>
      <c r="E1036" s="46">
        <f t="shared" si="5"/>
        <v>13164989594</v>
      </c>
      <c r="F1036" s="5">
        <f>TP*VLOOKUP('Thông tin khách hàng'!$E$10,$X$2:$Z$5,3,FALSE)*OFFSET($S1036,0,VLOOKUP('Thông tin khách hàng'!$E$10,$X$2:$Z$5,2,FALSE))</f>
        <v>0</v>
      </c>
      <c r="G1036" s="5">
        <f>EP*VLOOKUP('Thông tin khách hàng'!$E$10,$X$2:$Z$5,3,FALSE)*OFFSET($S1036,0,VLOOKUP('Thông tin khách hàng'!$E$10,$X$2:$Z$5,2,FALSE))</f>
        <v>0</v>
      </c>
      <c r="H1036" s="5">
        <f>F1036*HLOOKUP(B1036,Assumption!$A$10:$G$12,2,TRUE)+G1036*HLOOKUP(B1036,Assumption!$A$10:$G$12,3,TRUE)</f>
        <v>0</v>
      </c>
      <c r="I1036" s="5">
        <f t="shared" si="2"/>
        <v>0</v>
      </c>
      <c r="J1036" s="47">
        <f>VLOOKUP(D1036,Assumption!$O$3:$Q$103,IF('Thông tin khách hàng'!$B$3="Nam",2,3),FALSE)/12*P1036</f>
        <v>0</v>
      </c>
      <c r="K1036" s="5">
        <v>20000.0</v>
      </c>
      <c r="L1036" s="46">
        <f>ROUND(((HLOOKUP(B1036,Assumption!$A$6:$L$7,2,TRUE)+1)^(1/12)-1)*(E1036+I1036-J1036-K1036),0)</f>
        <v>21743018</v>
      </c>
      <c r="M1036" s="46">
        <f t="shared" si="3"/>
        <v>13186712612</v>
      </c>
      <c r="N1036" s="47">
        <f>HLOOKUP(ROUND(AVERAGE(M1024:M1035)/10^6,0),Assumption!$B$2:$E$3,2,TRUE)*MAX((AVERAGE(M1024:M1035)-250*10^6),0)</f>
        <v>76545739.45</v>
      </c>
      <c r="O1036" s="46">
        <f t="shared" si="4"/>
        <v>13263258352</v>
      </c>
      <c r="P1036" s="46">
        <f>IF(A1036=1,SA,MAX(0,SA-M1035))</f>
        <v>0</v>
      </c>
      <c r="S1036" s="5">
        <v>0.0</v>
      </c>
      <c r="T1036" s="5">
        <v>0.0</v>
      </c>
      <c r="U1036" s="5">
        <v>0.0</v>
      </c>
      <c r="V1036" s="48">
        <v>1.0</v>
      </c>
    </row>
    <row r="1037" ht="15.75" customHeight="1">
      <c r="A1037" s="5">
        <v>1035.0</v>
      </c>
      <c r="B1037" s="5">
        <v>87.0</v>
      </c>
      <c r="C1037" s="5">
        <f t="shared" si="1"/>
        <v>3</v>
      </c>
      <c r="D1037" s="5">
        <f>'Thông tin khách hàng'!$B$4+B1037-1</f>
        <v>87</v>
      </c>
      <c r="E1037" s="46">
        <f t="shared" si="5"/>
        <v>13186712612</v>
      </c>
      <c r="F1037" s="5">
        <f>TP*VLOOKUP('Thông tin khách hàng'!$E$10,$X$2:$Z$5,3,FALSE)*OFFSET($S1037,0,VLOOKUP('Thông tin khách hàng'!$E$10,$X$2:$Z$5,2,FALSE))</f>
        <v>0</v>
      </c>
      <c r="G1037" s="5">
        <f>EP*VLOOKUP('Thông tin khách hàng'!$E$10,$X$2:$Z$5,3,FALSE)*OFFSET($S1037,0,VLOOKUP('Thông tin khách hàng'!$E$10,$X$2:$Z$5,2,FALSE))</f>
        <v>0</v>
      </c>
      <c r="H1037" s="5">
        <f>F1037*HLOOKUP(B1037,Assumption!$A$10:$G$12,2,TRUE)+G1037*HLOOKUP(B1037,Assumption!$A$10:$G$12,3,TRUE)</f>
        <v>0</v>
      </c>
      <c r="I1037" s="5">
        <f t="shared" si="2"/>
        <v>0</v>
      </c>
      <c r="J1037" s="47">
        <f>VLOOKUP(D1037,Assumption!$O$3:$Q$103,IF('Thông tin khách hàng'!$B$3="Nam",2,3),FALSE)/12*P1037</f>
        <v>0</v>
      </c>
      <c r="K1037" s="5">
        <v>20000.0</v>
      </c>
      <c r="L1037" s="46">
        <f>ROUND(((HLOOKUP(B1037,Assumption!$A$6:$L$7,2,TRUE)+1)^(1/12)-1)*(E1037+I1037-J1037-K1037),0)</f>
        <v>21778895</v>
      </c>
      <c r="M1037" s="46">
        <f t="shared" si="3"/>
        <v>13208471507</v>
      </c>
      <c r="N1037" s="47">
        <f>HLOOKUP(ROUND(AVERAGE(M1025:M1036)/10^6,0),Assumption!$B$2:$E$3,2,TRUE)*MAX((AVERAGE(M1025:M1036)-250*10^6),0)</f>
        <v>76703816.44</v>
      </c>
      <c r="O1037" s="46">
        <f t="shared" si="4"/>
        <v>13285175324</v>
      </c>
      <c r="P1037" s="46">
        <f>IF(A1037=1,SA,MAX(0,SA-M1036))</f>
        <v>0</v>
      </c>
      <c r="S1037" s="5">
        <v>0.0</v>
      </c>
      <c r="T1037" s="5">
        <v>0.0</v>
      </c>
      <c r="U1037" s="5">
        <v>0.0</v>
      </c>
      <c r="V1037" s="48">
        <v>1.0</v>
      </c>
    </row>
    <row r="1038" ht="15.75" customHeight="1">
      <c r="A1038" s="5">
        <v>1036.0</v>
      </c>
      <c r="B1038" s="5">
        <v>87.0</v>
      </c>
      <c r="C1038" s="5">
        <f t="shared" si="1"/>
        <v>4</v>
      </c>
      <c r="D1038" s="5">
        <f>'Thông tin khách hàng'!$B$4+B1038-1</f>
        <v>87</v>
      </c>
      <c r="E1038" s="46">
        <f t="shared" si="5"/>
        <v>13208471507</v>
      </c>
      <c r="F1038" s="5">
        <f>TP*VLOOKUP('Thông tin khách hàng'!$E$10,$X$2:$Z$5,3,FALSE)*OFFSET($S1038,0,VLOOKUP('Thông tin khách hàng'!$E$10,$X$2:$Z$5,2,FALSE))</f>
        <v>0</v>
      </c>
      <c r="G1038" s="5">
        <f>EP*VLOOKUP('Thông tin khách hàng'!$E$10,$X$2:$Z$5,3,FALSE)*OFFSET($S1038,0,VLOOKUP('Thông tin khách hàng'!$E$10,$X$2:$Z$5,2,FALSE))</f>
        <v>0</v>
      </c>
      <c r="H1038" s="5">
        <f>F1038*HLOOKUP(B1038,Assumption!$A$10:$G$12,2,TRUE)+G1038*HLOOKUP(B1038,Assumption!$A$10:$G$12,3,TRUE)</f>
        <v>0</v>
      </c>
      <c r="I1038" s="5">
        <f t="shared" si="2"/>
        <v>0</v>
      </c>
      <c r="J1038" s="47">
        <f>VLOOKUP(D1038,Assumption!$O$3:$Q$103,IF('Thông tin khách hàng'!$B$3="Nam",2,3),FALSE)/12*P1038</f>
        <v>0</v>
      </c>
      <c r="K1038" s="5">
        <v>20000.0</v>
      </c>
      <c r="L1038" s="46">
        <f>ROUND(((HLOOKUP(B1038,Assumption!$A$6:$L$7,2,TRUE)+1)^(1/12)-1)*(E1038+I1038-J1038-K1038),0)</f>
        <v>21814832</v>
      </c>
      <c r="M1038" s="46">
        <f t="shared" si="3"/>
        <v>13230266339</v>
      </c>
      <c r="N1038" s="47">
        <f>HLOOKUP(ROUND(AVERAGE(M1026:M1037)/10^6,0),Assumption!$B$2:$E$3,2,TRUE)*MAX((AVERAGE(M1026:M1037)-250*10^6),0)</f>
        <v>76862154.51</v>
      </c>
      <c r="O1038" s="46">
        <f t="shared" si="4"/>
        <v>13307128494</v>
      </c>
      <c r="P1038" s="46">
        <f>IF(A1038=1,SA,MAX(0,SA-M1037))</f>
        <v>0</v>
      </c>
      <c r="S1038" s="5">
        <v>0.0</v>
      </c>
      <c r="T1038" s="5">
        <v>0.0</v>
      </c>
      <c r="U1038" s="5">
        <v>1.0</v>
      </c>
      <c r="V1038" s="48">
        <v>1.0</v>
      </c>
    </row>
    <row r="1039" ht="15.75" customHeight="1">
      <c r="A1039" s="5">
        <v>1037.0</v>
      </c>
      <c r="B1039" s="5">
        <v>87.0</v>
      </c>
      <c r="C1039" s="5">
        <f t="shared" si="1"/>
        <v>5</v>
      </c>
      <c r="D1039" s="5">
        <f>'Thông tin khách hàng'!$B$4+B1039-1</f>
        <v>87</v>
      </c>
      <c r="E1039" s="46">
        <f t="shared" si="5"/>
        <v>13230266339</v>
      </c>
      <c r="F1039" s="5">
        <f>TP*VLOOKUP('Thông tin khách hàng'!$E$10,$X$2:$Z$5,3,FALSE)*OFFSET($S1039,0,VLOOKUP('Thông tin khách hàng'!$E$10,$X$2:$Z$5,2,FALSE))</f>
        <v>0</v>
      </c>
      <c r="G1039" s="5">
        <f>EP*VLOOKUP('Thông tin khách hàng'!$E$10,$X$2:$Z$5,3,FALSE)*OFFSET($S1039,0,VLOOKUP('Thông tin khách hàng'!$E$10,$X$2:$Z$5,2,FALSE))</f>
        <v>0</v>
      </c>
      <c r="H1039" s="5">
        <f>F1039*HLOOKUP(B1039,Assumption!$A$10:$G$12,2,TRUE)+G1039*HLOOKUP(B1039,Assumption!$A$10:$G$12,3,TRUE)</f>
        <v>0</v>
      </c>
      <c r="I1039" s="5">
        <f t="shared" si="2"/>
        <v>0</v>
      </c>
      <c r="J1039" s="47">
        <f>VLOOKUP(D1039,Assumption!$O$3:$Q$103,IF('Thông tin khách hàng'!$B$3="Nam",2,3),FALSE)/12*P1039</f>
        <v>0</v>
      </c>
      <c r="K1039" s="5">
        <v>20000.0</v>
      </c>
      <c r="L1039" s="46">
        <f>ROUND(((HLOOKUP(B1039,Assumption!$A$6:$L$7,2,TRUE)+1)^(1/12)-1)*(E1039+I1039-J1039-K1039),0)</f>
        <v>21850827</v>
      </c>
      <c r="M1039" s="46">
        <f t="shared" si="3"/>
        <v>13252097166</v>
      </c>
      <c r="N1039" s="47">
        <f>HLOOKUP(ROUND(AVERAGE(M1027:M1038)/10^6,0),Assumption!$B$2:$E$3,2,TRUE)*MAX((AVERAGE(M1027:M1038)-250*10^6),0)</f>
        <v>77020754.09</v>
      </c>
      <c r="O1039" s="46">
        <f t="shared" si="4"/>
        <v>13329117920</v>
      </c>
      <c r="P1039" s="46">
        <f>IF(A1039=1,SA,MAX(0,SA-M1038))</f>
        <v>0</v>
      </c>
      <c r="S1039" s="5">
        <v>0.0</v>
      </c>
      <c r="T1039" s="5">
        <v>0.0</v>
      </c>
      <c r="U1039" s="5">
        <v>0.0</v>
      </c>
      <c r="V1039" s="48">
        <v>1.0</v>
      </c>
    </row>
    <row r="1040" ht="15.75" customHeight="1">
      <c r="A1040" s="5">
        <v>1038.0</v>
      </c>
      <c r="B1040" s="5">
        <v>87.0</v>
      </c>
      <c r="C1040" s="5">
        <f t="shared" si="1"/>
        <v>6</v>
      </c>
      <c r="D1040" s="5">
        <f>'Thông tin khách hàng'!$B$4+B1040-1</f>
        <v>87</v>
      </c>
      <c r="E1040" s="46">
        <f t="shared" si="5"/>
        <v>13252097166</v>
      </c>
      <c r="F1040" s="5">
        <f>TP*VLOOKUP('Thông tin khách hàng'!$E$10,$X$2:$Z$5,3,FALSE)*OFFSET($S1040,0,VLOOKUP('Thông tin khách hàng'!$E$10,$X$2:$Z$5,2,FALSE))</f>
        <v>0</v>
      </c>
      <c r="G1040" s="5">
        <f>EP*VLOOKUP('Thông tin khách hàng'!$E$10,$X$2:$Z$5,3,FALSE)*OFFSET($S1040,0,VLOOKUP('Thông tin khách hàng'!$E$10,$X$2:$Z$5,2,FALSE))</f>
        <v>0</v>
      </c>
      <c r="H1040" s="5">
        <f>F1040*HLOOKUP(B1040,Assumption!$A$10:$G$12,2,TRUE)+G1040*HLOOKUP(B1040,Assumption!$A$10:$G$12,3,TRUE)</f>
        <v>0</v>
      </c>
      <c r="I1040" s="5">
        <f t="shared" si="2"/>
        <v>0</v>
      </c>
      <c r="J1040" s="47">
        <f>VLOOKUP(D1040,Assumption!$O$3:$Q$103,IF('Thông tin khách hàng'!$B$3="Nam",2,3),FALSE)/12*P1040</f>
        <v>0</v>
      </c>
      <c r="K1040" s="5">
        <v>20000.0</v>
      </c>
      <c r="L1040" s="46">
        <f>ROUND(((HLOOKUP(B1040,Assumption!$A$6:$L$7,2,TRUE)+1)^(1/12)-1)*(E1040+I1040-J1040-K1040),0)</f>
        <v>21886883</v>
      </c>
      <c r="M1040" s="46">
        <f t="shared" si="3"/>
        <v>13273964049</v>
      </c>
      <c r="N1040" s="47">
        <f>HLOOKUP(ROUND(AVERAGE(M1028:M1039)/10^6,0),Assumption!$B$2:$E$3,2,TRUE)*MAX((AVERAGE(M1028:M1039)-250*10^6),0)</f>
        <v>77179615.61</v>
      </c>
      <c r="O1040" s="46">
        <f t="shared" si="4"/>
        <v>13351143665</v>
      </c>
      <c r="P1040" s="46">
        <f>IF(A1040=1,SA,MAX(0,SA-M1039))</f>
        <v>0</v>
      </c>
      <c r="S1040" s="5">
        <v>0.0</v>
      </c>
      <c r="T1040" s="5">
        <v>0.0</v>
      </c>
      <c r="U1040" s="5">
        <v>0.0</v>
      </c>
      <c r="V1040" s="48">
        <v>1.0</v>
      </c>
    </row>
    <row r="1041" ht="15.75" customHeight="1">
      <c r="A1041" s="5">
        <v>1039.0</v>
      </c>
      <c r="B1041" s="5">
        <v>87.0</v>
      </c>
      <c r="C1041" s="5">
        <f t="shared" si="1"/>
        <v>7</v>
      </c>
      <c r="D1041" s="5">
        <f>'Thông tin khách hàng'!$B$4+B1041-1</f>
        <v>87</v>
      </c>
      <c r="E1041" s="46">
        <f t="shared" si="5"/>
        <v>13273964049</v>
      </c>
      <c r="F1041" s="5">
        <f>TP*VLOOKUP('Thông tin khách hàng'!$E$10,$X$2:$Z$5,3,FALSE)*OFFSET($S1041,0,VLOOKUP('Thông tin khách hàng'!$E$10,$X$2:$Z$5,2,FALSE))</f>
        <v>15000000</v>
      </c>
      <c r="G1041" s="5">
        <f>EP*VLOOKUP('Thông tin khách hàng'!$E$10,$X$2:$Z$5,3,FALSE)*OFFSET($S1041,0,VLOOKUP('Thông tin khách hàng'!$E$10,$X$2:$Z$5,2,FALSE))</f>
        <v>15000000</v>
      </c>
      <c r="H1041" s="5">
        <f>F1041*HLOOKUP(B1041,Assumption!$A$10:$G$12,2,TRUE)+G1041*HLOOKUP(B1041,Assumption!$A$10:$G$12,3,TRUE)</f>
        <v>750000</v>
      </c>
      <c r="I1041" s="5">
        <f t="shared" si="2"/>
        <v>29250000</v>
      </c>
      <c r="J1041" s="47">
        <f>VLOOKUP(D1041,Assumption!$O$3:$Q$103,IF('Thông tin khách hàng'!$B$3="Nam",2,3),FALSE)/12*P1041</f>
        <v>0</v>
      </c>
      <c r="K1041" s="5">
        <v>20000.0</v>
      </c>
      <c r="L1041" s="46">
        <f>ROUND(((HLOOKUP(B1041,Assumption!$A$6:$L$7,2,TRUE)+1)^(1/12)-1)*(E1041+I1041-J1041-K1041),0)</f>
        <v>21971307</v>
      </c>
      <c r="M1041" s="46">
        <f t="shared" si="3"/>
        <v>13325165356</v>
      </c>
      <c r="N1041" s="47">
        <f>HLOOKUP(ROUND(AVERAGE(M1029:M1040)/10^6,0),Assumption!$B$2:$E$3,2,TRUE)*MAX((AVERAGE(M1029:M1040)-250*10^6),0)</f>
        <v>77338739.5</v>
      </c>
      <c r="O1041" s="46">
        <f t="shared" si="4"/>
        <v>13402504096</v>
      </c>
      <c r="P1041" s="46">
        <f>IF(A1041=1,SA,MAX(0,SA-M1040))</f>
        <v>0</v>
      </c>
      <c r="S1041" s="5">
        <v>0.0</v>
      </c>
      <c r="T1041" s="5">
        <v>1.0</v>
      </c>
      <c r="U1041" s="5">
        <v>1.0</v>
      </c>
      <c r="V1041" s="48">
        <v>1.0</v>
      </c>
    </row>
    <row r="1042" ht="15.75" customHeight="1">
      <c r="A1042" s="5">
        <v>1040.0</v>
      </c>
      <c r="B1042" s="5">
        <v>87.0</v>
      </c>
      <c r="C1042" s="5">
        <f t="shared" si="1"/>
        <v>8</v>
      </c>
      <c r="D1042" s="5">
        <f>'Thông tin khách hàng'!$B$4+B1042-1</f>
        <v>87</v>
      </c>
      <c r="E1042" s="46">
        <f t="shared" si="5"/>
        <v>13325165356</v>
      </c>
      <c r="F1042" s="5">
        <f>TP*VLOOKUP('Thông tin khách hàng'!$E$10,$X$2:$Z$5,3,FALSE)*OFFSET($S1042,0,VLOOKUP('Thông tin khách hàng'!$E$10,$X$2:$Z$5,2,FALSE))</f>
        <v>0</v>
      </c>
      <c r="G1042" s="5">
        <f>EP*VLOOKUP('Thông tin khách hàng'!$E$10,$X$2:$Z$5,3,FALSE)*OFFSET($S1042,0,VLOOKUP('Thông tin khách hàng'!$E$10,$X$2:$Z$5,2,FALSE))</f>
        <v>0</v>
      </c>
      <c r="H1042" s="5">
        <f>F1042*HLOOKUP(B1042,Assumption!$A$10:$G$12,2,TRUE)+G1042*HLOOKUP(B1042,Assumption!$A$10:$G$12,3,TRUE)</f>
        <v>0</v>
      </c>
      <c r="I1042" s="5">
        <f t="shared" si="2"/>
        <v>0</v>
      </c>
      <c r="J1042" s="47">
        <f>VLOOKUP(D1042,Assumption!$O$3:$Q$103,IF('Thông tin khách hàng'!$B$3="Nam",2,3),FALSE)/12*P1042</f>
        <v>0</v>
      </c>
      <c r="K1042" s="5">
        <v>20000.0</v>
      </c>
      <c r="L1042" s="46">
        <f>ROUND(((HLOOKUP(B1042,Assumption!$A$6:$L$7,2,TRUE)+1)^(1/12)-1)*(E1042+I1042-J1042-K1042),0)</f>
        <v>22007561</v>
      </c>
      <c r="M1042" s="46">
        <f t="shared" si="3"/>
        <v>13347152917</v>
      </c>
      <c r="N1042" s="47">
        <f>HLOOKUP(ROUND(AVERAGE(M1030:M1041)/10^6,0),Assumption!$B$2:$E$3,2,TRUE)*MAX((AVERAGE(M1030:M1041)-250*10^6),0)</f>
        <v>77498126.2</v>
      </c>
      <c r="O1042" s="46">
        <f t="shared" si="4"/>
        <v>13424651043</v>
      </c>
      <c r="P1042" s="46">
        <f>IF(A1042=1,SA,MAX(0,SA-M1041))</f>
        <v>0</v>
      </c>
      <c r="S1042" s="5">
        <v>0.0</v>
      </c>
      <c r="T1042" s="5">
        <v>0.0</v>
      </c>
      <c r="U1042" s="5">
        <v>0.0</v>
      </c>
      <c r="V1042" s="48">
        <v>1.0</v>
      </c>
    </row>
    <row r="1043" ht="15.75" customHeight="1">
      <c r="A1043" s="5">
        <v>1041.0</v>
      </c>
      <c r="B1043" s="5">
        <v>87.0</v>
      </c>
      <c r="C1043" s="5">
        <f t="shared" si="1"/>
        <v>9</v>
      </c>
      <c r="D1043" s="5">
        <f>'Thông tin khách hàng'!$B$4+B1043-1</f>
        <v>87</v>
      </c>
      <c r="E1043" s="46">
        <f t="shared" si="5"/>
        <v>13347152917</v>
      </c>
      <c r="F1043" s="5">
        <f>TP*VLOOKUP('Thông tin khách hàng'!$E$10,$X$2:$Z$5,3,FALSE)*OFFSET($S1043,0,VLOOKUP('Thông tin khách hàng'!$E$10,$X$2:$Z$5,2,FALSE))</f>
        <v>0</v>
      </c>
      <c r="G1043" s="5">
        <f>EP*VLOOKUP('Thông tin khách hàng'!$E$10,$X$2:$Z$5,3,FALSE)*OFFSET($S1043,0,VLOOKUP('Thông tin khách hàng'!$E$10,$X$2:$Z$5,2,FALSE))</f>
        <v>0</v>
      </c>
      <c r="H1043" s="5">
        <f>F1043*HLOOKUP(B1043,Assumption!$A$10:$G$12,2,TRUE)+G1043*HLOOKUP(B1043,Assumption!$A$10:$G$12,3,TRUE)</f>
        <v>0</v>
      </c>
      <c r="I1043" s="5">
        <f t="shared" si="2"/>
        <v>0</v>
      </c>
      <c r="J1043" s="47">
        <f>VLOOKUP(D1043,Assumption!$O$3:$Q$103,IF('Thông tin khách hàng'!$B$3="Nam",2,3),FALSE)/12*P1043</f>
        <v>0</v>
      </c>
      <c r="K1043" s="5">
        <v>20000.0</v>
      </c>
      <c r="L1043" s="46">
        <f>ROUND(((HLOOKUP(B1043,Assumption!$A$6:$L$7,2,TRUE)+1)^(1/12)-1)*(E1043+I1043-J1043-K1043),0)</f>
        <v>22043875</v>
      </c>
      <c r="M1043" s="46">
        <f t="shared" si="3"/>
        <v>13369176792</v>
      </c>
      <c r="N1043" s="47">
        <f>HLOOKUP(ROUND(AVERAGE(M1031:M1042)/10^6,0),Assumption!$B$2:$E$3,2,TRUE)*MAX((AVERAGE(M1031:M1042)-250*10^6),0)</f>
        <v>77657776.14</v>
      </c>
      <c r="O1043" s="46">
        <f t="shared" si="4"/>
        <v>13446834568</v>
      </c>
      <c r="P1043" s="46">
        <f>IF(A1043=1,SA,MAX(0,SA-M1042))</f>
        <v>0</v>
      </c>
      <c r="S1043" s="5">
        <v>0.0</v>
      </c>
      <c r="T1043" s="5">
        <v>0.0</v>
      </c>
      <c r="U1043" s="5">
        <v>0.0</v>
      </c>
      <c r="V1043" s="48">
        <v>1.0</v>
      </c>
    </row>
    <row r="1044" ht="15.75" customHeight="1">
      <c r="A1044" s="5">
        <v>1042.0</v>
      </c>
      <c r="B1044" s="5">
        <v>87.0</v>
      </c>
      <c r="C1044" s="5">
        <f t="shared" si="1"/>
        <v>10</v>
      </c>
      <c r="D1044" s="5">
        <f>'Thông tin khách hàng'!$B$4+B1044-1</f>
        <v>87</v>
      </c>
      <c r="E1044" s="46">
        <f t="shared" si="5"/>
        <v>13369176792</v>
      </c>
      <c r="F1044" s="5">
        <f>TP*VLOOKUP('Thông tin khách hàng'!$E$10,$X$2:$Z$5,3,FALSE)*OFFSET($S1044,0,VLOOKUP('Thông tin khách hàng'!$E$10,$X$2:$Z$5,2,FALSE))</f>
        <v>0</v>
      </c>
      <c r="G1044" s="5">
        <f>EP*VLOOKUP('Thông tin khách hàng'!$E$10,$X$2:$Z$5,3,FALSE)*OFFSET($S1044,0,VLOOKUP('Thông tin khách hàng'!$E$10,$X$2:$Z$5,2,FALSE))</f>
        <v>0</v>
      </c>
      <c r="H1044" s="5">
        <f>F1044*HLOOKUP(B1044,Assumption!$A$10:$G$12,2,TRUE)+G1044*HLOOKUP(B1044,Assumption!$A$10:$G$12,3,TRUE)</f>
        <v>0</v>
      </c>
      <c r="I1044" s="5">
        <f t="shared" si="2"/>
        <v>0</v>
      </c>
      <c r="J1044" s="47">
        <f>VLOOKUP(D1044,Assumption!$O$3:$Q$103,IF('Thông tin khách hàng'!$B$3="Nam",2,3),FALSE)/12*P1044</f>
        <v>0</v>
      </c>
      <c r="K1044" s="5">
        <v>20000.0</v>
      </c>
      <c r="L1044" s="46">
        <f>ROUND(((HLOOKUP(B1044,Assumption!$A$6:$L$7,2,TRUE)+1)^(1/12)-1)*(E1044+I1044-J1044-K1044),0)</f>
        <v>22080249</v>
      </c>
      <c r="M1044" s="46">
        <f t="shared" si="3"/>
        <v>13391237041</v>
      </c>
      <c r="N1044" s="47">
        <f>HLOOKUP(ROUND(AVERAGE(M1032:M1043)/10^6,0),Assumption!$B$2:$E$3,2,TRUE)*MAX((AVERAGE(M1032:M1043)-250*10^6),0)</f>
        <v>77817689.75</v>
      </c>
      <c r="O1044" s="46">
        <f t="shared" si="4"/>
        <v>13469054731</v>
      </c>
      <c r="P1044" s="46">
        <f>IF(A1044=1,SA,MAX(0,SA-M1043))</f>
        <v>0</v>
      </c>
      <c r="S1044" s="5">
        <v>0.0</v>
      </c>
      <c r="T1044" s="5">
        <v>0.0</v>
      </c>
      <c r="U1044" s="5">
        <v>1.0</v>
      </c>
      <c r="V1044" s="48">
        <v>1.0</v>
      </c>
    </row>
    <row r="1045" ht="15.75" customHeight="1">
      <c r="A1045" s="5">
        <v>1043.0</v>
      </c>
      <c r="B1045" s="5">
        <v>87.0</v>
      </c>
      <c r="C1045" s="5">
        <f t="shared" si="1"/>
        <v>11</v>
      </c>
      <c r="D1045" s="5">
        <f>'Thông tin khách hàng'!$B$4+B1045-1</f>
        <v>87</v>
      </c>
      <c r="E1045" s="46">
        <f t="shared" si="5"/>
        <v>13391237041</v>
      </c>
      <c r="F1045" s="5">
        <f>TP*VLOOKUP('Thông tin khách hàng'!$E$10,$X$2:$Z$5,3,FALSE)*OFFSET($S1045,0,VLOOKUP('Thông tin khách hàng'!$E$10,$X$2:$Z$5,2,FALSE))</f>
        <v>0</v>
      </c>
      <c r="G1045" s="5">
        <f>EP*VLOOKUP('Thông tin khách hàng'!$E$10,$X$2:$Z$5,3,FALSE)*OFFSET($S1045,0,VLOOKUP('Thông tin khách hàng'!$E$10,$X$2:$Z$5,2,FALSE))</f>
        <v>0</v>
      </c>
      <c r="H1045" s="5">
        <f>F1045*HLOOKUP(B1045,Assumption!$A$10:$G$12,2,TRUE)+G1045*HLOOKUP(B1045,Assumption!$A$10:$G$12,3,TRUE)</f>
        <v>0</v>
      </c>
      <c r="I1045" s="5">
        <f t="shared" si="2"/>
        <v>0</v>
      </c>
      <c r="J1045" s="47">
        <f>VLOOKUP(D1045,Assumption!$O$3:$Q$103,IF('Thông tin khách hàng'!$B$3="Nam",2,3),FALSE)/12*P1045</f>
        <v>0</v>
      </c>
      <c r="K1045" s="5">
        <v>20000.0</v>
      </c>
      <c r="L1045" s="46">
        <f>ROUND(((HLOOKUP(B1045,Assumption!$A$6:$L$7,2,TRUE)+1)^(1/12)-1)*(E1045+I1045-J1045-K1045),0)</f>
        <v>22116684</v>
      </c>
      <c r="M1045" s="46">
        <f t="shared" si="3"/>
        <v>13413333725</v>
      </c>
      <c r="N1045" s="47">
        <f>HLOOKUP(ROUND(AVERAGE(M1033:M1044)/10^6,0),Assumption!$B$2:$E$3,2,TRUE)*MAX((AVERAGE(M1033:M1044)-250*10^6),0)</f>
        <v>77977867.48</v>
      </c>
      <c r="O1045" s="46">
        <f t="shared" si="4"/>
        <v>13491311593</v>
      </c>
      <c r="P1045" s="46">
        <f>IF(A1045=1,SA,MAX(0,SA-M1044))</f>
        <v>0</v>
      </c>
      <c r="S1045" s="5">
        <v>0.0</v>
      </c>
      <c r="T1045" s="5">
        <v>0.0</v>
      </c>
      <c r="U1045" s="5">
        <v>0.0</v>
      </c>
      <c r="V1045" s="48">
        <v>1.0</v>
      </c>
    </row>
    <row r="1046" ht="15.75" customHeight="1">
      <c r="A1046" s="5">
        <v>1044.0</v>
      </c>
      <c r="B1046" s="5">
        <v>87.0</v>
      </c>
      <c r="C1046" s="5">
        <f t="shared" si="1"/>
        <v>12</v>
      </c>
      <c r="D1046" s="5">
        <f>'Thông tin khách hàng'!$B$4+B1046-1</f>
        <v>87</v>
      </c>
      <c r="E1046" s="46">
        <f t="shared" si="5"/>
        <v>13413333725</v>
      </c>
      <c r="F1046" s="5">
        <f>TP*VLOOKUP('Thông tin khách hàng'!$E$10,$X$2:$Z$5,3,FALSE)*OFFSET($S1046,0,VLOOKUP('Thông tin khách hàng'!$E$10,$X$2:$Z$5,2,FALSE))</f>
        <v>0</v>
      </c>
      <c r="G1046" s="5">
        <f>EP*VLOOKUP('Thông tin khách hàng'!$E$10,$X$2:$Z$5,3,FALSE)*OFFSET($S1046,0,VLOOKUP('Thông tin khách hàng'!$E$10,$X$2:$Z$5,2,FALSE))</f>
        <v>0</v>
      </c>
      <c r="H1046" s="5">
        <f>F1046*HLOOKUP(B1046,Assumption!$A$10:$G$12,2,TRUE)+G1046*HLOOKUP(B1046,Assumption!$A$10:$G$12,3,TRUE)</f>
        <v>0</v>
      </c>
      <c r="I1046" s="5">
        <f t="shared" si="2"/>
        <v>0</v>
      </c>
      <c r="J1046" s="47">
        <f>VLOOKUP(D1046,Assumption!$O$3:$Q$103,IF('Thông tin khách hàng'!$B$3="Nam",2,3),FALSE)/12*P1046</f>
        <v>0</v>
      </c>
      <c r="K1046" s="5">
        <v>20000.0</v>
      </c>
      <c r="L1046" s="46">
        <f>ROUND(((HLOOKUP(B1046,Assumption!$A$6:$L$7,2,TRUE)+1)^(1/12)-1)*(E1046+I1046-J1046-K1046),0)</f>
        <v>22153178</v>
      </c>
      <c r="M1046" s="46">
        <f t="shared" si="3"/>
        <v>13435466903</v>
      </c>
      <c r="N1046" s="47">
        <f>HLOOKUP(ROUND(AVERAGE(M1034:M1045)/10^6,0),Assumption!$B$2:$E$3,2,TRUE)*MAX((AVERAGE(M1034:M1045)-250*10^6),0)</f>
        <v>78138309.75</v>
      </c>
      <c r="O1046" s="46">
        <f t="shared" si="4"/>
        <v>13513605213</v>
      </c>
      <c r="P1046" s="46">
        <f>IF(A1046=1,SA,MAX(0,SA-M1045))</f>
        <v>0</v>
      </c>
      <c r="S1046" s="5">
        <v>0.0</v>
      </c>
      <c r="T1046" s="5">
        <v>0.0</v>
      </c>
      <c r="U1046" s="5">
        <v>0.0</v>
      </c>
      <c r="V1046" s="48">
        <v>1.0</v>
      </c>
    </row>
    <row r="1047" ht="15.75" customHeight="1">
      <c r="A1047" s="5">
        <v>1045.0</v>
      </c>
      <c r="B1047" s="5">
        <v>88.0</v>
      </c>
      <c r="C1047" s="5">
        <f t="shared" si="1"/>
        <v>1</v>
      </c>
      <c r="D1047" s="5">
        <f>'Thông tin khách hàng'!$B$4+B1047-1</f>
        <v>88</v>
      </c>
      <c r="E1047" s="46">
        <f t="shared" si="5"/>
        <v>13435466903</v>
      </c>
      <c r="F1047" s="5">
        <f>TP*VLOOKUP('Thông tin khách hàng'!$E$10,$X$2:$Z$5,3,FALSE)*OFFSET($S1047,0,VLOOKUP('Thông tin khách hàng'!$E$10,$X$2:$Z$5,2,FALSE))</f>
        <v>15000000</v>
      </c>
      <c r="G1047" s="5">
        <f>EP*VLOOKUP('Thông tin khách hàng'!$E$10,$X$2:$Z$5,3,FALSE)*OFFSET($S1047,0,VLOOKUP('Thông tin khách hàng'!$E$10,$X$2:$Z$5,2,FALSE))</f>
        <v>15000000</v>
      </c>
      <c r="H1047" s="5">
        <f>F1047*HLOOKUP(B1047,Assumption!$A$10:$G$12,2,TRUE)+G1047*HLOOKUP(B1047,Assumption!$A$10:$G$12,3,TRUE)</f>
        <v>750000</v>
      </c>
      <c r="I1047" s="5">
        <f t="shared" si="2"/>
        <v>29250000</v>
      </c>
      <c r="J1047" s="47">
        <f>VLOOKUP(D1047,Assumption!$O$3:$Q$103,IF('Thông tin khách hàng'!$B$3="Nam",2,3),FALSE)/12*P1047</f>
        <v>0</v>
      </c>
      <c r="K1047" s="5">
        <v>20000.0</v>
      </c>
      <c r="L1047" s="46">
        <f>ROUND(((HLOOKUP(B1047,Assumption!$A$6:$L$7,2,TRUE)+1)^(1/12)-1)*(E1047+I1047-J1047-K1047),0)</f>
        <v>22238042</v>
      </c>
      <c r="M1047" s="46">
        <f t="shared" si="3"/>
        <v>13486934945</v>
      </c>
      <c r="N1047" s="47">
        <f>HLOOKUP(ROUND(AVERAGE(M1035:M1046)/10^6,0),Assumption!$B$2:$E$3,2,TRUE)*MAX((AVERAGE(M1035:M1046)-250*10^6),0)</f>
        <v>78299017</v>
      </c>
      <c r="O1047" s="46">
        <f t="shared" si="4"/>
        <v>13565233962</v>
      </c>
      <c r="P1047" s="46">
        <f>IF(A1047=1,SA,MAX(0,SA-M1046))</f>
        <v>0</v>
      </c>
      <c r="S1047" s="5">
        <v>1.0</v>
      </c>
      <c r="T1047" s="5">
        <v>1.0</v>
      </c>
      <c r="U1047" s="5">
        <v>1.0</v>
      </c>
      <c r="V1047" s="48">
        <v>1.0</v>
      </c>
    </row>
    <row r="1048" ht="15.75" customHeight="1">
      <c r="A1048" s="5">
        <v>1046.0</v>
      </c>
      <c r="B1048" s="5">
        <v>88.0</v>
      </c>
      <c r="C1048" s="5">
        <f t="shared" si="1"/>
        <v>2</v>
      </c>
      <c r="D1048" s="5">
        <f>'Thông tin khách hàng'!$B$4+B1048-1</f>
        <v>88</v>
      </c>
      <c r="E1048" s="46">
        <f t="shared" si="5"/>
        <v>13486934945</v>
      </c>
      <c r="F1048" s="5">
        <f>TP*VLOOKUP('Thông tin khách hàng'!$E$10,$X$2:$Z$5,3,FALSE)*OFFSET($S1048,0,VLOOKUP('Thông tin khách hàng'!$E$10,$X$2:$Z$5,2,FALSE))</f>
        <v>0</v>
      </c>
      <c r="G1048" s="5">
        <f>EP*VLOOKUP('Thông tin khách hàng'!$E$10,$X$2:$Z$5,3,FALSE)*OFFSET($S1048,0,VLOOKUP('Thông tin khách hàng'!$E$10,$X$2:$Z$5,2,FALSE))</f>
        <v>0</v>
      </c>
      <c r="H1048" s="5">
        <f>F1048*HLOOKUP(B1048,Assumption!$A$10:$G$12,2,TRUE)+G1048*HLOOKUP(B1048,Assumption!$A$10:$G$12,3,TRUE)</f>
        <v>0</v>
      </c>
      <c r="I1048" s="5">
        <f t="shared" si="2"/>
        <v>0</v>
      </c>
      <c r="J1048" s="47">
        <f>VLOOKUP(D1048,Assumption!$O$3:$Q$103,IF('Thông tin khách hàng'!$B$3="Nam",2,3),FALSE)/12*P1048</f>
        <v>0</v>
      </c>
      <c r="K1048" s="5">
        <v>20000.0</v>
      </c>
      <c r="L1048" s="46">
        <f>ROUND(((HLOOKUP(B1048,Assumption!$A$6:$L$7,2,TRUE)+1)^(1/12)-1)*(E1048+I1048-J1048-K1048),0)</f>
        <v>22274737</v>
      </c>
      <c r="M1048" s="46">
        <f t="shared" si="3"/>
        <v>13509189682</v>
      </c>
      <c r="N1048" s="47">
        <f>HLOOKUP(ROUND(AVERAGE(M1036:M1047)/10^6,0),Assumption!$B$2:$E$3,2,TRUE)*MAX((AVERAGE(M1036:M1047)-250*10^6),0)</f>
        <v>78459989.68</v>
      </c>
      <c r="O1048" s="46">
        <f t="shared" si="4"/>
        <v>13587649672</v>
      </c>
      <c r="P1048" s="46">
        <f>IF(A1048=1,SA,MAX(0,SA-M1047))</f>
        <v>0</v>
      </c>
      <c r="S1048" s="5">
        <v>0.0</v>
      </c>
      <c r="T1048" s="5">
        <v>0.0</v>
      </c>
      <c r="U1048" s="5">
        <v>0.0</v>
      </c>
      <c r="V1048" s="48">
        <v>1.0</v>
      </c>
    </row>
    <row r="1049" ht="15.75" customHeight="1">
      <c r="A1049" s="5">
        <v>1047.0</v>
      </c>
      <c r="B1049" s="5">
        <v>88.0</v>
      </c>
      <c r="C1049" s="5">
        <f t="shared" si="1"/>
        <v>3</v>
      </c>
      <c r="D1049" s="5">
        <f>'Thông tin khách hàng'!$B$4+B1049-1</f>
        <v>88</v>
      </c>
      <c r="E1049" s="46">
        <f t="shared" si="5"/>
        <v>13509189682</v>
      </c>
      <c r="F1049" s="5">
        <f>TP*VLOOKUP('Thông tin khách hàng'!$E$10,$X$2:$Z$5,3,FALSE)*OFFSET($S1049,0,VLOOKUP('Thông tin khách hàng'!$E$10,$X$2:$Z$5,2,FALSE))</f>
        <v>0</v>
      </c>
      <c r="G1049" s="5">
        <f>EP*VLOOKUP('Thông tin khách hàng'!$E$10,$X$2:$Z$5,3,FALSE)*OFFSET($S1049,0,VLOOKUP('Thông tin khách hàng'!$E$10,$X$2:$Z$5,2,FALSE))</f>
        <v>0</v>
      </c>
      <c r="H1049" s="5">
        <f>F1049*HLOOKUP(B1049,Assumption!$A$10:$G$12,2,TRUE)+G1049*HLOOKUP(B1049,Assumption!$A$10:$G$12,3,TRUE)</f>
        <v>0</v>
      </c>
      <c r="I1049" s="5">
        <f t="shared" si="2"/>
        <v>0</v>
      </c>
      <c r="J1049" s="47">
        <f>VLOOKUP(D1049,Assumption!$O$3:$Q$103,IF('Thông tin khách hàng'!$B$3="Nam",2,3),FALSE)/12*P1049</f>
        <v>0</v>
      </c>
      <c r="K1049" s="5">
        <v>20000.0</v>
      </c>
      <c r="L1049" s="46">
        <f>ROUND(((HLOOKUP(B1049,Assumption!$A$6:$L$7,2,TRUE)+1)^(1/12)-1)*(E1049+I1049-J1049-K1049),0)</f>
        <v>22311492</v>
      </c>
      <c r="M1049" s="46">
        <f t="shared" si="3"/>
        <v>13531481174</v>
      </c>
      <c r="N1049" s="47">
        <f>HLOOKUP(ROUND(AVERAGE(M1037:M1048)/10^6,0),Assumption!$B$2:$E$3,2,TRUE)*MAX((AVERAGE(M1037:M1048)-250*10^6),0)</f>
        <v>78621228.21</v>
      </c>
      <c r="O1049" s="46">
        <f t="shared" si="4"/>
        <v>13610102402</v>
      </c>
      <c r="P1049" s="46">
        <f>IF(A1049=1,SA,MAX(0,SA-M1048))</f>
        <v>0</v>
      </c>
      <c r="S1049" s="5">
        <v>0.0</v>
      </c>
      <c r="T1049" s="5">
        <v>0.0</v>
      </c>
      <c r="U1049" s="5">
        <v>0.0</v>
      </c>
      <c r="V1049" s="48">
        <v>1.0</v>
      </c>
    </row>
    <row r="1050" ht="15.75" customHeight="1">
      <c r="A1050" s="5">
        <v>1048.0</v>
      </c>
      <c r="B1050" s="5">
        <v>88.0</v>
      </c>
      <c r="C1050" s="5">
        <f t="shared" si="1"/>
        <v>4</v>
      </c>
      <c r="D1050" s="5">
        <f>'Thông tin khách hàng'!$B$4+B1050-1</f>
        <v>88</v>
      </c>
      <c r="E1050" s="46">
        <f t="shared" si="5"/>
        <v>13531481174</v>
      </c>
      <c r="F1050" s="5">
        <f>TP*VLOOKUP('Thông tin khách hàng'!$E$10,$X$2:$Z$5,3,FALSE)*OFFSET($S1050,0,VLOOKUP('Thông tin khách hàng'!$E$10,$X$2:$Z$5,2,FALSE))</f>
        <v>0</v>
      </c>
      <c r="G1050" s="5">
        <f>EP*VLOOKUP('Thông tin khách hàng'!$E$10,$X$2:$Z$5,3,FALSE)*OFFSET($S1050,0,VLOOKUP('Thông tin khách hàng'!$E$10,$X$2:$Z$5,2,FALSE))</f>
        <v>0</v>
      </c>
      <c r="H1050" s="5">
        <f>F1050*HLOOKUP(B1050,Assumption!$A$10:$G$12,2,TRUE)+G1050*HLOOKUP(B1050,Assumption!$A$10:$G$12,3,TRUE)</f>
        <v>0</v>
      </c>
      <c r="I1050" s="5">
        <f t="shared" si="2"/>
        <v>0</v>
      </c>
      <c r="J1050" s="47">
        <f>VLOOKUP(D1050,Assumption!$O$3:$Q$103,IF('Thông tin khách hàng'!$B$3="Nam",2,3),FALSE)/12*P1050</f>
        <v>0</v>
      </c>
      <c r="K1050" s="5">
        <v>20000.0</v>
      </c>
      <c r="L1050" s="46">
        <f>ROUND(((HLOOKUP(B1050,Assumption!$A$6:$L$7,2,TRUE)+1)^(1/12)-1)*(E1050+I1050-J1050-K1050),0)</f>
        <v>22348308</v>
      </c>
      <c r="M1050" s="46">
        <f t="shared" si="3"/>
        <v>13553809482</v>
      </c>
      <c r="N1050" s="47">
        <f>HLOOKUP(ROUND(AVERAGE(M1038:M1049)/10^6,0),Assumption!$B$2:$E$3,2,TRUE)*MAX((AVERAGE(M1038:M1049)-250*10^6),0)</f>
        <v>78782733.05</v>
      </c>
      <c r="O1050" s="46">
        <f t="shared" si="4"/>
        <v>13632592215</v>
      </c>
      <c r="P1050" s="46">
        <f>IF(A1050=1,SA,MAX(0,SA-M1049))</f>
        <v>0</v>
      </c>
      <c r="S1050" s="5">
        <v>0.0</v>
      </c>
      <c r="T1050" s="5">
        <v>0.0</v>
      </c>
      <c r="U1050" s="5">
        <v>1.0</v>
      </c>
      <c r="V1050" s="48">
        <v>1.0</v>
      </c>
    </row>
    <row r="1051" ht="15.75" customHeight="1">
      <c r="A1051" s="5">
        <v>1049.0</v>
      </c>
      <c r="B1051" s="5">
        <v>88.0</v>
      </c>
      <c r="C1051" s="5">
        <f t="shared" si="1"/>
        <v>5</v>
      </c>
      <c r="D1051" s="5">
        <f>'Thông tin khách hàng'!$B$4+B1051-1</f>
        <v>88</v>
      </c>
      <c r="E1051" s="46">
        <f t="shared" si="5"/>
        <v>13553809482</v>
      </c>
      <c r="F1051" s="5">
        <f>TP*VLOOKUP('Thông tin khách hàng'!$E$10,$X$2:$Z$5,3,FALSE)*OFFSET($S1051,0,VLOOKUP('Thông tin khách hàng'!$E$10,$X$2:$Z$5,2,FALSE))</f>
        <v>0</v>
      </c>
      <c r="G1051" s="5">
        <f>EP*VLOOKUP('Thông tin khách hàng'!$E$10,$X$2:$Z$5,3,FALSE)*OFFSET($S1051,0,VLOOKUP('Thông tin khách hàng'!$E$10,$X$2:$Z$5,2,FALSE))</f>
        <v>0</v>
      </c>
      <c r="H1051" s="5">
        <f>F1051*HLOOKUP(B1051,Assumption!$A$10:$G$12,2,TRUE)+G1051*HLOOKUP(B1051,Assumption!$A$10:$G$12,3,TRUE)</f>
        <v>0</v>
      </c>
      <c r="I1051" s="5">
        <f t="shared" si="2"/>
        <v>0</v>
      </c>
      <c r="J1051" s="47">
        <f>VLOOKUP(D1051,Assumption!$O$3:$Q$103,IF('Thông tin khách hàng'!$B$3="Nam",2,3),FALSE)/12*P1051</f>
        <v>0</v>
      </c>
      <c r="K1051" s="5">
        <v>20000.0</v>
      </c>
      <c r="L1051" s="46">
        <f>ROUND(((HLOOKUP(B1051,Assumption!$A$6:$L$7,2,TRUE)+1)^(1/12)-1)*(E1051+I1051-J1051-K1051),0)</f>
        <v>22385185</v>
      </c>
      <c r="M1051" s="46">
        <f t="shared" si="3"/>
        <v>13576174667</v>
      </c>
      <c r="N1051" s="47">
        <f>HLOOKUP(ROUND(AVERAGE(M1039:M1050)/10^6,0),Assumption!$B$2:$E$3,2,TRUE)*MAX((AVERAGE(M1039:M1050)-250*10^6),0)</f>
        <v>78944504.62</v>
      </c>
      <c r="O1051" s="46">
        <f t="shared" si="4"/>
        <v>13655119172</v>
      </c>
      <c r="P1051" s="46">
        <f>IF(A1051=1,SA,MAX(0,SA-M1050))</f>
        <v>0</v>
      </c>
      <c r="S1051" s="5">
        <v>0.0</v>
      </c>
      <c r="T1051" s="5">
        <v>0.0</v>
      </c>
      <c r="U1051" s="5">
        <v>0.0</v>
      </c>
      <c r="V1051" s="48">
        <v>1.0</v>
      </c>
    </row>
    <row r="1052" ht="15.75" customHeight="1">
      <c r="A1052" s="5">
        <v>1050.0</v>
      </c>
      <c r="B1052" s="5">
        <v>88.0</v>
      </c>
      <c r="C1052" s="5">
        <f t="shared" si="1"/>
        <v>6</v>
      </c>
      <c r="D1052" s="5">
        <f>'Thông tin khách hàng'!$B$4+B1052-1</f>
        <v>88</v>
      </c>
      <c r="E1052" s="46">
        <f t="shared" si="5"/>
        <v>13576174667</v>
      </c>
      <c r="F1052" s="5">
        <f>TP*VLOOKUP('Thông tin khách hàng'!$E$10,$X$2:$Z$5,3,FALSE)*OFFSET($S1052,0,VLOOKUP('Thông tin khách hàng'!$E$10,$X$2:$Z$5,2,FALSE))</f>
        <v>0</v>
      </c>
      <c r="G1052" s="5">
        <f>EP*VLOOKUP('Thông tin khách hàng'!$E$10,$X$2:$Z$5,3,FALSE)*OFFSET($S1052,0,VLOOKUP('Thông tin khách hàng'!$E$10,$X$2:$Z$5,2,FALSE))</f>
        <v>0</v>
      </c>
      <c r="H1052" s="5">
        <f>F1052*HLOOKUP(B1052,Assumption!$A$10:$G$12,2,TRUE)+G1052*HLOOKUP(B1052,Assumption!$A$10:$G$12,3,TRUE)</f>
        <v>0</v>
      </c>
      <c r="I1052" s="5">
        <f t="shared" si="2"/>
        <v>0</v>
      </c>
      <c r="J1052" s="47">
        <f>VLOOKUP(D1052,Assumption!$O$3:$Q$103,IF('Thông tin khách hàng'!$B$3="Nam",2,3),FALSE)/12*P1052</f>
        <v>0</v>
      </c>
      <c r="K1052" s="5">
        <v>20000.0</v>
      </c>
      <c r="L1052" s="46">
        <f>ROUND(((HLOOKUP(B1052,Assumption!$A$6:$L$7,2,TRUE)+1)^(1/12)-1)*(E1052+I1052-J1052-K1052),0)</f>
        <v>22422123</v>
      </c>
      <c r="M1052" s="46">
        <f t="shared" si="3"/>
        <v>13598576790</v>
      </c>
      <c r="N1052" s="47">
        <f>HLOOKUP(ROUND(AVERAGE(M1040:M1051)/10^6,0),Assumption!$B$2:$E$3,2,TRUE)*MAX((AVERAGE(M1040:M1051)-250*10^6),0)</f>
        <v>79106543.37</v>
      </c>
      <c r="O1052" s="46">
        <f t="shared" si="4"/>
        <v>13677683334</v>
      </c>
      <c r="P1052" s="46">
        <f>IF(A1052=1,SA,MAX(0,SA-M1051))</f>
        <v>0</v>
      </c>
      <c r="S1052" s="5">
        <v>0.0</v>
      </c>
      <c r="T1052" s="5">
        <v>0.0</v>
      </c>
      <c r="U1052" s="5">
        <v>0.0</v>
      </c>
      <c r="V1052" s="48">
        <v>1.0</v>
      </c>
    </row>
    <row r="1053" ht="15.75" customHeight="1">
      <c r="A1053" s="5">
        <v>1051.0</v>
      </c>
      <c r="B1053" s="5">
        <v>88.0</v>
      </c>
      <c r="C1053" s="5">
        <f t="shared" si="1"/>
        <v>7</v>
      </c>
      <c r="D1053" s="5">
        <f>'Thông tin khách hàng'!$B$4+B1053-1</f>
        <v>88</v>
      </c>
      <c r="E1053" s="46">
        <f t="shared" si="5"/>
        <v>13598576790</v>
      </c>
      <c r="F1053" s="5">
        <f>TP*VLOOKUP('Thông tin khách hàng'!$E$10,$X$2:$Z$5,3,FALSE)*OFFSET($S1053,0,VLOOKUP('Thông tin khách hàng'!$E$10,$X$2:$Z$5,2,FALSE))</f>
        <v>15000000</v>
      </c>
      <c r="G1053" s="5">
        <f>EP*VLOOKUP('Thông tin khách hàng'!$E$10,$X$2:$Z$5,3,FALSE)*OFFSET($S1053,0,VLOOKUP('Thông tin khách hàng'!$E$10,$X$2:$Z$5,2,FALSE))</f>
        <v>15000000</v>
      </c>
      <c r="H1053" s="5">
        <f>F1053*HLOOKUP(B1053,Assumption!$A$10:$G$12,2,TRUE)+G1053*HLOOKUP(B1053,Assumption!$A$10:$G$12,3,TRUE)</f>
        <v>750000</v>
      </c>
      <c r="I1053" s="5">
        <f t="shared" si="2"/>
        <v>29250000</v>
      </c>
      <c r="J1053" s="47">
        <f>VLOOKUP(D1053,Assumption!$O$3:$Q$103,IF('Thông tin khách hàng'!$B$3="Nam",2,3),FALSE)/12*P1053</f>
        <v>0</v>
      </c>
      <c r="K1053" s="5">
        <v>20000.0</v>
      </c>
      <c r="L1053" s="46">
        <f>ROUND(((HLOOKUP(B1053,Assumption!$A$6:$L$7,2,TRUE)+1)^(1/12)-1)*(E1053+I1053-J1053-K1053),0)</f>
        <v>22507431</v>
      </c>
      <c r="M1053" s="46">
        <f t="shared" si="3"/>
        <v>13650314221</v>
      </c>
      <c r="N1053" s="47">
        <f>HLOOKUP(ROUND(AVERAGE(M1041:M1052)/10^6,0),Assumption!$B$2:$E$3,2,TRUE)*MAX((AVERAGE(M1041:M1052)-250*10^6),0)</f>
        <v>79268849.74</v>
      </c>
      <c r="O1053" s="46">
        <f t="shared" si="4"/>
        <v>13729583071</v>
      </c>
      <c r="P1053" s="46">
        <f>IF(A1053=1,SA,MAX(0,SA-M1052))</f>
        <v>0</v>
      </c>
      <c r="S1053" s="5">
        <v>0.0</v>
      </c>
      <c r="T1053" s="5">
        <v>1.0</v>
      </c>
      <c r="U1053" s="5">
        <v>1.0</v>
      </c>
      <c r="V1053" s="48">
        <v>1.0</v>
      </c>
    </row>
    <row r="1054" ht="15.75" customHeight="1">
      <c r="A1054" s="5">
        <v>1052.0</v>
      </c>
      <c r="B1054" s="5">
        <v>88.0</v>
      </c>
      <c r="C1054" s="5">
        <f t="shared" si="1"/>
        <v>8</v>
      </c>
      <c r="D1054" s="5">
        <f>'Thông tin khách hàng'!$B$4+B1054-1</f>
        <v>88</v>
      </c>
      <c r="E1054" s="46">
        <f t="shared" si="5"/>
        <v>13650314221</v>
      </c>
      <c r="F1054" s="5">
        <f>TP*VLOOKUP('Thông tin khách hàng'!$E$10,$X$2:$Z$5,3,FALSE)*OFFSET($S1054,0,VLOOKUP('Thông tin khách hàng'!$E$10,$X$2:$Z$5,2,FALSE))</f>
        <v>0</v>
      </c>
      <c r="G1054" s="5">
        <f>EP*VLOOKUP('Thông tin khách hàng'!$E$10,$X$2:$Z$5,3,FALSE)*OFFSET($S1054,0,VLOOKUP('Thông tin khách hàng'!$E$10,$X$2:$Z$5,2,FALSE))</f>
        <v>0</v>
      </c>
      <c r="H1054" s="5">
        <f>F1054*HLOOKUP(B1054,Assumption!$A$10:$G$12,2,TRUE)+G1054*HLOOKUP(B1054,Assumption!$A$10:$G$12,3,TRUE)</f>
        <v>0</v>
      </c>
      <c r="I1054" s="5">
        <f t="shared" si="2"/>
        <v>0</v>
      </c>
      <c r="J1054" s="47">
        <f>VLOOKUP(D1054,Assumption!$O$3:$Q$103,IF('Thông tin khách hàng'!$B$3="Nam",2,3),FALSE)/12*P1054</f>
        <v>0</v>
      </c>
      <c r="K1054" s="5">
        <v>20000.0</v>
      </c>
      <c r="L1054" s="46">
        <f>ROUND(((HLOOKUP(B1054,Assumption!$A$6:$L$7,2,TRUE)+1)^(1/12)-1)*(E1054+I1054-J1054-K1054),0)</f>
        <v>22544571</v>
      </c>
      <c r="M1054" s="46">
        <f t="shared" si="3"/>
        <v>13672838792</v>
      </c>
      <c r="N1054" s="47">
        <f>HLOOKUP(ROUND(AVERAGE(M1042:M1053)/10^6,0),Assumption!$B$2:$E$3,2,TRUE)*MAX((AVERAGE(M1042:M1053)-250*10^6),0)</f>
        <v>79431424.17</v>
      </c>
      <c r="O1054" s="46">
        <f t="shared" si="4"/>
        <v>13752270216</v>
      </c>
      <c r="P1054" s="46">
        <f>IF(A1054=1,SA,MAX(0,SA-M1053))</f>
        <v>0</v>
      </c>
      <c r="S1054" s="5">
        <v>0.0</v>
      </c>
      <c r="T1054" s="5">
        <v>0.0</v>
      </c>
      <c r="U1054" s="5">
        <v>0.0</v>
      </c>
      <c r="V1054" s="48">
        <v>1.0</v>
      </c>
    </row>
    <row r="1055" ht="15.75" customHeight="1">
      <c r="A1055" s="5">
        <v>1053.0</v>
      </c>
      <c r="B1055" s="5">
        <v>88.0</v>
      </c>
      <c r="C1055" s="5">
        <f t="shared" si="1"/>
        <v>9</v>
      </c>
      <c r="D1055" s="5">
        <f>'Thông tin khách hàng'!$B$4+B1055-1</f>
        <v>88</v>
      </c>
      <c r="E1055" s="46">
        <f t="shared" si="5"/>
        <v>13672838792</v>
      </c>
      <c r="F1055" s="5">
        <f>TP*VLOOKUP('Thông tin khách hàng'!$E$10,$X$2:$Z$5,3,FALSE)*OFFSET($S1055,0,VLOOKUP('Thông tin khách hàng'!$E$10,$X$2:$Z$5,2,FALSE))</f>
        <v>0</v>
      </c>
      <c r="G1055" s="5">
        <f>EP*VLOOKUP('Thông tin khách hàng'!$E$10,$X$2:$Z$5,3,FALSE)*OFFSET($S1055,0,VLOOKUP('Thông tin khách hàng'!$E$10,$X$2:$Z$5,2,FALSE))</f>
        <v>0</v>
      </c>
      <c r="H1055" s="5">
        <f>F1055*HLOOKUP(B1055,Assumption!$A$10:$G$12,2,TRUE)+G1055*HLOOKUP(B1055,Assumption!$A$10:$G$12,3,TRUE)</f>
        <v>0</v>
      </c>
      <c r="I1055" s="5">
        <f t="shared" si="2"/>
        <v>0</v>
      </c>
      <c r="J1055" s="47">
        <f>VLOOKUP(D1055,Assumption!$O$3:$Q$103,IF('Thông tin khách hàng'!$B$3="Nam",2,3),FALSE)/12*P1055</f>
        <v>0</v>
      </c>
      <c r="K1055" s="5">
        <v>20000.0</v>
      </c>
      <c r="L1055" s="46">
        <f>ROUND(((HLOOKUP(B1055,Assumption!$A$6:$L$7,2,TRUE)+1)^(1/12)-1)*(E1055+I1055-J1055-K1055),0)</f>
        <v>22581772</v>
      </c>
      <c r="M1055" s="46">
        <f t="shared" si="3"/>
        <v>13695400564</v>
      </c>
      <c r="N1055" s="47">
        <f>HLOOKUP(ROUND(AVERAGE(M1043:M1054)/10^6,0),Assumption!$B$2:$E$3,2,TRUE)*MAX((AVERAGE(M1043:M1054)-250*10^6),0)</f>
        <v>79594267.11</v>
      </c>
      <c r="O1055" s="46">
        <f t="shared" si="4"/>
        <v>13774994831</v>
      </c>
      <c r="P1055" s="46">
        <f>IF(A1055=1,SA,MAX(0,SA-M1054))</f>
        <v>0</v>
      </c>
      <c r="S1055" s="5">
        <v>0.0</v>
      </c>
      <c r="T1055" s="5">
        <v>0.0</v>
      </c>
      <c r="U1055" s="5">
        <v>0.0</v>
      </c>
      <c r="V1055" s="48">
        <v>1.0</v>
      </c>
    </row>
    <row r="1056" ht="15.75" customHeight="1">
      <c r="A1056" s="5">
        <v>1054.0</v>
      </c>
      <c r="B1056" s="5">
        <v>88.0</v>
      </c>
      <c r="C1056" s="5">
        <f t="shared" si="1"/>
        <v>10</v>
      </c>
      <c r="D1056" s="5">
        <f>'Thông tin khách hàng'!$B$4+B1056-1</f>
        <v>88</v>
      </c>
      <c r="E1056" s="46">
        <f t="shared" si="5"/>
        <v>13695400564</v>
      </c>
      <c r="F1056" s="5">
        <f>TP*VLOOKUP('Thông tin khách hàng'!$E$10,$X$2:$Z$5,3,FALSE)*OFFSET($S1056,0,VLOOKUP('Thông tin khách hàng'!$E$10,$X$2:$Z$5,2,FALSE))</f>
        <v>0</v>
      </c>
      <c r="G1056" s="5">
        <f>EP*VLOOKUP('Thông tin khách hàng'!$E$10,$X$2:$Z$5,3,FALSE)*OFFSET($S1056,0,VLOOKUP('Thông tin khách hàng'!$E$10,$X$2:$Z$5,2,FALSE))</f>
        <v>0</v>
      </c>
      <c r="H1056" s="5">
        <f>F1056*HLOOKUP(B1056,Assumption!$A$10:$G$12,2,TRUE)+G1056*HLOOKUP(B1056,Assumption!$A$10:$G$12,3,TRUE)</f>
        <v>0</v>
      </c>
      <c r="I1056" s="5">
        <f t="shared" si="2"/>
        <v>0</v>
      </c>
      <c r="J1056" s="47">
        <f>VLOOKUP(D1056,Assumption!$O$3:$Q$103,IF('Thông tin khách hàng'!$B$3="Nam",2,3),FALSE)/12*P1056</f>
        <v>0</v>
      </c>
      <c r="K1056" s="5">
        <v>20000.0</v>
      </c>
      <c r="L1056" s="46">
        <f>ROUND(((HLOOKUP(B1056,Assumption!$A$6:$L$7,2,TRUE)+1)^(1/12)-1)*(E1056+I1056-J1056-K1056),0)</f>
        <v>22619034</v>
      </c>
      <c r="M1056" s="46">
        <f t="shared" si="3"/>
        <v>13717999598</v>
      </c>
      <c r="N1056" s="47">
        <f>HLOOKUP(ROUND(AVERAGE(M1044:M1055)/10^6,0),Assumption!$B$2:$E$3,2,TRUE)*MAX((AVERAGE(M1044:M1055)-250*10^6),0)</f>
        <v>79757378.99</v>
      </c>
      <c r="O1056" s="46">
        <f t="shared" si="4"/>
        <v>13797756977</v>
      </c>
      <c r="P1056" s="46">
        <f>IF(A1056=1,SA,MAX(0,SA-M1055))</f>
        <v>0</v>
      </c>
      <c r="S1056" s="5">
        <v>0.0</v>
      </c>
      <c r="T1056" s="5">
        <v>0.0</v>
      </c>
      <c r="U1056" s="5">
        <v>1.0</v>
      </c>
      <c r="V1056" s="48">
        <v>1.0</v>
      </c>
    </row>
    <row r="1057" ht="15.75" customHeight="1">
      <c r="A1057" s="5">
        <v>1055.0</v>
      </c>
      <c r="B1057" s="5">
        <v>88.0</v>
      </c>
      <c r="C1057" s="5">
        <f t="shared" si="1"/>
        <v>11</v>
      </c>
      <c r="D1057" s="5">
        <f>'Thông tin khách hàng'!$B$4+B1057-1</f>
        <v>88</v>
      </c>
      <c r="E1057" s="46">
        <f t="shared" si="5"/>
        <v>13717999598</v>
      </c>
      <c r="F1057" s="5">
        <f>TP*VLOOKUP('Thông tin khách hàng'!$E$10,$X$2:$Z$5,3,FALSE)*OFFSET($S1057,0,VLOOKUP('Thông tin khách hàng'!$E$10,$X$2:$Z$5,2,FALSE))</f>
        <v>0</v>
      </c>
      <c r="G1057" s="5">
        <f>EP*VLOOKUP('Thông tin khách hàng'!$E$10,$X$2:$Z$5,3,FALSE)*OFFSET($S1057,0,VLOOKUP('Thông tin khách hàng'!$E$10,$X$2:$Z$5,2,FALSE))</f>
        <v>0</v>
      </c>
      <c r="H1057" s="5">
        <f>F1057*HLOOKUP(B1057,Assumption!$A$10:$G$12,2,TRUE)+G1057*HLOOKUP(B1057,Assumption!$A$10:$G$12,3,TRUE)</f>
        <v>0</v>
      </c>
      <c r="I1057" s="5">
        <f t="shared" si="2"/>
        <v>0</v>
      </c>
      <c r="J1057" s="47">
        <f>VLOOKUP(D1057,Assumption!$O$3:$Q$103,IF('Thông tin khách hàng'!$B$3="Nam",2,3),FALSE)/12*P1057</f>
        <v>0</v>
      </c>
      <c r="K1057" s="5">
        <v>20000.0</v>
      </c>
      <c r="L1057" s="46">
        <f>ROUND(((HLOOKUP(B1057,Assumption!$A$6:$L$7,2,TRUE)+1)^(1/12)-1)*(E1057+I1057-J1057-K1057),0)</f>
        <v>22656359</v>
      </c>
      <c r="M1057" s="46">
        <f t="shared" si="3"/>
        <v>13740635957</v>
      </c>
      <c r="N1057" s="47">
        <f>HLOOKUP(ROUND(AVERAGE(M1045:M1056)/10^6,0),Assumption!$B$2:$E$3,2,TRUE)*MAX((AVERAGE(M1045:M1056)-250*10^6),0)</f>
        <v>79920760.27</v>
      </c>
      <c r="O1057" s="46">
        <f t="shared" si="4"/>
        <v>13820556718</v>
      </c>
      <c r="P1057" s="46">
        <f>IF(A1057=1,SA,MAX(0,SA-M1056))</f>
        <v>0</v>
      </c>
      <c r="S1057" s="5">
        <v>0.0</v>
      </c>
      <c r="T1057" s="5">
        <v>0.0</v>
      </c>
      <c r="U1057" s="5">
        <v>0.0</v>
      </c>
      <c r="V1057" s="48">
        <v>1.0</v>
      </c>
    </row>
    <row r="1058" ht="15.75" customHeight="1">
      <c r="A1058" s="5">
        <v>1056.0</v>
      </c>
      <c r="B1058" s="5">
        <v>88.0</v>
      </c>
      <c r="C1058" s="5">
        <f t="shared" si="1"/>
        <v>12</v>
      </c>
      <c r="D1058" s="5">
        <f>'Thông tin khách hàng'!$B$4+B1058-1</f>
        <v>88</v>
      </c>
      <c r="E1058" s="46">
        <f t="shared" si="5"/>
        <v>13740635957</v>
      </c>
      <c r="F1058" s="5">
        <f>TP*VLOOKUP('Thông tin khách hàng'!$E$10,$X$2:$Z$5,3,FALSE)*OFFSET($S1058,0,VLOOKUP('Thông tin khách hàng'!$E$10,$X$2:$Z$5,2,FALSE))</f>
        <v>0</v>
      </c>
      <c r="G1058" s="5">
        <f>EP*VLOOKUP('Thông tin khách hàng'!$E$10,$X$2:$Z$5,3,FALSE)*OFFSET($S1058,0,VLOOKUP('Thông tin khách hàng'!$E$10,$X$2:$Z$5,2,FALSE))</f>
        <v>0</v>
      </c>
      <c r="H1058" s="5">
        <f>F1058*HLOOKUP(B1058,Assumption!$A$10:$G$12,2,TRUE)+G1058*HLOOKUP(B1058,Assumption!$A$10:$G$12,3,TRUE)</f>
        <v>0</v>
      </c>
      <c r="I1058" s="5">
        <f t="shared" si="2"/>
        <v>0</v>
      </c>
      <c r="J1058" s="47">
        <f>VLOOKUP(D1058,Assumption!$O$3:$Q$103,IF('Thông tin khách hàng'!$B$3="Nam",2,3),FALSE)/12*P1058</f>
        <v>0</v>
      </c>
      <c r="K1058" s="5">
        <v>20000.0</v>
      </c>
      <c r="L1058" s="46">
        <f>ROUND(((HLOOKUP(B1058,Assumption!$A$6:$L$7,2,TRUE)+1)^(1/12)-1)*(E1058+I1058-J1058-K1058),0)</f>
        <v>22693744</v>
      </c>
      <c r="M1058" s="46">
        <f t="shared" si="3"/>
        <v>13763309701</v>
      </c>
      <c r="N1058" s="47">
        <f>HLOOKUP(ROUND(AVERAGE(M1046:M1057)/10^6,0),Assumption!$B$2:$E$3,2,TRUE)*MAX((AVERAGE(M1046:M1057)-250*10^6),0)</f>
        <v>80084411.39</v>
      </c>
      <c r="O1058" s="46">
        <f t="shared" si="4"/>
        <v>13843394113</v>
      </c>
      <c r="P1058" s="46">
        <f>IF(A1058=1,SA,MAX(0,SA-M1057))</f>
        <v>0</v>
      </c>
      <c r="S1058" s="5">
        <v>0.0</v>
      </c>
      <c r="T1058" s="5">
        <v>0.0</v>
      </c>
      <c r="U1058" s="5">
        <v>0.0</v>
      </c>
      <c r="V1058" s="48">
        <v>1.0</v>
      </c>
    </row>
    <row r="1059" ht="15.75" customHeight="1">
      <c r="A1059" s="5">
        <v>1057.0</v>
      </c>
      <c r="B1059" s="5">
        <v>89.0</v>
      </c>
      <c r="C1059" s="5">
        <f t="shared" si="1"/>
        <v>1</v>
      </c>
      <c r="D1059" s="5">
        <f>'Thông tin khách hàng'!$B$4+B1059-1</f>
        <v>89</v>
      </c>
      <c r="E1059" s="46">
        <f t="shared" si="5"/>
        <v>13763309701</v>
      </c>
      <c r="F1059" s="5">
        <f>TP*VLOOKUP('Thông tin khách hàng'!$E$10,$X$2:$Z$5,3,FALSE)*OFFSET($S1059,0,VLOOKUP('Thông tin khách hàng'!$E$10,$X$2:$Z$5,2,FALSE))</f>
        <v>15000000</v>
      </c>
      <c r="G1059" s="5">
        <f>EP*VLOOKUP('Thông tin khách hàng'!$E$10,$X$2:$Z$5,3,FALSE)*OFFSET($S1059,0,VLOOKUP('Thông tin khách hàng'!$E$10,$X$2:$Z$5,2,FALSE))</f>
        <v>15000000</v>
      </c>
      <c r="H1059" s="5">
        <f>F1059*HLOOKUP(B1059,Assumption!$A$10:$G$12,2,TRUE)+G1059*HLOOKUP(B1059,Assumption!$A$10:$G$12,3,TRUE)</f>
        <v>750000</v>
      </c>
      <c r="I1059" s="5">
        <f t="shared" si="2"/>
        <v>29250000</v>
      </c>
      <c r="J1059" s="47">
        <f>VLOOKUP(D1059,Assumption!$O$3:$Q$103,IF('Thông tin khách hàng'!$B$3="Nam",2,3),FALSE)/12*P1059</f>
        <v>0</v>
      </c>
      <c r="K1059" s="5">
        <v>20000.0</v>
      </c>
      <c r="L1059" s="46">
        <f>ROUND(((HLOOKUP(B1059,Assumption!$A$6:$L$7,2,TRUE)+1)^(1/12)-1)*(E1059+I1059-J1059-K1059),0)</f>
        <v>22779501</v>
      </c>
      <c r="M1059" s="46">
        <f t="shared" si="3"/>
        <v>13815319202</v>
      </c>
      <c r="N1059" s="47">
        <f>HLOOKUP(ROUND(AVERAGE(M1047:M1058)/10^6,0),Assumption!$B$2:$E$3,2,TRUE)*MAX((AVERAGE(M1047:M1058)-250*10^6),0)</f>
        <v>80248332.79</v>
      </c>
      <c r="O1059" s="46">
        <f t="shared" si="4"/>
        <v>13895567535</v>
      </c>
      <c r="P1059" s="46">
        <f>IF(A1059=1,SA,MAX(0,SA-M1058))</f>
        <v>0</v>
      </c>
      <c r="S1059" s="5">
        <v>1.0</v>
      </c>
      <c r="T1059" s="5">
        <v>1.0</v>
      </c>
      <c r="U1059" s="5">
        <v>1.0</v>
      </c>
      <c r="V1059" s="48">
        <v>1.0</v>
      </c>
    </row>
    <row r="1060" ht="15.75" customHeight="1">
      <c r="A1060" s="5">
        <v>1058.0</v>
      </c>
      <c r="B1060" s="5">
        <v>89.0</v>
      </c>
      <c r="C1060" s="5">
        <f t="shared" si="1"/>
        <v>2</v>
      </c>
      <c r="D1060" s="5">
        <f>'Thông tin khách hàng'!$B$4+B1060-1</f>
        <v>89</v>
      </c>
      <c r="E1060" s="46">
        <f t="shared" si="5"/>
        <v>13815319202</v>
      </c>
      <c r="F1060" s="5">
        <f>TP*VLOOKUP('Thông tin khách hàng'!$E$10,$X$2:$Z$5,3,FALSE)*OFFSET($S1060,0,VLOOKUP('Thông tin khách hàng'!$E$10,$X$2:$Z$5,2,FALSE))</f>
        <v>0</v>
      </c>
      <c r="G1060" s="5">
        <f>EP*VLOOKUP('Thông tin khách hàng'!$E$10,$X$2:$Z$5,3,FALSE)*OFFSET($S1060,0,VLOOKUP('Thông tin khách hàng'!$E$10,$X$2:$Z$5,2,FALSE))</f>
        <v>0</v>
      </c>
      <c r="H1060" s="5">
        <f>F1060*HLOOKUP(B1060,Assumption!$A$10:$G$12,2,TRUE)+G1060*HLOOKUP(B1060,Assumption!$A$10:$G$12,3,TRUE)</f>
        <v>0</v>
      </c>
      <c r="I1060" s="5">
        <f t="shared" si="2"/>
        <v>0</v>
      </c>
      <c r="J1060" s="47">
        <f>VLOOKUP(D1060,Assumption!$O$3:$Q$103,IF('Thông tin khách hàng'!$B$3="Nam",2,3),FALSE)/12*P1060</f>
        <v>0</v>
      </c>
      <c r="K1060" s="5">
        <v>20000.0</v>
      </c>
      <c r="L1060" s="46">
        <f>ROUND(((HLOOKUP(B1060,Assumption!$A$6:$L$7,2,TRUE)+1)^(1/12)-1)*(E1060+I1060-J1060-K1060),0)</f>
        <v>22817090</v>
      </c>
      <c r="M1060" s="46">
        <f t="shared" si="3"/>
        <v>13838116292</v>
      </c>
      <c r="N1060" s="47">
        <f>HLOOKUP(ROUND(AVERAGE(M1048:M1059)/10^6,0),Assumption!$B$2:$E$3,2,TRUE)*MAX((AVERAGE(M1048:M1059)-250*10^6),0)</f>
        <v>80412524.92</v>
      </c>
      <c r="O1060" s="46">
        <f t="shared" si="4"/>
        <v>13918528817</v>
      </c>
      <c r="P1060" s="46">
        <f>IF(A1060=1,SA,MAX(0,SA-M1059))</f>
        <v>0</v>
      </c>
      <c r="S1060" s="5">
        <v>0.0</v>
      </c>
      <c r="T1060" s="5">
        <v>0.0</v>
      </c>
      <c r="U1060" s="5">
        <v>0.0</v>
      </c>
      <c r="V1060" s="48">
        <v>1.0</v>
      </c>
    </row>
    <row r="1061" ht="15.75" customHeight="1">
      <c r="A1061" s="5">
        <v>1059.0</v>
      </c>
      <c r="B1061" s="5">
        <v>89.0</v>
      </c>
      <c r="C1061" s="5">
        <f t="shared" si="1"/>
        <v>3</v>
      </c>
      <c r="D1061" s="5">
        <f>'Thông tin khách hàng'!$B$4+B1061-1</f>
        <v>89</v>
      </c>
      <c r="E1061" s="46">
        <f t="shared" si="5"/>
        <v>13838116292</v>
      </c>
      <c r="F1061" s="5">
        <f>TP*VLOOKUP('Thông tin khách hàng'!$E$10,$X$2:$Z$5,3,FALSE)*OFFSET($S1061,0,VLOOKUP('Thông tin khách hàng'!$E$10,$X$2:$Z$5,2,FALSE))</f>
        <v>0</v>
      </c>
      <c r="G1061" s="5">
        <f>EP*VLOOKUP('Thông tin khách hàng'!$E$10,$X$2:$Z$5,3,FALSE)*OFFSET($S1061,0,VLOOKUP('Thông tin khách hàng'!$E$10,$X$2:$Z$5,2,FALSE))</f>
        <v>0</v>
      </c>
      <c r="H1061" s="5">
        <f>F1061*HLOOKUP(B1061,Assumption!$A$10:$G$12,2,TRUE)+G1061*HLOOKUP(B1061,Assumption!$A$10:$G$12,3,TRUE)</f>
        <v>0</v>
      </c>
      <c r="I1061" s="5">
        <f t="shared" si="2"/>
        <v>0</v>
      </c>
      <c r="J1061" s="47">
        <f>VLOOKUP(D1061,Assumption!$O$3:$Q$103,IF('Thông tin khách hàng'!$B$3="Nam",2,3),FALSE)/12*P1061</f>
        <v>0</v>
      </c>
      <c r="K1061" s="5">
        <v>20000.0</v>
      </c>
      <c r="L1061" s="46">
        <f>ROUND(((HLOOKUP(B1061,Assumption!$A$6:$L$7,2,TRUE)+1)^(1/12)-1)*(E1061+I1061-J1061-K1061),0)</f>
        <v>22854741</v>
      </c>
      <c r="M1061" s="46">
        <f t="shared" si="3"/>
        <v>13860951033</v>
      </c>
      <c r="N1061" s="47">
        <f>HLOOKUP(ROUND(AVERAGE(M1049:M1060)/10^6,0),Assumption!$B$2:$E$3,2,TRUE)*MAX((AVERAGE(M1049:M1060)-250*10^6),0)</f>
        <v>80576988.22</v>
      </c>
      <c r="O1061" s="46">
        <f t="shared" si="4"/>
        <v>13941528021</v>
      </c>
      <c r="P1061" s="46">
        <f>IF(A1061=1,SA,MAX(0,SA-M1060))</f>
        <v>0</v>
      </c>
      <c r="S1061" s="5">
        <v>0.0</v>
      </c>
      <c r="T1061" s="5">
        <v>0.0</v>
      </c>
      <c r="U1061" s="5">
        <v>0.0</v>
      </c>
      <c r="V1061" s="48">
        <v>1.0</v>
      </c>
    </row>
    <row r="1062" ht="15.75" customHeight="1">
      <c r="A1062" s="5">
        <v>1060.0</v>
      </c>
      <c r="B1062" s="5">
        <v>89.0</v>
      </c>
      <c r="C1062" s="5">
        <f t="shared" si="1"/>
        <v>4</v>
      </c>
      <c r="D1062" s="5">
        <f>'Thông tin khách hàng'!$B$4+B1062-1</f>
        <v>89</v>
      </c>
      <c r="E1062" s="46">
        <f t="shared" si="5"/>
        <v>13860951033</v>
      </c>
      <c r="F1062" s="5">
        <f>TP*VLOOKUP('Thông tin khách hàng'!$E$10,$X$2:$Z$5,3,FALSE)*OFFSET($S1062,0,VLOOKUP('Thông tin khách hàng'!$E$10,$X$2:$Z$5,2,FALSE))</f>
        <v>0</v>
      </c>
      <c r="G1062" s="5">
        <f>EP*VLOOKUP('Thông tin khách hàng'!$E$10,$X$2:$Z$5,3,FALSE)*OFFSET($S1062,0,VLOOKUP('Thông tin khách hàng'!$E$10,$X$2:$Z$5,2,FALSE))</f>
        <v>0</v>
      </c>
      <c r="H1062" s="5">
        <f>F1062*HLOOKUP(B1062,Assumption!$A$10:$G$12,2,TRUE)+G1062*HLOOKUP(B1062,Assumption!$A$10:$G$12,3,TRUE)</f>
        <v>0</v>
      </c>
      <c r="I1062" s="5">
        <f t="shared" si="2"/>
        <v>0</v>
      </c>
      <c r="J1062" s="47">
        <f>VLOOKUP(D1062,Assumption!$O$3:$Q$103,IF('Thông tin khách hàng'!$B$3="Nam",2,3),FALSE)/12*P1062</f>
        <v>0</v>
      </c>
      <c r="K1062" s="5">
        <v>20000.0</v>
      </c>
      <c r="L1062" s="46">
        <f>ROUND(((HLOOKUP(B1062,Assumption!$A$6:$L$7,2,TRUE)+1)^(1/12)-1)*(E1062+I1062-J1062-K1062),0)</f>
        <v>22892455</v>
      </c>
      <c r="M1062" s="46">
        <f t="shared" si="3"/>
        <v>13883823488</v>
      </c>
      <c r="N1062" s="47">
        <f>HLOOKUP(ROUND(AVERAGE(M1050:M1061)/10^6,0),Assumption!$B$2:$E$3,2,TRUE)*MAX((AVERAGE(M1050:M1061)-250*10^6),0)</f>
        <v>80741723.15</v>
      </c>
      <c r="O1062" s="46">
        <f t="shared" si="4"/>
        <v>13964565211</v>
      </c>
      <c r="P1062" s="46">
        <f>IF(A1062=1,SA,MAX(0,SA-M1061))</f>
        <v>0</v>
      </c>
      <c r="S1062" s="5">
        <v>0.0</v>
      </c>
      <c r="T1062" s="5">
        <v>0.0</v>
      </c>
      <c r="U1062" s="5">
        <v>1.0</v>
      </c>
      <c r="V1062" s="48">
        <v>1.0</v>
      </c>
    </row>
    <row r="1063" ht="15.75" customHeight="1">
      <c r="A1063" s="5">
        <v>1061.0</v>
      </c>
      <c r="B1063" s="5">
        <v>89.0</v>
      </c>
      <c r="C1063" s="5">
        <f t="shared" si="1"/>
        <v>5</v>
      </c>
      <c r="D1063" s="5">
        <f>'Thông tin khách hàng'!$B$4+B1063-1</f>
        <v>89</v>
      </c>
      <c r="E1063" s="46">
        <f t="shared" si="5"/>
        <v>13883823488</v>
      </c>
      <c r="F1063" s="5">
        <f>TP*VLOOKUP('Thông tin khách hàng'!$E$10,$X$2:$Z$5,3,FALSE)*OFFSET($S1063,0,VLOOKUP('Thông tin khách hàng'!$E$10,$X$2:$Z$5,2,FALSE))</f>
        <v>0</v>
      </c>
      <c r="G1063" s="5">
        <f>EP*VLOOKUP('Thông tin khách hàng'!$E$10,$X$2:$Z$5,3,FALSE)*OFFSET($S1063,0,VLOOKUP('Thông tin khách hàng'!$E$10,$X$2:$Z$5,2,FALSE))</f>
        <v>0</v>
      </c>
      <c r="H1063" s="5">
        <f>F1063*HLOOKUP(B1063,Assumption!$A$10:$G$12,2,TRUE)+G1063*HLOOKUP(B1063,Assumption!$A$10:$G$12,3,TRUE)</f>
        <v>0</v>
      </c>
      <c r="I1063" s="5">
        <f t="shared" si="2"/>
        <v>0</v>
      </c>
      <c r="J1063" s="47">
        <f>VLOOKUP(D1063,Assumption!$O$3:$Q$103,IF('Thông tin khách hàng'!$B$3="Nam",2,3),FALSE)/12*P1063</f>
        <v>0</v>
      </c>
      <c r="K1063" s="5">
        <v>20000.0</v>
      </c>
      <c r="L1063" s="46">
        <f>ROUND(((HLOOKUP(B1063,Assumption!$A$6:$L$7,2,TRUE)+1)^(1/12)-1)*(E1063+I1063-J1063-K1063),0)</f>
        <v>22930230</v>
      </c>
      <c r="M1063" s="46">
        <f t="shared" si="3"/>
        <v>13906733718</v>
      </c>
      <c r="N1063" s="47">
        <f>HLOOKUP(ROUND(AVERAGE(M1051:M1062)/10^6,0),Assumption!$B$2:$E$3,2,TRUE)*MAX((AVERAGE(M1051:M1062)-250*10^6),0)</f>
        <v>80906730.15</v>
      </c>
      <c r="O1063" s="46">
        <f t="shared" si="4"/>
        <v>13987640448</v>
      </c>
      <c r="P1063" s="46">
        <f>IF(A1063=1,SA,MAX(0,SA-M1062))</f>
        <v>0</v>
      </c>
      <c r="S1063" s="5">
        <v>0.0</v>
      </c>
      <c r="T1063" s="5">
        <v>0.0</v>
      </c>
      <c r="U1063" s="5">
        <v>0.0</v>
      </c>
      <c r="V1063" s="48">
        <v>1.0</v>
      </c>
    </row>
    <row r="1064" ht="15.75" customHeight="1">
      <c r="A1064" s="5">
        <v>1062.0</v>
      </c>
      <c r="B1064" s="5">
        <v>89.0</v>
      </c>
      <c r="C1064" s="5">
        <f t="shared" si="1"/>
        <v>6</v>
      </c>
      <c r="D1064" s="5">
        <f>'Thông tin khách hàng'!$B$4+B1064-1</f>
        <v>89</v>
      </c>
      <c r="E1064" s="46">
        <f t="shared" si="5"/>
        <v>13906733718</v>
      </c>
      <c r="F1064" s="5">
        <f>TP*VLOOKUP('Thông tin khách hàng'!$E$10,$X$2:$Z$5,3,FALSE)*OFFSET($S1064,0,VLOOKUP('Thông tin khách hàng'!$E$10,$X$2:$Z$5,2,FALSE))</f>
        <v>0</v>
      </c>
      <c r="G1064" s="5">
        <f>EP*VLOOKUP('Thông tin khách hàng'!$E$10,$X$2:$Z$5,3,FALSE)*OFFSET($S1064,0,VLOOKUP('Thông tin khách hàng'!$E$10,$X$2:$Z$5,2,FALSE))</f>
        <v>0</v>
      </c>
      <c r="H1064" s="5">
        <f>F1064*HLOOKUP(B1064,Assumption!$A$10:$G$12,2,TRUE)+G1064*HLOOKUP(B1064,Assumption!$A$10:$G$12,3,TRUE)</f>
        <v>0</v>
      </c>
      <c r="I1064" s="5">
        <f t="shared" si="2"/>
        <v>0</v>
      </c>
      <c r="J1064" s="47">
        <f>VLOOKUP(D1064,Assumption!$O$3:$Q$103,IF('Thông tin khách hàng'!$B$3="Nam",2,3),FALSE)/12*P1064</f>
        <v>0</v>
      </c>
      <c r="K1064" s="5">
        <v>20000.0</v>
      </c>
      <c r="L1064" s="46">
        <f>ROUND(((HLOOKUP(B1064,Assumption!$A$6:$L$7,2,TRUE)+1)^(1/12)-1)*(E1064+I1064-J1064-K1064),0)</f>
        <v>22968068</v>
      </c>
      <c r="M1064" s="46">
        <f t="shared" si="3"/>
        <v>13929681786</v>
      </c>
      <c r="N1064" s="47">
        <f>HLOOKUP(ROUND(AVERAGE(M1052:M1063)/10^6,0),Assumption!$B$2:$E$3,2,TRUE)*MAX((AVERAGE(M1052:M1063)-250*10^6),0)</f>
        <v>81072009.68</v>
      </c>
      <c r="O1064" s="46">
        <f t="shared" si="4"/>
        <v>14010753796</v>
      </c>
      <c r="P1064" s="46">
        <f>IF(A1064=1,SA,MAX(0,SA-M1063))</f>
        <v>0</v>
      </c>
      <c r="S1064" s="5">
        <v>0.0</v>
      </c>
      <c r="T1064" s="5">
        <v>0.0</v>
      </c>
      <c r="U1064" s="5">
        <v>0.0</v>
      </c>
      <c r="V1064" s="48">
        <v>1.0</v>
      </c>
    </row>
    <row r="1065" ht="15.75" customHeight="1">
      <c r="A1065" s="5">
        <v>1063.0</v>
      </c>
      <c r="B1065" s="5">
        <v>89.0</v>
      </c>
      <c r="C1065" s="5">
        <f t="shared" si="1"/>
        <v>7</v>
      </c>
      <c r="D1065" s="5">
        <f>'Thông tin khách hàng'!$B$4+B1065-1</f>
        <v>89</v>
      </c>
      <c r="E1065" s="46">
        <f t="shared" si="5"/>
        <v>13929681786</v>
      </c>
      <c r="F1065" s="5">
        <f>TP*VLOOKUP('Thông tin khách hàng'!$E$10,$X$2:$Z$5,3,FALSE)*OFFSET($S1065,0,VLOOKUP('Thông tin khách hàng'!$E$10,$X$2:$Z$5,2,FALSE))</f>
        <v>15000000</v>
      </c>
      <c r="G1065" s="5">
        <f>EP*VLOOKUP('Thông tin khách hàng'!$E$10,$X$2:$Z$5,3,FALSE)*OFFSET($S1065,0,VLOOKUP('Thông tin khách hàng'!$E$10,$X$2:$Z$5,2,FALSE))</f>
        <v>15000000</v>
      </c>
      <c r="H1065" s="5">
        <f>F1065*HLOOKUP(B1065,Assumption!$A$10:$G$12,2,TRUE)+G1065*HLOOKUP(B1065,Assumption!$A$10:$G$12,3,TRUE)</f>
        <v>750000</v>
      </c>
      <c r="I1065" s="5">
        <f t="shared" si="2"/>
        <v>29250000</v>
      </c>
      <c r="J1065" s="47">
        <f>VLOOKUP(D1065,Assumption!$O$3:$Q$103,IF('Thông tin khách hàng'!$B$3="Nam",2,3),FALSE)/12*P1065</f>
        <v>0</v>
      </c>
      <c r="K1065" s="5">
        <v>20000.0</v>
      </c>
      <c r="L1065" s="46">
        <f>ROUND(((HLOOKUP(B1065,Assumption!$A$6:$L$7,2,TRUE)+1)^(1/12)-1)*(E1065+I1065-J1065-K1065),0)</f>
        <v>23054278</v>
      </c>
      <c r="M1065" s="46">
        <f t="shared" si="3"/>
        <v>13981966064</v>
      </c>
      <c r="N1065" s="47">
        <f>HLOOKUP(ROUND(AVERAGE(M1053:M1064)/10^6,0),Assumption!$B$2:$E$3,2,TRUE)*MAX((AVERAGE(M1053:M1064)-250*10^6),0)</f>
        <v>81237562.18</v>
      </c>
      <c r="O1065" s="46">
        <f t="shared" si="4"/>
        <v>14063203626</v>
      </c>
      <c r="P1065" s="46">
        <f>IF(A1065=1,SA,MAX(0,SA-M1064))</f>
        <v>0</v>
      </c>
      <c r="S1065" s="5">
        <v>0.0</v>
      </c>
      <c r="T1065" s="5">
        <v>1.0</v>
      </c>
      <c r="U1065" s="5">
        <v>1.0</v>
      </c>
      <c r="V1065" s="48">
        <v>1.0</v>
      </c>
    </row>
    <row r="1066" ht="15.75" customHeight="1">
      <c r="A1066" s="5">
        <v>1064.0</v>
      </c>
      <c r="B1066" s="5">
        <v>89.0</v>
      </c>
      <c r="C1066" s="5">
        <f t="shared" si="1"/>
        <v>8</v>
      </c>
      <c r="D1066" s="5">
        <f>'Thông tin khách hàng'!$B$4+B1066-1</f>
        <v>89</v>
      </c>
      <c r="E1066" s="46">
        <f t="shared" si="5"/>
        <v>13981966064</v>
      </c>
      <c r="F1066" s="5">
        <f>TP*VLOOKUP('Thông tin khách hàng'!$E$10,$X$2:$Z$5,3,FALSE)*OFFSET($S1066,0,VLOOKUP('Thông tin khách hàng'!$E$10,$X$2:$Z$5,2,FALSE))</f>
        <v>0</v>
      </c>
      <c r="G1066" s="5">
        <f>EP*VLOOKUP('Thông tin khách hàng'!$E$10,$X$2:$Z$5,3,FALSE)*OFFSET($S1066,0,VLOOKUP('Thông tin khách hàng'!$E$10,$X$2:$Z$5,2,FALSE))</f>
        <v>0</v>
      </c>
      <c r="H1066" s="5">
        <f>F1066*HLOOKUP(B1066,Assumption!$A$10:$G$12,2,TRUE)+G1066*HLOOKUP(B1066,Assumption!$A$10:$G$12,3,TRUE)</f>
        <v>0</v>
      </c>
      <c r="I1066" s="5">
        <f t="shared" si="2"/>
        <v>0</v>
      </c>
      <c r="J1066" s="47">
        <f>VLOOKUP(D1066,Assumption!$O$3:$Q$103,IF('Thông tin khách hàng'!$B$3="Nam",2,3),FALSE)/12*P1066</f>
        <v>0</v>
      </c>
      <c r="K1066" s="5">
        <v>20000.0</v>
      </c>
      <c r="L1066" s="46">
        <f>ROUND(((HLOOKUP(B1066,Assumption!$A$6:$L$7,2,TRUE)+1)^(1/12)-1)*(E1066+I1066-J1066-K1066),0)</f>
        <v>23092321</v>
      </c>
      <c r="M1066" s="46">
        <f t="shared" si="3"/>
        <v>14005038385</v>
      </c>
      <c r="N1066" s="47">
        <f>HLOOKUP(ROUND(AVERAGE(M1054:M1065)/10^6,0),Assumption!$B$2:$E$3,2,TRUE)*MAX((AVERAGE(M1054:M1065)-250*10^6),0)</f>
        <v>81403388.1</v>
      </c>
      <c r="O1066" s="46">
        <f t="shared" si="4"/>
        <v>14086441773</v>
      </c>
      <c r="P1066" s="46">
        <f>IF(A1066=1,SA,MAX(0,SA-M1065))</f>
        <v>0</v>
      </c>
      <c r="S1066" s="5">
        <v>0.0</v>
      </c>
      <c r="T1066" s="5">
        <v>0.0</v>
      </c>
      <c r="U1066" s="5">
        <v>0.0</v>
      </c>
      <c r="V1066" s="48">
        <v>1.0</v>
      </c>
    </row>
    <row r="1067" ht="15.75" customHeight="1">
      <c r="A1067" s="5">
        <v>1065.0</v>
      </c>
      <c r="B1067" s="5">
        <v>89.0</v>
      </c>
      <c r="C1067" s="5">
        <f t="shared" si="1"/>
        <v>9</v>
      </c>
      <c r="D1067" s="5">
        <f>'Thông tin khách hàng'!$B$4+B1067-1</f>
        <v>89</v>
      </c>
      <c r="E1067" s="46">
        <f t="shared" si="5"/>
        <v>14005038385</v>
      </c>
      <c r="F1067" s="5">
        <f>TP*VLOOKUP('Thông tin khách hàng'!$E$10,$X$2:$Z$5,3,FALSE)*OFFSET($S1067,0,VLOOKUP('Thông tin khách hàng'!$E$10,$X$2:$Z$5,2,FALSE))</f>
        <v>0</v>
      </c>
      <c r="G1067" s="5">
        <f>EP*VLOOKUP('Thông tin khách hàng'!$E$10,$X$2:$Z$5,3,FALSE)*OFFSET($S1067,0,VLOOKUP('Thông tin khách hàng'!$E$10,$X$2:$Z$5,2,FALSE))</f>
        <v>0</v>
      </c>
      <c r="H1067" s="5">
        <f>F1067*HLOOKUP(B1067,Assumption!$A$10:$G$12,2,TRUE)+G1067*HLOOKUP(B1067,Assumption!$A$10:$G$12,3,TRUE)</f>
        <v>0</v>
      </c>
      <c r="I1067" s="5">
        <f t="shared" si="2"/>
        <v>0</v>
      </c>
      <c r="J1067" s="47">
        <f>VLOOKUP(D1067,Assumption!$O$3:$Q$103,IF('Thông tin khách hàng'!$B$3="Nam",2,3),FALSE)/12*P1067</f>
        <v>0</v>
      </c>
      <c r="K1067" s="5">
        <v>20000.0</v>
      </c>
      <c r="L1067" s="46">
        <f>ROUND(((HLOOKUP(B1067,Assumption!$A$6:$L$7,2,TRUE)+1)^(1/12)-1)*(E1067+I1067-J1067-K1067),0)</f>
        <v>23130426</v>
      </c>
      <c r="M1067" s="46">
        <f t="shared" si="3"/>
        <v>14028148811</v>
      </c>
      <c r="N1067" s="47">
        <f>HLOOKUP(ROUND(AVERAGE(M1055:M1066)/10^6,0),Assumption!$B$2:$E$3,2,TRUE)*MAX((AVERAGE(M1055:M1066)-250*10^6),0)</f>
        <v>81569487.9</v>
      </c>
      <c r="O1067" s="46">
        <f t="shared" si="4"/>
        <v>14109718299</v>
      </c>
      <c r="P1067" s="46">
        <f>IF(A1067=1,SA,MAX(0,SA-M1066))</f>
        <v>0</v>
      </c>
      <c r="S1067" s="5">
        <v>0.0</v>
      </c>
      <c r="T1067" s="5">
        <v>0.0</v>
      </c>
      <c r="U1067" s="5">
        <v>0.0</v>
      </c>
      <c r="V1067" s="48">
        <v>1.0</v>
      </c>
    </row>
    <row r="1068" ht="15.75" customHeight="1">
      <c r="A1068" s="5">
        <v>1066.0</v>
      </c>
      <c r="B1068" s="5">
        <v>89.0</v>
      </c>
      <c r="C1068" s="5">
        <f t="shared" si="1"/>
        <v>10</v>
      </c>
      <c r="D1068" s="5">
        <f>'Thông tin khách hàng'!$B$4+B1068-1</f>
        <v>89</v>
      </c>
      <c r="E1068" s="46">
        <f t="shared" si="5"/>
        <v>14028148811</v>
      </c>
      <c r="F1068" s="5">
        <f>TP*VLOOKUP('Thông tin khách hàng'!$E$10,$X$2:$Z$5,3,FALSE)*OFFSET($S1068,0,VLOOKUP('Thông tin khách hàng'!$E$10,$X$2:$Z$5,2,FALSE))</f>
        <v>0</v>
      </c>
      <c r="G1068" s="5">
        <f>EP*VLOOKUP('Thông tin khách hàng'!$E$10,$X$2:$Z$5,3,FALSE)*OFFSET($S1068,0,VLOOKUP('Thông tin khách hàng'!$E$10,$X$2:$Z$5,2,FALSE))</f>
        <v>0</v>
      </c>
      <c r="H1068" s="5">
        <f>F1068*HLOOKUP(B1068,Assumption!$A$10:$G$12,2,TRUE)+G1068*HLOOKUP(B1068,Assumption!$A$10:$G$12,3,TRUE)</f>
        <v>0</v>
      </c>
      <c r="I1068" s="5">
        <f t="shared" si="2"/>
        <v>0</v>
      </c>
      <c r="J1068" s="47">
        <f>VLOOKUP(D1068,Assumption!$O$3:$Q$103,IF('Thông tin khách hàng'!$B$3="Nam",2,3),FALSE)/12*P1068</f>
        <v>0</v>
      </c>
      <c r="K1068" s="5">
        <v>20000.0</v>
      </c>
      <c r="L1068" s="46">
        <f>ROUND(((HLOOKUP(B1068,Assumption!$A$6:$L$7,2,TRUE)+1)^(1/12)-1)*(E1068+I1068-J1068-K1068),0)</f>
        <v>23168595</v>
      </c>
      <c r="M1068" s="46">
        <f t="shared" si="3"/>
        <v>14051297406</v>
      </c>
      <c r="N1068" s="47">
        <f>HLOOKUP(ROUND(AVERAGE(M1056:M1067)/10^6,0),Assumption!$B$2:$E$3,2,TRUE)*MAX((AVERAGE(M1056:M1067)-250*10^6),0)</f>
        <v>81735862.02</v>
      </c>
      <c r="O1068" s="46">
        <f t="shared" si="4"/>
        <v>14133033268</v>
      </c>
      <c r="P1068" s="46">
        <f>IF(A1068=1,SA,MAX(0,SA-M1067))</f>
        <v>0</v>
      </c>
      <c r="S1068" s="5">
        <v>0.0</v>
      </c>
      <c r="T1068" s="5">
        <v>0.0</v>
      </c>
      <c r="U1068" s="5">
        <v>1.0</v>
      </c>
      <c r="V1068" s="48">
        <v>1.0</v>
      </c>
    </row>
    <row r="1069" ht="15.75" customHeight="1">
      <c r="A1069" s="5">
        <v>1067.0</v>
      </c>
      <c r="B1069" s="5">
        <v>89.0</v>
      </c>
      <c r="C1069" s="5">
        <f t="shared" si="1"/>
        <v>11</v>
      </c>
      <c r="D1069" s="5">
        <f>'Thông tin khách hàng'!$B$4+B1069-1</f>
        <v>89</v>
      </c>
      <c r="E1069" s="46">
        <f t="shared" si="5"/>
        <v>14051297406</v>
      </c>
      <c r="F1069" s="5">
        <f>TP*VLOOKUP('Thông tin khách hàng'!$E$10,$X$2:$Z$5,3,FALSE)*OFFSET($S1069,0,VLOOKUP('Thông tin khách hàng'!$E$10,$X$2:$Z$5,2,FALSE))</f>
        <v>0</v>
      </c>
      <c r="G1069" s="5">
        <f>EP*VLOOKUP('Thông tin khách hàng'!$E$10,$X$2:$Z$5,3,FALSE)*OFFSET($S1069,0,VLOOKUP('Thông tin khách hàng'!$E$10,$X$2:$Z$5,2,FALSE))</f>
        <v>0</v>
      </c>
      <c r="H1069" s="5">
        <f>F1069*HLOOKUP(B1069,Assumption!$A$10:$G$12,2,TRUE)+G1069*HLOOKUP(B1069,Assumption!$A$10:$G$12,3,TRUE)</f>
        <v>0</v>
      </c>
      <c r="I1069" s="5">
        <f t="shared" si="2"/>
        <v>0</v>
      </c>
      <c r="J1069" s="47">
        <f>VLOOKUP(D1069,Assumption!$O$3:$Q$103,IF('Thông tin khách hàng'!$B$3="Nam",2,3),FALSE)/12*P1069</f>
        <v>0</v>
      </c>
      <c r="K1069" s="5">
        <v>20000.0</v>
      </c>
      <c r="L1069" s="46">
        <f>ROUND(((HLOOKUP(B1069,Assumption!$A$6:$L$7,2,TRUE)+1)^(1/12)-1)*(E1069+I1069-J1069-K1069),0)</f>
        <v>23206827</v>
      </c>
      <c r="M1069" s="46">
        <f t="shared" si="3"/>
        <v>14074484233</v>
      </c>
      <c r="N1069" s="47">
        <f>HLOOKUP(ROUND(AVERAGE(M1057:M1068)/10^6,0),Assumption!$B$2:$E$3,2,TRUE)*MAX((AVERAGE(M1057:M1068)-250*10^6),0)</f>
        <v>81902510.92</v>
      </c>
      <c r="O1069" s="46">
        <f t="shared" si="4"/>
        <v>14156386744</v>
      </c>
      <c r="P1069" s="46">
        <f>IF(A1069=1,SA,MAX(0,SA-M1068))</f>
        <v>0</v>
      </c>
      <c r="S1069" s="5">
        <v>0.0</v>
      </c>
      <c r="T1069" s="5">
        <v>0.0</v>
      </c>
      <c r="U1069" s="5">
        <v>0.0</v>
      </c>
      <c r="V1069" s="48">
        <v>1.0</v>
      </c>
    </row>
    <row r="1070" ht="15.75" customHeight="1">
      <c r="A1070" s="5">
        <v>1068.0</v>
      </c>
      <c r="B1070" s="5">
        <v>89.0</v>
      </c>
      <c r="C1070" s="5">
        <f t="shared" si="1"/>
        <v>12</v>
      </c>
      <c r="D1070" s="5">
        <f>'Thông tin khách hàng'!$B$4+B1070-1</f>
        <v>89</v>
      </c>
      <c r="E1070" s="46">
        <f t="shared" si="5"/>
        <v>14074484233</v>
      </c>
      <c r="F1070" s="5">
        <f>TP*VLOOKUP('Thông tin khách hàng'!$E$10,$X$2:$Z$5,3,FALSE)*OFFSET($S1070,0,VLOOKUP('Thông tin khách hàng'!$E$10,$X$2:$Z$5,2,FALSE))</f>
        <v>0</v>
      </c>
      <c r="G1070" s="5">
        <f>EP*VLOOKUP('Thông tin khách hàng'!$E$10,$X$2:$Z$5,3,FALSE)*OFFSET($S1070,0,VLOOKUP('Thông tin khách hàng'!$E$10,$X$2:$Z$5,2,FALSE))</f>
        <v>0</v>
      </c>
      <c r="H1070" s="5">
        <f>F1070*HLOOKUP(B1070,Assumption!$A$10:$G$12,2,TRUE)+G1070*HLOOKUP(B1070,Assumption!$A$10:$G$12,3,TRUE)</f>
        <v>0</v>
      </c>
      <c r="I1070" s="5">
        <f t="shared" si="2"/>
        <v>0</v>
      </c>
      <c r="J1070" s="47">
        <f>VLOOKUP(D1070,Assumption!$O$3:$Q$103,IF('Thông tin khách hàng'!$B$3="Nam",2,3),FALSE)/12*P1070</f>
        <v>0</v>
      </c>
      <c r="K1070" s="5">
        <v>20000.0</v>
      </c>
      <c r="L1070" s="46">
        <f>ROUND(((HLOOKUP(B1070,Assumption!$A$6:$L$7,2,TRUE)+1)^(1/12)-1)*(E1070+I1070-J1070-K1070),0)</f>
        <v>23245122</v>
      </c>
      <c r="M1070" s="46">
        <f t="shared" si="3"/>
        <v>14097709355</v>
      </c>
      <c r="N1070" s="47">
        <f>HLOOKUP(ROUND(AVERAGE(M1058:M1069)/10^6,0),Assumption!$B$2:$E$3,2,TRUE)*MAX((AVERAGE(M1058:M1069)-250*10^6),0)</f>
        <v>82069435.06</v>
      </c>
      <c r="O1070" s="46">
        <f t="shared" si="4"/>
        <v>14179778790</v>
      </c>
      <c r="P1070" s="46">
        <f>IF(A1070=1,SA,MAX(0,SA-M1069))</f>
        <v>0</v>
      </c>
      <c r="S1070" s="5">
        <v>0.0</v>
      </c>
      <c r="T1070" s="5">
        <v>0.0</v>
      </c>
      <c r="U1070" s="5">
        <v>0.0</v>
      </c>
      <c r="V1070" s="48">
        <v>1.0</v>
      </c>
    </row>
    <row r="1071" ht="15.75" customHeight="1">
      <c r="A1071" s="5">
        <v>1069.0</v>
      </c>
      <c r="B1071" s="5">
        <v>90.0</v>
      </c>
      <c r="C1071" s="5">
        <f t="shared" si="1"/>
        <v>1</v>
      </c>
      <c r="D1071" s="5">
        <f>'Thông tin khách hàng'!$B$4+B1071-1</f>
        <v>90</v>
      </c>
      <c r="E1071" s="46">
        <f t="shared" si="5"/>
        <v>14097709355</v>
      </c>
      <c r="F1071" s="5">
        <f>TP*VLOOKUP('Thông tin khách hàng'!$E$10,$X$2:$Z$5,3,FALSE)*OFFSET($S1071,0,VLOOKUP('Thông tin khách hàng'!$E$10,$X$2:$Z$5,2,FALSE))</f>
        <v>15000000</v>
      </c>
      <c r="G1071" s="5">
        <f>EP*VLOOKUP('Thông tin khách hàng'!$E$10,$X$2:$Z$5,3,FALSE)*OFFSET($S1071,0,VLOOKUP('Thông tin khách hàng'!$E$10,$X$2:$Z$5,2,FALSE))</f>
        <v>15000000</v>
      </c>
      <c r="H1071" s="5">
        <f>F1071*HLOOKUP(B1071,Assumption!$A$10:$G$12,2,TRUE)+G1071*HLOOKUP(B1071,Assumption!$A$10:$G$12,3,TRUE)</f>
        <v>750000</v>
      </c>
      <c r="I1071" s="5">
        <f t="shared" si="2"/>
        <v>29250000</v>
      </c>
      <c r="J1071" s="47">
        <f>VLOOKUP(D1071,Assumption!$O$3:$Q$103,IF('Thông tin khách hàng'!$B$3="Nam",2,3),FALSE)/12*P1071</f>
        <v>0</v>
      </c>
      <c r="K1071" s="5">
        <v>20000.0</v>
      </c>
      <c r="L1071" s="46">
        <f>ROUND(((HLOOKUP(B1071,Assumption!$A$6:$L$7,2,TRUE)+1)^(1/12)-1)*(E1071+I1071-J1071-K1071),0)</f>
        <v>23331789</v>
      </c>
      <c r="M1071" s="46">
        <f t="shared" si="3"/>
        <v>14150271144</v>
      </c>
      <c r="N1071" s="47">
        <f>HLOOKUP(ROUND(AVERAGE(M1059:M1070)/10^6,0),Assumption!$B$2:$E$3,2,TRUE)*MAX((AVERAGE(M1059:M1070)-250*10^6),0)</f>
        <v>82236634.89</v>
      </c>
      <c r="O1071" s="46">
        <f t="shared" si="4"/>
        <v>14232507779</v>
      </c>
      <c r="P1071" s="46">
        <f>IF(A1071=1,SA,MAX(0,SA-M1070))</f>
        <v>0</v>
      </c>
      <c r="S1071" s="5">
        <v>1.0</v>
      </c>
      <c r="T1071" s="5">
        <v>1.0</v>
      </c>
      <c r="U1071" s="5">
        <v>1.0</v>
      </c>
      <c r="V1071" s="48">
        <v>1.0</v>
      </c>
    </row>
    <row r="1072" ht="15.75" customHeight="1">
      <c r="A1072" s="5">
        <v>1070.0</v>
      </c>
      <c r="B1072" s="5">
        <v>90.0</v>
      </c>
      <c r="C1072" s="5">
        <f t="shared" si="1"/>
        <v>2</v>
      </c>
      <c r="D1072" s="5">
        <f>'Thông tin khách hàng'!$B$4+B1072-1</f>
        <v>90</v>
      </c>
      <c r="E1072" s="46">
        <f t="shared" si="5"/>
        <v>14150271144</v>
      </c>
      <c r="F1072" s="5">
        <f>TP*VLOOKUP('Thông tin khách hàng'!$E$10,$X$2:$Z$5,3,FALSE)*OFFSET($S1072,0,VLOOKUP('Thông tin khách hàng'!$E$10,$X$2:$Z$5,2,FALSE))</f>
        <v>0</v>
      </c>
      <c r="G1072" s="5">
        <f>EP*VLOOKUP('Thông tin khách hàng'!$E$10,$X$2:$Z$5,3,FALSE)*OFFSET($S1072,0,VLOOKUP('Thông tin khách hàng'!$E$10,$X$2:$Z$5,2,FALSE))</f>
        <v>0</v>
      </c>
      <c r="H1072" s="5">
        <f>F1072*HLOOKUP(B1072,Assumption!$A$10:$G$12,2,TRUE)+G1072*HLOOKUP(B1072,Assumption!$A$10:$G$12,3,TRUE)</f>
        <v>0</v>
      </c>
      <c r="I1072" s="5">
        <f t="shared" si="2"/>
        <v>0</v>
      </c>
      <c r="J1072" s="47">
        <f>VLOOKUP(D1072,Assumption!$O$3:$Q$103,IF('Thông tin khách hàng'!$B$3="Nam",2,3),FALSE)/12*P1072</f>
        <v>0</v>
      </c>
      <c r="K1072" s="5">
        <v>20000.0</v>
      </c>
      <c r="L1072" s="46">
        <f>ROUND(((HLOOKUP(B1072,Assumption!$A$6:$L$7,2,TRUE)+1)^(1/12)-1)*(E1072+I1072-J1072-K1072),0)</f>
        <v>23370290</v>
      </c>
      <c r="M1072" s="46">
        <f t="shared" si="3"/>
        <v>14173621434</v>
      </c>
      <c r="N1072" s="47">
        <f>HLOOKUP(ROUND(AVERAGE(M1060:M1071)/10^6,0),Assumption!$B$2:$E$3,2,TRUE)*MAX((AVERAGE(M1060:M1071)-250*10^6),0)</f>
        <v>82404110.86</v>
      </c>
      <c r="O1072" s="46">
        <f t="shared" si="4"/>
        <v>14256025545</v>
      </c>
      <c r="P1072" s="46">
        <f>IF(A1072=1,SA,MAX(0,SA-M1071))</f>
        <v>0</v>
      </c>
      <c r="S1072" s="5">
        <v>0.0</v>
      </c>
      <c r="T1072" s="5">
        <v>0.0</v>
      </c>
      <c r="U1072" s="5">
        <v>0.0</v>
      </c>
      <c r="V1072" s="48">
        <v>1.0</v>
      </c>
    </row>
    <row r="1073" ht="15.75" customHeight="1">
      <c r="A1073" s="5">
        <v>1071.0</v>
      </c>
      <c r="B1073" s="5">
        <v>90.0</v>
      </c>
      <c r="C1073" s="5">
        <f t="shared" si="1"/>
        <v>3</v>
      </c>
      <c r="D1073" s="5">
        <f>'Thông tin khách hàng'!$B$4+B1073-1</f>
        <v>90</v>
      </c>
      <c r="E1073" s="46">
        <f t="shared" si="5"/>
        <v>14173621434</v>
      </c>
      <c r="F1073" s="5">
        <f>TP*VLOOKUP('Thông tin khách hàng'!$E$10,$X$2:$Z$5,3,FALSE)*OFFSET($S1073,0,VLOOKUP('Thông tin khách hàng'!$E$10,$X$2:$Z$5,2,FALSE))</f>
        <v>0</v>
      </c>
      <c r="G1073" s="5">
        <f>EP*VLOOKUP('Thông tin khách hàng'!$E$10,$X$2:$Z$5,3,FALSE)*OFFSET($S1073,0,VLOOKUP('Thông tin khách hàng'!$E$10,$X$2:$Z$5,2,FALSE))</f>
        <v>0</v>
      </c>
      <c r="H1073" s="5">
        <f>F1073*HLOOKUP(B1073,Assumption!$A$10:$G$12,2,TRUE)+G1073*HLOOKUP(B1073,Assumption!$A$10:$G$12,3,TRUE)</f>
        <v>0</v>
      </c>
      <c r="I1073" s="5">
        <f t="shared" si="2"/>
        <v>0</v>
      </c>
      <c r="J1073" s="47">
        <f>VLOOKUP(D1073,Assumption!$O$3:$Q$103,IF('Thông tin khách hàng'!$B$3="Nam",2,3),FALSE)/12*P1073</f>
        <v>0</v>
      </c>
      <c r="K1073" s="5">
        <v>20000.0</v>
      </c>
      <c r="L1073" s="46">
        <f>ROUND(((HLOOKUP(B1073,Assumption!$A$6:$L$7,2,TRUE)+1)^(1/12)-1)*(E1073+I1073-J1073-K1073),0)</f>
        <v>23408855</v>
      </c>
      <c r="M1073" s="46">
        <f t="shared" si="3"/>
        <v>14197010289</v>
      </c>
      <c r="N1073" s="47">
        <f>HLOOKUP(ROUND(AVERAGE(M1061:M1072)/10^6,0),Assumption!$B$2:$E$3,2,TRUE)*MAX((AVERAGE(M1061:M1072)-250*10^6),0)</f>
        <v>82571863.43</v>
      </c>
      <c r="O1073" s="46">
        <f t="shared" si="4"/>
        <v>14279582153</v>
      </c>
      <c r="P1073" s="46">
        <f>IF(A1073=1,SA,MAX(0,SA-M1072))</f>
        <v>0</v>
      </c>
      <c r="S1073" s="5">
        <v>0.0</v>
      </c>
      <c r="T1073" s="5">
        <v>0.0</v>
      </c>
      <c r="U1073" s="5">
        <v>0.0</v>
      </c>
      <c r="V1073" s="48">
        <v>1.0</v>
      </c>
    </row>
    <row r="1074" ht="15.75" customHeight="1">
      <c r="A1074" s="5">
        <v>1072.0</v>
      </c>
      <c r="B1074" s="5">
        <v>90.0</v>
      </c>
      <c r="C1074" s="5">
        <f t="shared" si="1"/>
        <v>4</v>
      </c>
      <c r="D1074" s="5">
        <f>'Thông tin khách hàng'!$B$4+B1074-1</f>
        <v>90</v>
      </c>
      <c r="E1074" s="46">
        <f t="shared" si="5"/>
        <v>14197010289</v>
      </c>
      <c r="F1074" s="5">
        <f>TP*VLOOKUP('Thông tin khách hàng'!$E$10,$X$2:$Z$5,3,FALSE)*OFFSET($S1074,0,VLOOKUP('Thông tin khách hàng'!$E$10,$X$2:$Z$5,2,FALSE))</f>
        <v>0</v>
      </c>
      <c r="G1074" s="5">
        <f>EP*VLOOKUP('Thông tin khách hàng'!$E$10,$X$2:$Z$5,3,FALSE)*OFFSET($S1074,0,VLOOKUP('Thông tin khách hàng'!$E$10,$X$2:$Z$5,2,FALSE))</f>
        <v>0</v>
      </c>
      <c r="H1074" s="5">
        <f>F1074*HLOOKUP(B1074,Assumption!$A$10:$G$12,2,TRUE)+G1074*HLOOKUP(B1074,Assumption!$A$10:$G$12,3,TRUE)</f>
        <v>0</v>
      </c>
      <c r="I1074" s="5">
        <f t="shared" si="2"/>
        <v>0</v>
      </c>
      <c r="J1074" s="47">
        <f>VLOOKUP(D1074,Assumption!$O$3:$Q$103,IF('Thông tin khách hàng'!$B$3="Nam",2,3),FALSE)/12*P1074</f>
        <v>0</v>
      </c>
      <c r="K1074" s="5">
        <v>20000.0</v>
      </c>
      <c r="L1074" s="46">
        <f>ROUND(((HLOOKUP(B1074,Assumption!$A$6:$L$7,2,TRUE)+1)^(1/12)-1)*(E1074+I1074-J1074-K1074),0)</f>
        <v>23447484</v>
      </c>
      <c r="M1074" s="46">
        <f t="shared" si="3"/>
        <v>14220437773</v>
      </c>
      <c r="N1074" s="47">
        <f>HLOOKUP(ROUND(AVERAGE(M1062:M1073)/10^6,0),Assumption!$B$2:$E$3,2,TRUE)*MAX((AVERAGE(M1062:M1073)-250*10^6),0)</f>
        <v>82739893.06</v>
      </c>
      <c r="O1074" s="46">
        <f t="shared" si="4"/>
        <v>14303177666</v>
      </c>
      <c r="P1074" s="46">
        <f>IF(A1074=1,SA,MAX(0,SA-M1073))</f>
        <v>0</v>
      </c>
      <c r="S1074" s="5">
        <v>0.0</v>
      </c>
      <c r="T1074" s="5">
        <v>0.0</v>
      </c>
      <c r="U1074" s="5">
        <v>1.0</v>
      </c>
      <c r="V1074" s="48">
        <v>1.0</v>
      </c>
    </row>
    <row r="1075" ht="15.75" customHeight="1">
      <c r="A1075" s="5">
        <v>1073.0</v>
      </c>
      <c r="B1075" s="5">
        <v>90.0</v>
      </c>
      <c r="C1075" s="5">
        <f t="shared" si="1"/>
        <v>5</v>
      </c>
      <c r="D1075" s="5">
        <f>'Thông tin khách hàng'!$B$4+B1075-1</f>
        <v>90</v>
      </c>
      <c r="E1075" s="46">
        <f t="shared" si="5"/>
        <v>14220437773</v>
      </c>
      <c r="F1075" s="5">
        <f>TP*VLOOKUP('Thông tin khách hàng'!$E$10,$X$2:$Z$5,3,FALSE)*OFFSET($S1075,0,VLOOKUP('Thông tin khách hàng'!$E$10,$X$2:$Z$5,2,FALSE))</f>
        <v>0</v>
      </c>
      <c r="G1075" s="5">
        <f>EP*VLOOKUP('Thông tin khách hàng'!$E$10,$X$2:$Z$5,3,FALSE)*OFFSET($S1075,0,VLOOKUP('Thông tin khách hàng'!$E$10,$X$2:$Z$5,2,FALSE))</f>
        <v>0</v>
      </c>
      <c r="H1075" s="5">
        <f>F1075*HLOOKUP(B1075,Assumption!$A$10:$G$12,2,TRUE)+G1075*HLOOKUP(B1075,Assumption!$A$10:$G$12,3,TRUE)</f>
        <v>0</v>
      </c>
      <c r="I1075" s="5">
        <f t="shared" si="2"/>
        <v>0</v>
      </c>
      <c r="J1075" s="47">
        <f>VLOOKUP(D1075,Assumption!$O$3:$Q$103,IF('Thông tin khách hàng'!$B$3="Nam",2,3),FALSE)/12*P1075</f>
        <v>0</v>
      </c>
      <c r="K1075" s="5">
        <v>20000.0</v>
      </c>
      <c r="L1075" s="46">
        <f>ROUND(((HLOOKUP(B1075,Assumption!$A$6:$L$7,2,TRUE)+1)^(1/12)-1)*(E1075+I1075-J1075-K1075),0)</f>
        <v>23486176</v>
      </c>
      <c r="M1075" s="46">
        <f t="shared" si="3"/>
        <v>14243903949</v>
      </c>
      <c r="N1075" s="47">
        <f>HLOOKUP(ROUND(AVERAGE(M1063:M1074)/10^6,0),Assumption!$B$2:$E$3,2,TRUE)*MAX((AVERAGE(M1063:M1074)-250*10^6),0)</f>
        <v>82908200.2</v>
      </c>
      <c r="O1075" s="46">
        <f t="shared" si="4"/>
        <v>14326812149</v>
      </c>
      <c r="P1075" s="46">
        <f>IF(A1075=1,SA,MAX(0,SA-M1074))</f>
        <v>0</v>
      </c>
      <c r="S1075" s="5">
        <v>0.0</v>
      </c>
      <c r="T1075" s="5">
        <v>0.0</v>
      </c>
      <c r="U1075" s="5">
        <v>0.0</v>
      </c>
      <c r="V1075" s="48">
        <v>1.0</v>
      </c>
    </row>
    <row r="1076" ht="15.75" customHeight="1">
      <c r="A1076" s="5">
        <v>1074.0</v>
      </c>
      <c r="B1076" s="5">
        <v>90.0</v>
      </c>
      <c r="C1076" s="5">
        <f t="shared" si="1"/>
        <v>6</v>
      </c>
      <c r="D1076" s="5">
        <f>'Thông tin khách hàng'!$B$4+B1076-1</f>
        <v>90</v>
      </c>
      <c r="E1076" s="46">
        <f t="shared" si="5"/>
        <v>14243903949</v>
      </c>
      <c r="F1076" s="5">
        <f>TP*VLOOKUP('Thông tin khách hàng'!$E$10,$X$2:$Z$5,3,FALSE)*OFFSET($S1076,0,VLOOKUP('Thông tin khách hàng'!$E$10,$X$2:$Z$5,2,FALSE))</f>
        <v>0</v>
      </c>
      <c r="G1076" s="5">
        <f>EP*VLOOKUP('Thông tin khách hàng'!$E$10,$X$2:$Z$5,3,FALSE)*OFFSET($S1076,0,VLOOKUP('Thông tin khách hàng'!$E$10,$X$2:$Z$5,2,FALSE))</f>
        <v>0</v>
      </c>
      <c r="H1076" s="5">
        <f>F1076*HLOOKUP(B1076,Assumption!$A$10:$G$12,2,TRUE)+G1076*HLOOKUP(B1076,Assumption!$A$10:$G$12,3,TRUE)</f>
        <v>0</v>
      </c>
      <c r="I1076" s="5">
        <f t="shared" si="2"/>
        <v>0</v>
      </c>
      <c r="J1076" s="47">
        <f>VLOOKUP(D1076,Assumption!$O$3:$Q$103,IF('Thông tin khách hàng'!$B$3="Nam",2,3),FALSE)/12*P1076</f>
        <v>0</v>
      </c>
      <c r="K1076" s="5">
        <v>20000.0</v>
      </c>
      <c r="L1076" s="46">
        <f>ROUND(((HLOOKUP(B1076,Assumption!$A$6:$L$7,2,TRUE)+1)^(1/12)-1)*(E1076+I1076-J1076-K1076),0)</f>
        <v>23524932</v>
      </c>
      <c r="M1076" s="46">
        <f t="shared" si="3"/>
        <v>14267408881</v>
      </c>
      <c r="N1076" s="47">
        <f>HLOOKUP(ROUND(AVERAGE(M1064:M1075)/10^6,0),Assumption!$B$2:$E$3,2,TRUE)*MAX((AVERAGE(M1064:M1075)-250*10^6),0)</f>
        <v>83076785.32</v>
      </c>
      <c r="O1076" s="46">
        <f t="shared" si="4"/>
        <v>14350485667</v>
      </c>
      <c r="P1076" s="46">
        <f>IF(A1076=1,SA,MAX(0,SA-M1075))</f>
        <v>0</v>
      </c>
      <c r="S1076" s="5">
        <v>0.0</v>
      </c>
      <c r="T1076" s="5">
        <v>0.0</v>
      </c>
      <c r="U1076" s="5">
        <v>0.0</v>
      </c>
      <c r="V1076" s="48">
        <v>1.0</v>
      </c>
    </row>
    <row r="1077" ht="15.75" customHeight="1">
      <c r="A1077" s="5">
        <v>1075.0</v>
      </c>
      <c r="B1077" s="5">
        <v>90.0</v>
      </c>
      <c r="C1077" s="5">
        <f t="shared" si="1"/>
        <v>7</v>
      </c>
      <c r="D1077" s="5">
        <f>'Thông tin khách hàng'!$B$4+B1077-1</f>
        <v>90</v>
      </c>
      <c r="E1077" s="46">
        <f t="shared" si="5"/>
        <v>14267408881</v>
      </c>
      <c r="F1077" s="5">
        <f>TP*VLOOKUP('Thông tin khách hàng'!$E$10,$X$2:$Z$5,3,FALSE)*OFFSET($S1077,0,VLOOKUP('Thông tin khách hàng'!$E$10,$X$2:$Z$5,2,FALSE))</f>
        <v>15000000</v>
      </c>
      <c r="G1077" s="5">
        <f>EP*VLOOKUP('Thông tin khách hàng'!$E$10,$X$2:$Z$5,3,FALSE)*OFFSET($S1077,0,VLOOKUP('Thông tin khách hàng'!$E$10,$X$2:$Z$5,2,FALSE))</f>
        <v>15000000</v>
      </c>
      <c r="H1077" s="5">
        <f>F1077*HLOOKUP(B1077,Assumption!$A$10:$G$12,2,TRUE)+G1077*HLOOKUP(B1077,Assumption!$A$10:$G$12,3,TRUE)</f>
        <v>750000</v>
      </c>
      <c r="I1077" s="5">
        <f t="shared" si="2"/>
        <v>29250000</v>
      </c>
      <c r="J1077" s="47">
        <f>VLOOKUP(D1077,Assumption!$O$3:$Q$103,IF('Thông tin khách hàng'!$B$3="Nam",2,3),FALSE)/12*P1077</f>
        <v>0</v>
      </c>
      <c r="K1077" s="5">
        <v>20000.0</v>
      </c>
      <c r="L1077" s="46">
        <f>ROUND(((HLOOKUP(B1077,Assumption!$A$6:$L$7,2,TRUE)+1)^(1/12)-1)*(E1077+I1077-J1077-K1077),0)</f>
        <v>23612061</v>
      </c>
      <c r="M1077" s="46">
        <f t="shared" si="3"/>
        <v>14320250942</v>
      </c>
      <c r="N1077" s="47">
        <f>HLOOKUP(ROUND(AVERAGE(M1065:M1076)/10^6,0),Assumption!$B$2:$E$3,2,TRUE)*MAX((AVERAGE(M1065:M1076)-250*10^6),0)</f>
        <v>83245648.86</v>
      </c>
      <c r="O1077" s="46">
        <f t="shared" si="4"/>
        <v>14403496591</v>
      </c>
      <c r="P1077" s="46">
        <f>IF(A1077=1,SA,MAX(0,SA-M1076))</f>
        <v>0</v>
      </c>
      <c r="S1077" s="5">
        <v>0.0</v>
      </c>
      <c r="T1077" s="5">
        <v>1.0</v>
      </c>
      <c r="U1077" s="5">
        <v>1.0</v>
      </c>
      <c r="V1077" s="48">
        <v>1.0</v>
      </c>
    </row>
    <row r="1078" ht="15.75" customHeight="1">
      <c r="A1078" s="5">
        <v>1076.0</v>
      </c>
      <c r="B1078" s="5">
        <v>90.0</v>
      </c>
      <c r="C1078" s="5">
        <f t="shared" si="1"/>
        <v>8</v>
      </c>
      <c r="D1078" s="5">
        <f>'Thông tin khách hàng'!$B$4+B1078-1</f>
        <v>90</v>
      </c>
      <c r="E1078" s="46">
        <f t="shared" si="5"/>
        <v>14320250942</v>
      </c>
      <c r="F1078" s="5">
        <f>TP*VLOOKUP('Thông tin khách hàng'!$E$10,$X$2:$Z$5,3,FALSE)*OFFSET($S1078,0,VLOOKUP('Thông tin khách hàng'!$E$10,$X$2:$Z$5,2,FALSE))</f>
        <v>0</v>
      </c>
      <c r="G1078" s="5">
        <f>EP*VLOOKUP('Thông tin khách hàng'!$E$10,$X$2:$Z$5,3,FALSE)*OFFSET($S1078,0,VLOOKUP('Thông tin khách hàng'!$E$10,$X$2:$Z$5,2,FALSE))</f>
        <v>0</v>
      </c>
      <c r="H1078" s="5">
        <f>F1078*HLOOKUP(B1078,Assumption!$A$10:$G$12,2,TRUE)+G1078*HLOOKUP(B1078,Assumption!$A$10:$G$12,3,TRUE)</f>
        <v>0</v>
      </c>
      <c r="I1078" s="5">
        <f t="shared" si="2"/>
        <v>0</v>
      </c>
      <c r="J1078" s="47">
        <f>VLOOKUP(D1078,Assumption!$O$3:$Q$103,IF('Thông tin khách hàng'!$B$3="Nam",2,3),FALSE)/12*P1078</f>
        <v>0</v>
      </c>
      <c r="K1078" s="5">
        <v>20000.0</v>
      </c>
      <c r="L1078" s="46">
        <f>ROUND(((HLOOKUP(B1078,Assumption!$A$6:$L$7,2,TRUE)+1)^(1/12)-1)*(E1078+I1078-J1078-K1078),0)</f>
        <v>23651026</v>
      </c>
      <c r="M1078" s="46">
        <f t="shared" si="3"/>
        <v>14343881968</v>
      </c>
      <c r="N1078" s="47">
        <f>HLOOKUP(ROUND(AVERAGE(M1066:M1077)/10^6,0),Assumption!$B$2:$E$3,2,TRUE)*MAX((AVERAGE(M1066:M1077)-250*10^6),0)</f>
        <v>83414791.3</v>
      </c>
      <c r="O1078" s="46">
        <f t="shared" si="4"/>
        <v>14427296760</v>
      </c>
      <c r="P1078" s="46">
        <f>IF(A1078=1,SA,MAX(0,SA-M1077))</f>
        <v>0</v>
      </c>
      <c r="S1078" s="5">
        <v>0.0</v>
      </c>
      <c r="T1078" s="5">
        <v>0.0</v>
      </c>
      <c r="U1078" s="5">
        <v>0.0</v>
      </c>
      <c r="V1078" s="48">
        <v>1.0</v>
      </c>
    </row>
    <row r="1079" ht="15.75" customHeight="1">
      <c r="A1079" s="5">
        <v>1077.0</v>
      </c>
      <c r="B1079" s="5">
        <v>90.0</v>
      </c>
      <c r="C1079" s="5">
        <f t="shared" si="1"/>
        <v>9</v>
      </c>
      <c r="D1079" s="5">
        <f>'Thông tin khách hàng'!$B$4+B1079-1</f>
        <v>90</v>
      </c>
      <c r="E1079" s="46">
        <f t="shared" si="5"/>
        <v>14343881968</v>
      </c>
      <c r="F1079" s="5">
        <f>TP*VLOOKUP('Thông tin khách hàng'!$E$10,$X$2:$Z$5,3,FALSE)*OFFSET($S1079,0,VLOOKUP('Thông tin khách hàng'!$E$10,$X$2:$Z$5,2,FALSE))</f>
        <v>0</v>
      </c>
      <c r="G1079" s="5">
        <f>EP*VLOOKUP('Thông tin khách hàng'!$E$10,$X$2:$Z$5,3,FALSE)*OFFSET($S1079,0,VLOOKUP('Thông tin khách hàng'!$E$10,$X$2:$Z$5,2,FALSE))</f>
        <v>0</v>
      </c>
      <c r="H1079" s="5">
        <f>F1079*HLOOKUP(B1079,Assumption!$A$10:$G$12,2,TRUE)+G1079*HLOOKUP(B1079,Assumption!$A$10:$G$12,3,TRUE)</f>
        <v>0</v>
      </c>
      <c r="I1079" s="5">
        <f t="shared" si="2"/>
        <v>0</v>
      </c>
      <c r="J1079" s="47">
        <f>VLOOKUP(D1079,Assumption!$O$3:$Q$103,IF('Thông tin khách hàng'!$B$3="Nam",2,3),FALSE)/12*P1079</f>
        <v>0</v>
      </c>
      <c r="K1079" s="5">
        <v>20000.0</v>
      </c>
      <c r="L1079" s="46">
        <f>ROUND(((HLOOKUP(B1079,Assumption!$A$6:$L$7,2,TRUE)+1)^(1/12)-1)*(E1079+I1079-J1079-K1079),0)</f>
        <v>23690054</v>
      </c>
      <c r="M1079" s="46">
        <f t="shared" si="3"/>
        <v>14367552022</v>
      </c>
      <c r="N1079" s="47">
        <f>HLOOKUP(ROUND(AVERAGE(M1067:M1078)/10^6,0),Assumption!$B$2:$E$3,2,TRUE)*MAX((AVERAGE(M1067:M1078)-250*10^6),0)</f>
        <v>83584213.09</v>
      </c>
      <c r="O1079" s="46">
        <f t="shared" si="4"/>
        <v>14451136235</v>
      </c>
      <c r="P1079" s="46">
        <f>IF(A1079=1,SA,MAX(0,SA-M1078))</f>
        <v>0</v>
      </c>
      <c r="S1079" s="5">
        <v>0.0</v>
      </c>
      <c r="T1079" s="5">
        <v>0.0</v>
      </c>
      <c r="U1079" s="5">
        <v>0.0</v>
      </c>
      <c r="V1079" s="48">
        <v>1.0</v>
      </c>
    </row>
    <row r="1080" ht="15.75" customHeight="1">
      <c r="A1080" s="5">
        <v>1078.0</v>
      </c>
      <c r="B1080" s="5">
        <v>90.0</v>
      </c>
      <c r="C1080" s="5">
        <f t="shared" si="1"/>
        <v>10</v>
      </c>
      <c r="D1080" s="5">
        <f>'Thông tin khách hàng'!$B$4+B1080-1</f>
        <v>90</v>
      </c>
      <c r="E1080" s="46">
        <f t="shared" si="5"/>
        <v>14367552022</v>
      </c>
      <c r="F1080" s="5">
        <f>TP*VLOOKUP('Thông tin khách hàng'!$E$10,$X$2:$Z$5,3,FALSE)*OFFSET($S1080,0,VLOOKUP('Thông tin khách hàng'!$E$10,$X$2:$Z$5,2,FALSE))</f>
        <v>0</v>
      </c>
      <c r="G1080" s="5">
        <f>EP*VLOOKUP('Thông tin khách hàng'!$E$10,$X$2:$Z$5,3,FALSE)*OFFSET($S1080,0,VLOOKUP('Thông tin khách hàng'!$E$10,$X$2:$Z$5,2,FALSE))</f>
        <v>0</v>
      </c>
      <c r="H1080" s="5">
        <f>F1080*HLOOKUP(B1080,Assumption!$A$10:$G$12,2,TRUE)+G1080*HLOOKUP(B1080,Assumption!$A$10:$G$12,3,TRUE)</f>
        <v>0</v>
      </c>
      <c r="I1080" s="5">
        <f t="shared" si="2"/>
        <v>0</v>
      </c>
      <c r="J1080" s="47">
        <f>VLOOKUP(D1080,Assumption!$O$3:$Q$103,IF('Thông tin khách hàng'!$B$3="Nam",2,3),FALSE)/12*P1080</f>
        <v>0</v>
      </c>
      <c r="K1080" s="5">
        <v>20000.0</v>
      </c>
      <c r="L1080" s="46">
        <f>ROUND(((HLOOKUP(B1080,Assumption!$A$6:$L$7,2,TRUE)+1)^(1/12)-1)*(E1080+I1080-J1080-K1080),0)</f>
        <v>23729147</v>
      </c>
      <c r="M1080" s="46">
        <f t="shared" si="3"/>
        <v>14391261169</v>
      </c>
      <c r="N1080" s="47">
        <f>HLOOKUP(ROUND(AVERAGE(M1068:M1079)/10^6,0),Assumption!$B$2:$E$3,2,TRUE)*MAX((AVERAGE(M1068:M1079)-250*10^6),0)</f>
        <v>83753914.7</v>
      </c>
      <c r="O1080" s="46">
        <f t="shared" si="4"/>
        <v>14475015084</v>
      </c>
      <c r="P1080" s="46">
        <f>IF(A1080=1,SA,MAX(0,SA-M1079))</f>
        <v>0</v>
      </c>
      <c r="S1080" s="5">
        <v>0.0</v>
      </c>
      <c r="T1080" s="5">
        <v>0.0</v>
      </c>
      <c r="U1080" s="5">
        <v>1.0</v>
      </c>
      <c r="V1080" s="48">
        <v>1.0</v>
      </c>
    </row>
    <row r="1081" ht="15.75" customHeight="1">
      <c r="A1081" s="5">
        <v>1079.0</v>
      </c>
      <c r="B1081" s="5">
        <v>90.0</v>
      </c>
      <c r="C1081" s="5">
        <f t="shared" si="1"/>
        <v>11</v>
      </c>
      <c r="D1081" s="5">
        <f>'Thông tin khách hàng'!$B$4+B1081-1</f>
        <v>90</v>
      </c>
      <c r="E1081" s="46">
        <f t="shared" si="5"/>
        <v>14391261169</v>
      </c>
      <c r="F1081" s="5">
        <f>TP*VLOOKUP('Thông tin khách hàng'!$E$10,$X$2:$Z$5,3,FALSE)*OFFSET($S1081,0,VLOOKUP('Thông tin khách hàng'!$E$10,$X$2:$Z$5,2,FALSE))</f>
        <v>0</v>
      </c>
      <c r="G1081" s="5">
        <f>EP*VLOOKUP('Thông tin khách hàng'!$E$10,$X$2:$Z$5,3,FALSE)*OFFSET($S1081,0,VLOOKUP('Thông tin khách hàng'!$E$10,$X$2:$Z$5,2,FALSE))</f>
        <v>0</v>
      </c>
      <c r="H1081" s="5">
        <f>F1081*HLOOKUP(B1081,Assumption!$A$10:$G$12,2,TRUE)+G1081*HLOOKUP(B1081,Assumption!$A$10:$G$12,3,TRUE)</f>
        <v>0</v>
      </c>
      <c r="I1081" s="5">
        <f t="shared" si="2"/>
        <v>0</v>
      </c>
      <c r="J1081" s="47">
        <f>VLOOKUP(D1081,Assumption!$O$3:$Q$103,IF('Thông tin khách hàng'!$B$3="Nam",2,3),FALSE)/12*P1081</f>
        <v>0</v>
      </c>
      <c r="K1081" s="5">
        <v>20000.0</v>
      </c>
      <c r="L1081" s="46">
        <f>ROUND(((HLOOKUP(B1081,Assumption!$A$6:$L$7,2,TRUE)+1)^(1/12)-1)*(E1081+I1081-J1081-K1081),0)</f>
        <v>23768305</v>
      </c>
      <c r="M1081" s="46">
        <f t="shared" si="3"/>
        <v>14415009474</v>
      </c>
      <c r="N1081" s="47">
        <f>HLOOKUP(ROUND(AVERAGE(M1069:M1080)/10^6,0),Assumption!$B$2:$E$3,2,TRUE)*MAX((AVERAGE(M1069:M1080)-250*10^6),0)</f>
        <v>83923896.58</v>
      </c>
      <c r="O1081" s="46">
        <f t="shared" si="4"/>
        <v>14498933371</v>
      </c>
      <c r="P1081" s="46">
        <f>IF(A1081=1,SA,MAX(0,SA-M1080))</f>
        <v>0</v>
      </c>
      <c r="S1081" s="5">
        <v>0.0</v>
      </c>
      <c r="T1081" s="5">
        <v>0.0</v>
      </c>
      <c r="U1081" s="5">
        <v>0.0</v>
      </c>
      <c r="V1081" s="48">
        <v>1.0</v>
      </c>
    </row>
    <row r="1082" ht="15.75" customHeight="1">
      <c r="A1082" s="5">
        <v>1080.0</v>
      </c>
      <c r="B1082" s="5">
        <v>90.0</v>
      </c>
      <c r="C1082" s="5">
        <f t="shared" si="1"/>
        <v>12</v>
      </c>
      <c r="D1082" s="5">
        <f>'Thông tin khách hàng'!$B$4+B1082-1</f>
        <v>90</v>
      </c>
      <c r="E1082" s="46">
        <f t="shared" si="5"/>
        <v>14415009474</v>
      </c>
      <c r="F1082" s="5">
        <f>TP*VLOOKUP('Thông tin khách hàng'!$E$10,$X$2:$Z$5,3,FALSE)*OFFSET($S1082,0,VLOOKUP('Thông tin khách hàng'!$E$10,$X$2:$Z$5,2,FALSE))</f>
        <v>0</v>
      </c>
      <c r="G1082" s="5">
        <f>EP*VLOOKUP('Thông tin khách hàng'!$E$10,$X$2:$Z$5,3,FALSE)*OFFSET($S1082,0,VLOOKUP('Thông tin khách hàng'!$E$10,$X$2:$Z$5,2,FALSE))</f>
        <v>0</v>
      </c>
      <c r="H1082" s="5">
        <f>F1082*HLOOKUP(B1082,Assumption!$A$10:$G$12,2,TRUE)+G1082*HLOOKUP(B1082,Assumption!$A$10:$G$12,3,TRUE)</f>
        <v>0</v>
      </c>
      <c r="I1082" s="5">
        <f t="shared" si="2"/>
        <v>0</v>
      </c>
      <c r="J1082" s="47">
        <f>VLOOKUP(D1082,Assumption!$O$3:$Q$103,IF('Thông tin khách hàng'!$B$3="Nam",2,3),FALSE)/12*P1082</f>
        <v>0</v>
      </c>
      <c r="K1082" s="5">
        <v>20000.0</v>
      </c>
      <c r="L1082" s="46">
        <f>ROUND(((HLOOKUP(B1082,Assumption!$A$6:$L$7,2,TRUE)+1)^(1/12)-1)*(E1082+I1082-J1082-K1082),0)</f>
        <v>23807527</v>
      </c>
      <c r="M1082" s="46">
        <f t="shared" si="3"/>
        <v>14438797001</v>
      </c>
      <c r="N1082" s="47">
        <f>HLOOKUP(ROUND(AVERAGE(M1070:M1081)/10^6,0),Assumption!$B$2:$E$3,2,TRUE)*MAX((AVERAGE(M1070:M1081)-250*10^6),0)</f>
        <v>84094159.2</v>
      </c>
      <c r="O1082" s="46">
        <f t="shared" si="4"/>
        <v>14522891160</v>
      </c>
      <c r="P1082" s="46">
        <f>IF(A1082=1,SA,MAX(0,SA-M1081))</f>
        <v>0</v>
      </c>
      <c r="S1082" s="5">
        <v>0.0</v>
      </c>
      <c r="T1082" s="5">
        <v>0.0</v>
      </c>
      <c r="U1082" s="5">
        <v>0.0</v>
      </c>
      <c r="V1082" s="48">
        <v>1.0</v>
      </c>
    </row>
    <row r="1083" ht="15.75" customHeight="1">
      <c r="A1083" s="5">
        <v>1081.0</v>
      </c>
      <c r="B1083" s="5">
        <v>91.0</v>
      </c>
      <c r="C1083" s="5">
        <f t="shared" si="1"/>
        <v>1</v>
      </c>
      <c r="D1083" s="5">
        <f>'Thông tin khách hàng'!$B$4+B1083-1</f>
        <v>91</v>
      </c>
      <c r="E1083" s="46">
        <f t="shared" si="5"/>
        <v>14438797001</v>
      </c>
      <c r="F1083" s="5">
        <f>TP*VLOOKUP('Thông tin khách hàng'!$E$10,$X$2:$Z$5,3,FALSE)*OFFSET($S1083,0,VLOOKUP('Thông tin khách hàng'!$E$10,$X$2:$Z$5,2,FALSE))</f>
        <v>15000000</v>
      </c>
      <c r="G1083" s="5">
        <f>EP*VLOOKUP('Thông tin khách hàng'!$E$10,$X$2:$Z$5,3,FALSE)*OFFSET($S1083,0,VLOOKUP('Thông tin khách hàng'!$E$10,$X$2:$Z$5,2,FALSE))</f>
        <v>15000000</v>
      </c>
      <c r="H1083" s="5">
        <f>F1083*HLOOKUP(B1083,Assumption!$A$10:$G$12,2,TRUE)+G1083*HLOOKUP(B1083,Assumption!$A$10:$G$12,3,TRUE)</f>
        <v>750000</v>
      </c>
      <c r="I1083" s="5">
        <f t="shared" si="2"/>
        <v>29250000</v>
      </c>
      <c r="J1083" s="47">
        <f>VLOOKUP(D1083,Assumption!$O$3:$Q$103,IF('Thông tin khách hàng'!$B$3="Nam",2,3),FALSE)/12*P1083</f>
        <v>0</v>
      </c>
      <c r="K1083" s="5">
        <v>20000.0</v>
      </c>
      <c r="L1083" s="46">
        <f>ROUND(((HLOOKUP(B1083,Assumption!$A$6:$L$7,2,TRUE)+1)^(1/12)-1)*(E1083+I1083-J1083-K1083),0)</f>
        <v>23895123</v>
      </c>
      <c r="M1083" s="46">
        <f t="shared" si="3"/>
        <v>14491922124</v>
      </c>
      <c r="N1083" s="47">
        <f>HLOOKUP(ROUND(AVERAGE(M1071:M1082)/10^6,0),Assumption!$B$2:$E$3,2,TRUE)*MAX((AVERAGE(M1071:M1082)-250*10^6),0)</f>
        <v>84264703.02</v>
      </c>
      <c r="O1083" s="46">
        <f t="shared" si="4"/>
        <v>14576186827</v>
      </c>
      <c r="P1083" s="46">
        <f>IF(A1083=1,SA,MAX(0,SA-M1082))</f>
        <v>0</v>
      </c>
      <c r="S1083" s="5">
        <v>1.0</v>
      </c>
      <c r="T1083" s="5">
        <v>1.0</v>
      </c>
      <c r="U1083" s="5">
        <v>1.0</v>
      </c>
      <c r="V1083" s="48">
        <v>1.0</v>
      </c>
    </row>
    <row r="1084" ht="15.75" customHeight="1">
      <c r="A1084" s="5">
        <v>1082.0</v>
      </c>
      <c r="B1084" s="5">
        <v>91.0</v>
      </c>
      <c r="C1084" s="5">
        <f t="shared" si="1"/>
        <v>2</v>
      </c>
      <c r="D1084" s="5">
        <f>'Thông tin khách hàng'!$B$4+B1084-1</f>
        <v>91</v>
      </c>
      <c r="E1084" s="46">
        <f t="shared" si="5"/>
        <v>14491922124</v>
      </c>
      <c r="F1084" s="5">
        <f>TP*VLOOKUP('Thông tin khách hàng'!$E$10,$X$2:$Z$5,3,FALSE)*OFFSET($S1084,0,VLOOKUP('Thông tin khách hàng'!$E$10,$X$2:$Z$5,2,FALSE))</f>
        <v>0</v>
      </c>
      <c r="G1084" s="5">
        <f>EP*VLOOKUP('Thông tin khách hàng'!$E$10,$X$2:$Z$5,3,FALSE)*OFFSET($S1084,0,VLOOKUP('Thông tin khách hàng'!$E$10,$X$2:$Z$5,2,FALSE))</f>
        <v>0</v>
      </c>
      <c r="H1084" s="5">
        <f>F1084*HLOOKUP(B1084,Assumption!$A$10:$G$12,2,TRUE)+G1084*HLOOKUP(B1084,Assumption!$A$10:$G$12,3,TRUE)</f>
        <v>0</v>
      </c>
      <c r="I1084" s="5">
        <f t="shared" si="2"/>
        <v>0</v>
      </c>
      <c r="J1084" s="47">
        <f>VLOOKUP(D1084,Assumption!$O$3:$Q$103,IF('Thông tin khách hàng'!$B$3="Nam",2,3),FALSE)/12*P1084</f>
        <v>0</v>
      </c>
      <c r="K1084" s="5">
        <v>20000.0</v>
      </c>
      <c r="L1084" s="46">
        <f>ROUND(((HLOOKUP(B1084,Assumption!$A$6:$L$7,2,TRUE)+1)^(1/12)-1)*(E1084+I1084-J1084-K1084),0)</f>
        <v>23934555</v>
      </c>
      <c r="M1084" s="46">
        <f t="shared" si="3"/>
        <v>14515836679</v>
      </c>
      <c r="N1084" s="47">
        <f>HLOOKUP(ROUND(AVERAGE(M1072:M1083)/10^6,0),Assumption!$B$2:$E$3,2,TRUE)*MAX((AVERAGE(M1072:M1083)-250*10^6),0)</f>
        <v>84435528.51</v>
      </c>
      <c r="O1084" s="46">
        <f t="shared" si="4"/>
        <v>14600272208</v>
      </c>
      <c r="P1084" s="46">
        <f>IF(A1084=1,SA,MAX(0,SA-M1083))</f>
        <v>0</v>
      </c>
      <c r="S1084" s="5">
        <v>0.0</v>
      </c>
      <c r="T1084" s="5">
        <v>0.0</v>
      </c>
      <c r="U1084" s="5">
        <v>0.0</v>
      </c>
      <c r="V1084" s="48">
        <v>1.0</v>
      </c>
    </row>
    <row r="1085" ht="15.75" customHeight="1">
      <c r="A1085" s="5">
        <v>1083.0</v>
      </c>
      <c r="B1085" s="5">
        <v>91.0</v>
      </c>
      <c r="C1085" s="5">
        <f t="shared" si="1"/>
        <v>3</v>
      </c>
      <c r="D1085" s="5">
        <f>'Thông tin khách hàng'!$B$4+B1085-1</f>
        <v>91</v>
      </c>
      <c r="E1085" s="46">
        <f t="shared" si="5"/>
        <v>14515836679</v>
      </c>
      <c r="F1085" s="5">
        <f>TP*VLOOKUP('Thông tin khách hàng'!$E$10,$X$2:$Z$5,3,FALSE)*OFFSET($S1085,0,VLOOKUP('Thông tin khách hàng'!$E$10,$X$2:$Z$5,2,FALSE))</f>
        <v>0</v>
      </c>
      <c r="G1085" s="5">
        <f>EP*VLOOKUP('Thông tin khách hàng'!$E$10,$X$2:$Z$5,3,FALSE)*OFFSET($S1085,0,VLOOKUP('Thông tin khách hàng'!$E$10,$X$2:$Z$5,2,FALSE))</f>
        <v>0</v>
      </c>
      <c r="H1085" s="5">
        <f>F1085*HLOOKUP(B1085,Assumption!$A$10:$G$12,2,TRUE)+G1085*HLOOKUP(B1085,Assumption!$A$10:$G$12,3,TRUE)</f>
        <v>0</v>
      </c>
      <c r="I1085" s="5">
        <f t="shared" si="2"/>
        <v>0</v>
      </c>
      <c r="J1085" s="47">
        <f>VLOOKUP(D1085,Assumption!$O$3:$Q$103,IF('Thông tin khách hàng'!$B$3="Nam",2,3),FALSE)/12*P1085</f>
        <v>0</v>
      </c>
      <c r="K1085" s="5">
        <v>20000.0</v>
      </c>
      <c r="L1085" s="46">
        <f>ROUND(((HLOOKUP(B1085,Assumption!$A$6:$L$7,2,TRUE)+1)^(1/12)-1)*(E1085+I1085-J1085-K1085),0)</f>
        <v>23974051</v>
      </c>
      <c r="M1085" s="46">
        <f t="shared" si="3"/>
        <v>14539790730</v>
      </c>
      <c r="N1085" s="47">
        <f>HLOOKUP(ROUND(AVERAGE(M1073:M1084)/10^6,0),Assumption!$B$2:$E$3,2,TRUE)*MAX((AVERAGE(M1073:M1084)-250*10^6),0)</f>
        <v>84606636.14</v>
      </c>
      <c r="O1085" s="46">
        <f t="shared" si="4"/>
        <v>14624397366</v>
      </c>
      <c r="P1085" s="46">
        <f>IF(A1085=1,SA,MAX(0,SA-M1084))</f>
        <v>0</v>
      </c>
      <c r="S1085" s="5">
        <v>0.0</v>
      </c>
      <c r="T1085" s="5">
        <v>0.0</v>
      </c>
      <c r="U1085" s="5">
        <v>0.0</v>
      </c>
      <c r="V1085" s="48">
        <v>1.0</v>
      </c>
    </row>
    <row r="1086" ht="15.75" customHeight="1">
      <c r="A1086" s="5">
        <v>1084.0</v>
      </c>
      <c r="B1086" s="5">
        <v>91.0</v>
      </c>
      <c r="C1086" s="5">
        <f t="shared" si="1"/>
        <v>4</v>
      </c>
      <c r="D1086" s="5">
        <f>'Thông tin khách hàng'!$B$4+B1086-1</f>
        <v>91</v>
      </c>
      <c r="E1086" s="46">
        <f t="shared" si="5"/>
        <v>14539790730</v>
      </c>
      <c r="F1086" s="5">
        <f>TP*VLOOKUP('Thông tin khách hàng'!$E$10,$X$2:$Z$5,3,FALSE)*OFFSET($S1086,0,VLOOKUP('Thông tin khách hàng'!$E$10,$X$2:$Z$5,2,FALSE))</f>
        <v>0</v>
      </c>
      <c r="G1086" s="5">
        <f>EP*VLOOKUP('Thông tin khách hàng'!$E$10,$X$2:$Z$5,3,FALSE)*OFFSET($S1086,0,VLOOKUP('Thông tin khách hàng'!$E$10,$X$2:$Z$5,2,FALSE))</f>
        <v>0</v>
      </c>
      <c r="H1086" s="5">
        <f>F1086*HLOOKUP(B1086,Assumption!$A$10:$G$12,2,TRUE)+G1086*HLOOKUP(B1086,Assumption!$A$10:$G$12,3,TRUE)</f>
        <v>0</v>
      </c>
      <c r="I1086" s="5">
        <f t="shared" si="2"/>
        <v>0</v>
      </c>
      <c r="J1086" s="47">
        <f>VLOOKUP(D1086,Assumption!$O$3:$Q$103,IF('Thông tin khách hàng'!$B$3="Nam",2,3),FALSE)/12*P1086</f>
        <v>0</v>
      </c>
      <c r="K1086" s="5">
        <v>20000.0</v>
      </c>
      <c r="L1086" s="46">
        <f>ROUND(((HLOOKUP(B1086,Assumption!$A$6:$L$7,2,TRUE)+1)^(1/12)-1)*(E1086+I1086-J1086-K1086),0)</f>
        <v>24013613</v>
      </c>
      <c r="M1086" s="46">
        <f t="shared" si="3"/>
        <v>14563784343</v>
      </c>
      <c r="N1086" s="47">
        <f>HLOOKUP(ROUND(AVERAGE(M1074:M1085)/10^6,0),Assumption!$B$2:$E$3,2,TRUE)*MAX((AVERAGE(M1074:M1085)-250*10^6),0)</f>
        <v>84778026.36</v>
      </c>
      <c r="O1086" s="46">
        <f t="shared" si="4"/>
        <v>14648562370</v>
      </c>
      <c r="P1086" s="46">
        <f>IF(A1086=1,SA,MAX(0,SA-M1085))</f>
        <v>0</v>
      </c>
      <c r="S1086" s="5">
        <v>0.0</v>
      </c>
      <c r="T1086" s="5">
        <v>0.0</v>
      </c>
      <c r="U1086" s="5">
        <v>1.0</v>
      </c>
      <c r="V1086" s="48">
        <v>1.0</v>
      </c>
    </row>
    <row r="1087" ht="15.75" customHeight="1">
      <c r="A1087" s="5">
        <v>1085.0</v>
      </c>
      <c r="B1087" s="5">
        <v>91.0</v>
      </c>
      <c r="C1087" s="5">
        <f t="shared" si="1"/>
        <v>5</v>
      </c>
      <c r="D1087" s="5">
        <f>'Thông tin khách hàng'!$B$4+B1087-1</f>
        <v>91</v>
      </c>
      <c r="E1087" s="46">
        <f t="shared" si="5"/>
        <v>14563784343</v>
      </c>
      <c r="F1087" s="5">
        <f>TP*VLOOKUP('Thông tin khách hàng'!$E$10,$X$2:$Z$5,3,FALSE)*OFFSET($S1087,0,VLOOKUP('Thông tin khách hàng'!$E$10,$X$2:$Z$5,2,FALSE))</f>
        <v>0</v>
      </c>
      <c r="G1087" s="5">
        <f>EP*VLOOKUP('Thông tin khách hàng'!$E$10,$X$2:$Z$5,3,FALSE)*OFFSET($S1087,0,VLOOKUP('Thông tin khách hàng'!$E$10,$X$2:$Z$5,2,FALSE))</f>
        <v>0</v>
      </c>
      <c r="H1087" s="5">
        <f>F1087*HLOOKUP(B1087,Assumption!$A$10:$G$12,2,TRUE)+G1087*HLOOKUP(B1087,Assumption!$A$10:$G$12,3,TRUE)</f>
        <v>0</v>
      </c>
      <c r="I1087" s="5">
        <f t="shared" si="2"/>
        <v>0</v>
      </c>
      <c r="J1087" s="47">
        <f>VLOOKUP(D1087,Assumption!$O$3:$Q$103,IF('Thông tin khách hàng'!$B$3="Nam",2,3),FALSE)/12*P1087</f>
        <v>0</v>
      </c>
      <c r="K1087" s="5">
        <v>20000.0</v>
      </c>
      <c r="L1087" s="46">
        <f>ROUND(((HLOOKUP(B1087,Assumption!$A$6:$L$7,2,TRUE)+1)^(1/12)-1)*(E1087+I1087-J1087-K1087),0)</f>
        <v>24053241</v>
      </c>
      <c r="M1087" s="46">
        <f t="shared" si="3"/>
        <v>14587817584</v>
      </c>
      <c r="N1087" s="47">
        <f>HLOOKUP(ROUND(AVERAGE(M1075:M1086)/10^6,0),Assumption!$B$2:$E$3,2,TRUE)*MAX((AVERAGE(M1075:M1086)-250*10^6),0)</f>
        <v>84949699.64</v>
      </c>
      <c r="O1087" s="46">
        <f t="shared" si="4"/>
        <v>14672767284</v>
      </c>
      <c r="P1087" s="46">
        <f>IF(A1087=1,SA,MAX(0,SA-M1086))</f>
        <v>0</v>
      </c>
      <c r="S1087" s="5">
        <v>0.0</v>
      </c>
      <c r="T1087" s="5">
        <v>0.0</v>
      </c>
      <c r="U1087" s="5">
        <v>0.0</v>
      </c>
      <c r="V1087" s="48">
        <v>1.0</v>
      </c>
    </row>
    <row r="1088" ht="15.75" customHeight="1">
      <c r="A1088" s="5">
        <v>1086.0</v>
      </c>
      <c r="B1088" s="5">
        <v>91.0</v>
      </c>
      <c r="C1088" s="5">
        <f t="shared" si="1"/>
        <v>6</v>
      </c>
      <c r="D1088" s="5">
        <f>'Thông tin khách hàng'!$B$4+B1088-1</f>
        <v>91</v>
      </c>
      <c r="E1088" s="46">
        <f t="shared" si="5"/>
        <v>14587817584</v>
      </c>
      <c r="F1088" s="5">
        <f>TP*VLOOKUP('Thông tin khách hàng'!$E$10,$X$2:$Z$5,3,FALSE)*OFFSET($S1088,0,VLOOKUP('Thông tin khách hàng'!$E$10,$X$2:$Z$5,2,FALSE))</f>
        <v>0</v>
      </c>
      <c r="G1088" s="5">
        <f>EP*VLOOKUP('Thông tin khách hàng'!$E$10,$X$2:$Z$5,3,FALSE)*OFFSET($S1088,0,VLOOKUP('Thông tin khách hàng'!$E$10,$X$2:$Z$5,2,FALSE))</f>
        <v>0</v>
      </c>
      <c r="H1088" s="5">
        <f>F1088*HLOOKUP(B1088,Assumption!$A$10:$G$12,2,TRUE)+G1088*HLOOKUP(B1088,Assumption!$A$10:$G$12,3,TRUE)</f>
        <v>0</v>
      </c>
      <c r="I1088" s="5">
        <f t="shared" si="2"/>
        <v>0</v>
      </c>
      <c r="J1088" s="47">
        <f>VLOOKUP(D1088,Assumption!$O$3:$Q$103,IF('Thông tin khách hàng'!$B$3="Nam",2,3),FALSE)/12*P1088</f>
        <v>0</v>
      </c>
      <c r="K1088" s="5">
        <v>20000.0</v>
      </c>
      <c r="L1088" s="46">
        <f>ROUND(((HLOOKUP(B1088,Assumption!$A$6:$L$7,2,TRUE)+1)^(1/12)-1)*(E1088+I1088-J1088-K1088),0)</f>
        <v>24092934</v>
      </c>
      <c r="M1088" s="46">
        <f t="shared" si="3"/>
        <v>14611890518</v>
      </c>
      <c r="N1088" s="47">
        <f>HLOOKUP(ROUND(AVERAGE(M1076:M1087)/10^6,0),Assumption!$B$2:$E$3,2,TRUE)*MAX((AVERAGE(M1076:M1087)-250*10^6),0)</f>
        <v>85121656.46</v>
      </c>
      <c r="O1088" s="46">
        <f t="shared" si="4"/>
        <v>14697012175</v>
      </c>
      <c r="P1088" s="46">
        <f>IF(A1088=1,SA,MAX(0,SA-M1087))</f>
        <v>0</v>
      </c>
      <c r="S1088" s="5">
        <v>0.0</v>
      </c>
      <c r="T1088" s="5">
        <v>0.0</v>
      </c>
      <c r="U1088" s="5">
        <v>0.0</v>
      </c>
      <c r="V1088" s="48">
        <v>1.0</v>
      </c>
    </row>
    <row r="1089" ht="15.75" customHeight="1">
      <c r="A1089" s="5">
        <v>1087.0</v>
      </c>
      <c r="B1089" s="5">
        <v>91.0</v>
      </c>
      <c r="C1089" s="5">
        <f t="shared" si="1"/>
        <v>7</v>
      </c>
      <c r="D1089" s="5">
        <f>'Thông tin khách hàng'!$B$4+B1089-1</f>
        <v>91</v>
      </c>
      <c r="E1089" s="46">
        <f t="shared" si="5"/>
        <v>14611890518</v>
      </c>
      <c r="F1089" s="5">
        <f>TP*VLOOKUP('Thông tin khách hàng'!$E$10,$X$2:$Z$5,3,FALSE)*OFFSET($S1089,0,VLOOKUP('Thông tin khách hàng'!$E$10,$X$2:$Z$5,2,FALSE))</f>
        <v>15000000</v>
      </c>
      <c r="G1089" s="5">
        <f>EP*VLOOKUP('Thông tin khách hàng'!$E$10,$X$2:$Z$5,3,FALSE)*OFFSET($S1089,0,VLOOKUP('Thông tin khách hàng'!$E$10,$X$2:$Z$5,2,FALSE))</f>
        <v>15000000</v>
      </c>
      <c r="H1089" s="5">
        <f>F1089*HLOOKUP(B1089,Assumption!$A$10:$G$12,2,TRUE)+G1089*HLOOKUP(B1089,Assumption!$A$10:$G$12,3,TRUE)</f>
        <v>750000</v>
      </c>
      <c r="I1089" s="5">
        <f t="shared" si="2"/>
        <v>29250000</v>
      </c>
      <c r="J1089" s="47">
        <f>VLOOKUP(D1089,Assumption!$O$3:$Q$103,IF('Thông tin khách hàng'!$B$3="Nam",2,3),FALSE)/12*P1089</f>
        <v>0</v>
      </c>
      <c r="K1089" s="5">
        <v>20000.0</v>
      </c>
      <c r="L1089" s="46">
        <f>ROUND(((HLOOKUP(B1089,Assumption!$A$6:$L$7,2,TRUE)+1)^(1/12)-1)*(E1089+I1089-J1089-K1089),0)</f>
        <v>24181001</v>
      </c>
      <c r="M1089" s="46">
        <f t="shared" si="3"/>
        <v>14665301519</v>
      </c>
      <c r="N1089" s="47">
        <f>HLOOKUP(ROUND(AVERAGE(M1077:M1088)/10^6,0),Assumption!$B$2:$E$3,2,TRUE)*MAX((AVERAGE(M1077:M1088)-250*10^6),0)</f>
        <v>85293897.28</v>
      </c>
      <c r="O1089" s="46">
        <f t="shared" si="4"/>
        <v>14750595417</v>
      </c>
      <c r="P1089" s="46">
        <f>IF(A1089=1,SA,MAX(0,SA-M1088))</f>
        <v>0</v>
      </c>
      <c r="S1089" s="5">
        <v>0.0</v>
      </c>
      <c r="T1089" s="5">
        <v>1.0</v>
      </c>
      <c r="U1089" s="5">
        <v>1.0</v>
      </c>
      <c r="V1089" s="48">
        <v>1.0</v>
      </c>
    </row>
    <row r="1090" ht="15.75" customHeight="1">
      <c r="A1090" s="5">
        <v>1088.0</v>
      </c>
      <c r="B1090" s="5">
        <v>91.0</v>
      </c>
      <c r="C1090" s="5">
        <f t="shared" si="1"/>
        <v>8</v>
      </c>
      <c r="D1090" s="5">
        <f>'Thông tin khách hàng'!$B$4+B1090-1</f>
        <v>91</v>
      </c>
      <c r="E1090" s="46">
        <f t="shared" si="5"/>
        <v>14665301519</v>
      </c>
      <c r="F1090" s="5">
        <f>TP*VLOOKUP('Thông tin khách hàng'!$E$10,$X$2:$Z$5,3,FALSE)*OFFSET($S1090,0,VLOOKUP('Thông tin khách hàng'!$E$10,$X$2:$Z$5,2,FALSE))</f>
        <v>0</v>
      </c>
      <c r="G1090" s="5">
        <f>EP*VLOOKUP('Thông tin khách hàng'!$E$10,$X$2:$Z$5,3,FALSE)*OFFSET($S1090,0,VLOOKUP('Thông tin khách hàng'!$E$10,$X$2:$Z$5,2,FALSE))</f>
        <v>0</v>
      </c>
      <c r="H1090" s="5">
        <f>F1090*HLOOKUP(B1090,Assumption!$A$10:$G$12,2,TRUE)+G1090*HLOOKUP(B1090,Assumption!$A$10:$G$12,3,TRUE)</f>
        <v>0</v>
      </c>
      <c r="I1090" s="5">
        <f t="shared" si="2"/>
        <v>0</v>
      </c>
      <c r="J1090" s="47">
        <f>VLOOKUP(D1090,Assumption!$O$3:$Q$103,IF('Thông tin khách hàng'!$B$3="Nam",2,3),FALSE)/12*P1090</f>
        <v>0</v>
      </c>
      <c r="K1090" s="5">
        <v>20000.0</v>
      </c>
      <c r="L1090" s="46">
        <f>ROUND(((HLOOKUP(B1090,Assumption!$A$6:$L$7,2,TRUE)+1)^(1/12)-1)*(E1090+I1090-J1090-K1090),0)</f>
        <v>24220905</v>
      </c>
      <c r="M1090" s="46">
        <f t="shared" si="3"/>
        <v>14689502424</v>
      </c>
      <c r="N1090" s="47">
        <f>HLOOKUP(ROUND(AVERAGE(M1078:M1089)/10^6,0),Assumption!$B$2:$E$3,2,TRUE)*MAX((AVERAGE(M1078:M1089)-250*10^6),0)</f>
        <v>85466422.57</v>
      </c>
      <c r="O1090" s="46">
        <f t="shared" si="4"/>
        <v>14774968847</v>
      </c>
      <c r="P1090" s="46">
        <f>IF(A1090=1,SA,MAX(0,SA-M1089))</f>
        <v>0</v>
      </c>
      <c r="S1090" s="5">
        <v>0.0</v>
      </c>
      <c r="T1090" s="5">
        <v>0.0</v>
      </c>
      <c r="U1090" s="5">
        <v>0.0</v>
      </c>
      <c r="V1090" s="48">
        <v>1.0</v>
      </c>
    </row>
    <row r="1091" ht="15.75" customHeight="1">
      <c r="A1091" s="5">
        <v>1089.0</v>
      </c>
      <c r="B1091" s="5">
        <v>91.0</v>
      </c>
      <c r="C1091" s="5">
        <f t="shared" si="1"/>
        <v>9</v>
      </c>
      <c r="D1091" s="5">
        <f>'Thông tin khách hàng'!$B$4+B1091-1</f>
        <v>91</v>
      </c>
      <c r="E1091" s="46">
        <f t="shared" si="5"/>
        <v>14689502424</v>
      </c>
      <c r="F1091" s="5">
        <f>TP*VLOOKUP('Thông tin khách hàng'!$E$10,$X$2:$Z$5,3,FALSE)*OFFSET($S1091,0,VLOOKUP('Thông tin khách hàng'!$E$10,$X$2:$Z$5,2,FALSE))</f>
        <v>0</v>
      </c>
      <c r="G1091" s="5">
        <f>EP*VLOOKUP('Thông tin khách hàng'!$E$10,$X$2:$Z$5,3,FALSE)*OFFSET($S1091,0,VLOOKUP('Thông tin khách hàng'!$E$10,$X$2:$Z$5,2,FALSE))</f>
        <v>0</v>
      </c>
      <c r="H1091" s="5">
        <f>F1091*HLOOKUP(B1091,Assumption!$A$10:$G$12,2,TRUE)+G1091*HLOOKUP(B1091,Assumption!$A$10:$G$12,3,TRUE)</f>
        <v>0</v>
      </c>
      <c r="I1091" s="5">
        <f t="shared" si="2"/>
        <v>0</v>
      </c>
      <c r="J1091" s="47">
        <f>VLOOKUP(D1091,Assumption!$O$3:$Q$103,IF('Thông tin khách hàng'!$B$3="Nam",2,3),FALSE)/12*P1091</f>
        <v>0</v>
      </c>
      <c r="K1091" s="5">
        <v>20000.0</v>
      </c>
      <c r="L1091" s="46">
        <f>ROUND(((HLOOKUP(B1091,Assumption!$A$6:$L$7,2,TRUE)+1)^(1/12)-1)*(E1091+I1091-J1091-K1091),0)</f>
        <v>24260875</v>
      </c>
      <c r="M1091" s="46">
        <f t="shared" si="3"/>
        <v>14713743299</v>
      </c>
      <c r="N1091" s="47">
        <f>HLOOKUP(ROUND(AVERAGE(M1079:M1090)/10^6,0),Assumption!$B$2:$E$3,2,TRUE)*MAX((AVERAGE(M1079:M1090)-250*10^6),0)</f>
        <v>85639232.8</v>
      </c>
      <c r="O1091" s="46">
        <f t="shared" si="4"/>
        <v>14799382532</v>
      </c>
      <c r="P1091" s="46">
        <f>IF(A1091=1,SA,MAX(0,SA-M1090))</f>
        <v>0</v>
      </c>
      <c r="S1091" s="5">
        <v>0.0</v>
      </c>
      <c r="T1091" s="5">
        <v>0.0</v>
      </c>
      <c r="U1091" s="5">
        <v>0.0</v>
      </c>
      <c r="V1091" s="48">
        <v>1.0</v>
      </c>
    </row>
    <row r="1092" ht="15.75" customHeight="1">
      <c r="A1092" s="5">
        <v>1090.0</v>
      </c>
      <c r="B1092" s="5">
        <v>91.0</v>
      </c>
      <c r="C1092" s="5">
        <f t="shared" si="1"/>
        <v>10</v>
      </c>
      <c r="D1092" s="5">
        <f>'Thông tin khách hàng'!$B$4+B1092-1</f>
        <v>91</v>
      </c>
      <c r="E1092" s="46">
        <f t="shared" si="5"/>
        <v>14713743299</v>
      </c>
      <c r="F1092" s="5">
        <f>TP*VLOOKUP('Thông tin khách hàng'!$E$10,$X$2:$Z$5,3,FALSE)*OFFSET($S1092,0,VLOOKUP('Thông tin khách hàng'!$E$10,$X$2:$Z$5,2,FALSE))</f>
        <v>0</v>
      </c>
      <c r="G1092" s="5">
        <f>EP*VLOOKUP('Thông tin khách hàng'!$E$10,$X$2:$Z$5,3,FALSE)*OFFSET($S1092,0,VLOOKUP('Thông tin khách hàng'!$E$10,$X$2:$Z$5,2,FALSE))</f>
        <v>0</v>
      </c>
      <c r="H1092" s="5">
        <f>F1092*HLOOKUP(B1092,Assumption!$A$10:$G$12,2,TRUE)+G1092*HLOOKUP(B1092,Assumption!$A$10:$G$12,3,TRUE)</f>
        <v>0</v>
      </c>
      <c r="I1092" s="5">
        <f t="shared" si="2"/>
        <v>0</v>
      </c>
      <c r="J1092" s="47">
        <f>VLOOKUP(D1092,Assumption!$O$3:$Q$103,IF('Thông tin khách hàng'!$B$3="Nam",2,3),FALSE)/12*P1092</f>
        <v>0</v>
      </c>
      <c r="K1092" s="5">
        <v>20000.0</v>
      </c>
      <c r="L1092" s="46">
        <f>ROUND(((HLOOKUP(B1092,Assumption!$A$6:$L$7,2,TRUE)+1)^(1/12)-1)*(E1092+I1092-J1092-K1092),0)</f>
        <v>24300910</v>
      </c>
      <c r="M1092" s="46">
        <f t="shared" si="3"/>
        <v>14738024209</v>
      </c>
      <c r="N1092" s="47">
        <f>HLOOKUP(ROUND(AVERAGE(M1080:M1091)/10^6,0),Assumption!$B$2:$E$3,2,TRUE)*MAX((AVERAGE(M1080:M1091)-250*10^6),0)</f>
        <v>85812328.43</v>
      </c>
      <c r="O1092" s="46">
        <f t="shared" si="4"/>
        <v>14823836538</v>
      </c>
      <c r="P1092" s="46">
        <f>IF(A1092=1,SA,MAX(0,SA-M1091))</f>
        <v>0</v>
      </c>
      <c r="S1092" s="5">
        <v>0.0</v>
      </c>
      <c r="T1092" s="5">
        <v>0.0</v>
      </c>
      <c r="U1092" s="5">
        <v>1.0</v>
      </c>
      <c r="V1092" s="48">
        <v>1.0</v>
      </c>
    </row>
    <row r="1093" ht="15.75" customHeight="1">
      <c r="A1093" s="5">
        <v>1091.0</v>
      </c>
      <c r="B1093" s="5">
        <v>91.0</v>
      </c>
      <c r="C1093" s="5">
        <f t="shared" si="1"/>
        <v>11</v>
      </c>
      <c r="D1093" s="5">
        <f>'Thông tin khách hàng'!$B$4+B1093-1</f>
        <v>91</v>
      </c>
      <c r="E1093" s="46">
        <f t="shared" si="5"/>
        <v>14738024209</v>
      </c>
      <c r="F1093" s="5">
        <f>TP*VLOOKUP('Thông tin khách hàng'!$E$10,$X$2:$Z$5,3,FALSE)*OFFSET($S1093,0,VLOOKUP('Thông tin khách hàng'!$E$10,$X$2:$Z$5,2,FALSE))</f>
        <v>0</v>
      </c>
      <c r="G1093" s="5">
        <f>EP*VLOOKUP('Thông tin khách hàng'!$E$10,$X$2:$Z$5,3,FALSE)*OFFSET($S1093,0,VLOOKUP('Thông tin khách hàng'!$E$10,$X$2:$Z$5,2,FALSE))</f>
        <v>0</v>
      </c>
      <c r="H1093" s="5">
        <f>F1093*HLOOKUP(B1093,Assumption!$A$10:$G$12,2,TRUE)+G1093*HLOOKUP(B1093,Assumption!$A$10:$G$12,3,TRUE)</f>
        <v>0</v>
      </c>
      <c r="I1093" s="5">
        <f t="shared" si="2"/>
        <v>0</v>
      </c>
      <c r="J1093" s="47">
        <f>VLOOKUP(D1093,Assumption!$O$3:$Q$103,IF('Thông tin khách hàng'!$B$3="Nam",2,3),FALSE)/12*P1093</f>
        <v>0</v>
      </c>
      <c r="K1093" s="5">
        <v>20000.0</v>
      </c>
      <c r="L1093" s="46">
        <f>ROUND(((HLOOKUP(B1093,Assumption!$A$6:$L$7,2,TRUE)+1)^(1/12)-1)*(E1093+I1093-J1093-K1093),0)</f>
        <v>24341012</v>
      </c>
      <c r="M1093" s="46">
        <f t="shared" si="3"/>
        <v>14762345221</v>
      </c>
      <c r="N1093" s="47">
        <f>HLOOKUP(ROUND(AVERAGE(M1081:M1092)/10^6,0),Assumption!$B$2:$E$3,2,TRUE)*MAX((AVERAGE(M1081:M1092)-250*10^6),0)</f>
        <v>85985709.95</v>
      </c>
      <c r="O1093" s="46">
        <f t="shared" si="4"/>
        <v>14848330931</v>
      </c>
      <c r="P1093" s="46">
        <f>IF(A1093=1,SA,MAX(0,SA-M1092))</f>
        <v>0</v>
      </c>
      <c r="S1093" s="5">
        <v>0.0</v>
      </c>
      <c r="T1093" s="5">
        <v>0.0</v>
      </c>
      <c r="U1093" s="5">
        <v>0.0</v>
      </c>
      <c r="V1093" s="48">
        <v>1.0</v>
      </c>
    </row>
    <row r="1094" ht="15.75" customHeight="1">
      <c r="A1094" s="5">
        <v>1092.0</v>
      </c>
      <c r="B1094" s="5">
        <v>91.0</v>
      </c>
      <c r="C1094" s="5">
        <f t="shared" si="1"/>
        <v>12</v>
      </c>
      <c r="D1094" s="5">
        <f>'Thông tin khách hàng'!$B$4+B1094-1</f>
        <v>91</v>
      </c>
      <c r="E1094" s="46">
        <f t="shared" si="5"/>
        <v>14762345221</v>
      </c>
      <c r="F1094" s="5">
        <f>TP*VLOOKUP('Thông tin khách hàng'!$E$10,$X$2:$Z$5,3,FALSE)*OFFSET($S1094,0,VLOOKUP('Thông tin khách hàng'!$E$10,$X$2:$Z$5,2,FALSE))</f>
        <v>0</v>
      </c>
      <c r="G1094" s="5">
        <f>EP*VLOOKUP('Thông tin khách hàng'!$E$10,$X$2:$Z$5,3,FALSE)*OFFSET($S1094,0,VLOOKUP('Thông tin khách hàng'!$E$10,$X$2:$Z$5,2,FALSE))</f>
        <v>0</v>
      </c>
      <c r="H1094" s="5">
        <f>F1094*HLOOKUP(B1094,Assumption!$A$10:$G$12,2,TRUE)+G1094*HLOOKUP(B1094,Assumption!$A$10:$G$12,3,TRUE)</f>
        <v>0</v>
      </c>
      <c r="I1094" s="5">
        <f t="shared" si="2"/>
        <v>0</v>
      </c>
      <c r="J1094" s="47">
        <f>VLOOKUP(D1094,Assumption!$O$3:$Q$103,IF('Thông tin khách hàng'!$B$3="Nam",2,3),FALSE)/12*P1094</f>
        <v>0</v>
      </c>
      <c r="K1094" s="5">
        <v>20000.0</v>
      </c>
      <c r="L1094" s="46">
        <f>ROUND(((HLOOKUP(B1094,Assumption!$A$6:$L$7,2,TRUE)+1)^(1/12)-1)*(E1094+I1094-J1094-K1094),0)</f>
        <v>24381180</v>
      </c>
      <c r="M1094" s="46">
        <f t="shared" si="3"/>
        <v>14786706401</v>
      </c>
      <c r="N1094" s="47">
        <f>HLOOKUP(ROUND(AVERAGE(M1082:M1093)/10^6,0),Assumption!$B$2:$E$3,2,TRUE)*MAX((AVERAGE(M1082:M1093)-250*10^6),0)</f>
        <v>86159377.83</v>
      </c>
      <c r="O1094" s="46">
        <f t="shared" si="4"/>
        <v>14872865779</v>
      </c>
      <c r="P1094" s="46">
        <f>IF(A1094=1,SA,MAX(0,SA-M1093))</f>
        <v>0</v>
      </c>
      <c r="S1094" s="5">
        <v>0.0</v>
      </c>
      <c r="T1094" s="5">
        <v>0.0</v>
      </c>
      <c r="U1094" s="5">
        <v>0.0</v>
      </c>
      <c r="V1094" s="48">
        <v>1.0</v>
      </c>
    </row>
    <row r="1095" ht="15.75" customHeight="1">
      <c r="A1095" s="5">
        <v>1093.0</v>
      </c>
      <c r="B1095" s="5">
        <v>92.0</v>
      </c>
      <c r="C1095" s="5">
        <f t="shared" si="1"/>
        <v>1</v>
      </c>
      <c r="D1095" s="5">
        <f>'Thông tin khách hàng'!$B$4+B1095-1</f>
        <v>92</v>
      </c>
      <c r="E1095" s="46">
        <f t="shared" si="5"/>
        <v>14786706401</v>
      </c>
      <c r="F1095" s="5">
        <f>TP*VLOOKUP('Thông tin khách hàng'!$E$10,$X$2:$Z$5,3,FALSE)*OFFSET($S1095,0,VLOOKUP('Thông tin khách hàng'!$E$10,$X$2:$Z$5,2,FALSE))</f>
        <v>15000000</v>
      </c>
      <c r="G1095" s="5">
        <f>EP*VLOOKUP('Thông tin khách hàng'!$E$10,$X$2:$Z$5,3,FALSE)*OFFSET($S1095,0,VLOOKUP('Thông tin khách hàng'!$E$10,$X$2:$Z$5,2,FALSE))</f>
        <v>15000000</v>
      </c>
      <c r="H1095" s="5">
        <f>F1095*HLOOKUP(B1095,Assumption!$A$10:$G$12,2,TRUE)+G1095*HLOOKUP(B1095,Assumption!$A$10:$G$12,3,TRUE)</f>
        <v>750000</v>
      </c>
      <c r="I1095" s="5">
        <f t="shared" si="2"/>
        <v>29250000</v>
      </c>
      <c r="J1095" s="47">
        <f>VLOOKUP(D1095,Assumption!$O$3:$Q$103,IF('Thông tin khách hàng'!$B$3="Nam",2,3),FALSE)/12*P1095</f>
        <v>0</v>
      </c>
      <c r="K1095" s="5">
        <v>20000.0</v>
      </c>
      <c r="L1095" s="46">
        <f>ROUND(((HLOOKUP(B1095,Assumption!$A$6:$L$7,2,TRUE)+1)^(1/12)-1)*(E1095+I1095-J1095-K1095),0)</f>
        <v>24469724</v>
      </c>
      <c r="M1095" s="46">
        <f t="shared" si="3"/>
        <v>14840406125</v>
      </c>
      <c r="N1095" s="47">
        <f>HLOOKUP(ROUND(AVERAGE(M1083:M1094)/10^6,0),Assumption!$B$2:$E$3,2,TRUE)*MAX((AVERAGE(M1083:M1094)-250*10^6),0)</f>
        <v>86333332.53</v>
      </c>
      <c r="O1095" s="46">
        <f t="shared" si="4"/>
        <v>14926739458</v>
      </c>
      <c r="P1095" s="46">
        <f>IF(A1095=1,SA,MAX(0,SA-M1094))</f>
        <v>0</v>
      </c>
      <c r="S1095" s="5">
        <v>1.0</v>
      </c>
      <c r="T1095" s="5">
        <v>1.0</v>
      </c>
      <c r="U1095" s="5">
        <v>1.0</v>
      </c>
      <c r="V1095" s="48">
        <v>1.0</v>
      </c>
    </row>
    <row r="1096" ht="15.75" customHeight="1">
      <c r="A1096" s="5">
        <v>1094.0</v>
      </c>
      <c r="B1096" s="5">
        <v>92.0</v>
      </c>
      <c r="C1096" s="5">
        <f t="shared" si="1"/>
        <v>2</v>
      </c>
      <c r="D1096" s="5">
        <f>'Thông tin khách hàng'!$B$4+B1096-1</f>
        <v>92</v>
      </c>
      <c r="E1096" s="46">
        <f t="shared" si="5"/>
        <v>14840406125</v>
      </c>
      <c r="F1096" s="5">
        <f>TP*VLOOKUP('Thông tin khách hàng'!$E$10,$X$2:$Z$5,3,FALSE)*OFFSET($S1096,0,VLOOKUP('Thông tin khách hàng'!$E$10,$X$2:$Z$5,2,FALSE))</f>
        <v>0</v>
      </c>
      <c r="G1096" s="5">
        <f>EP*VLOOKUP('Thông tin khách hàng'!$E$10,$X$2:$Z$5,3,FALSE)*OFFSET($S1096,0,VLOOKUP('Thông tin khách hàng'!$E$10,$X$2:$Z$5,2,FALSE))</f>
        <v>0</v>
      </c>
      <c r="H1096" s="5">
        <f>F1096*HLOOKUP(B1096,Assumption!$A$10:$G$12,2,TRUE)+G1096*HLOOKUP(B1096,Assumption!$A$10:$G$12,3,TRUE)</f>
        <v>0</v>
      </c>
      <c r="I1096" s="5">
        <f t="shared" si="2"/>
        <v>0</v>
      </c>
      <c r="J1096" s="47">
        <f>VLOOKUP(D1096,Assumption!$O$3:$Q$103,IF('Thông tin khách hàng'!$B$3="Nam",2,3),FALSE)/12*P1096</f>
        <v>0</v>
      </c>
      <c r="K1096" s="5">
        <v>20000.0</v>
      </c>
      <c r="L1096" s="46">
        <f>ROUND(((HLOOKUP(B1096,Assumption!$A$6:$L$7,2,TRUE)+1)^(1/12)-1)*(E1096+I1096-J1096-K1096),0)</f>
        <v>24510104</v>
      </c>
      <c r="M1096" s="46">
        <f t="shared" si="3"/>
        <v>14864896229</v>
      </c>
      <c r="N1096" s="47">
        <f>HLOOKUP(ROUND(AVERAGE(M1084:M1095)/10^6,0),Assumption!$B$2:$E$3,2,TRUE)*MAX((AVERAGE(M1084:M1095)-250*10^6),0)</f>
        <v>86507574.53</v>
      </c>
      <c r="O1096" s="46">
        <f t="shared" si="4"/>
        <v>14951403804</v>
      </c>
      <c r="P1096" s="46">
        <f>IF(A1096=1,SA,MAX(0,SA-M1095))</f>
        <v>0</v>
      </c>
      <c r="S1096" s="5">
        <v>0.0</v>
      </c>
      <c r="T1096" s="5">
        <v>0.0</v>
      </c>
      <c r="U1096" s="5">
        <v>0.0</v>
      </c>
      <c r="V1096" s="48">
        <v>1.0</v>
      </c>
    </row>
    <row r="1097" ht="15.75" customHeight="1">
      <c r="A1097" s="5">
        <v>1095.0</v>
      </c>
      <c r="B1097" s="5">
        <v>92.0</v>
      </c>
      <c r="C1097" s="5">
        <f t="shared" si="1"/>
        <v>3</v>
      </c>
      <c r="D1097" s="5">
        <f>'Thông tin khách hàng'!$B$4+B1097-1</f>
        <v>92</v>
      </c>
      <c r="E1097" s="46">
        <f t="shared" si="5"/>
        <v>14864896229</v>
      </c>
      <c r="F1097" s="5">
        <f>TP*VLOOKUP('Thông tin khách hàng'!$E$10,$X$2:$Z$5,3,FALSE)*OFFSET($S1097,0,VLOOKUP('Thông tin khách hàng'!$E$10,$X$2:$Z$5,2,FALSE))</f>
        <v>0</v>
      </c>
      <c r="G1097" s="5">
        <f>EP*VLOOKUP('Thông tin khách hàng'!$E$10,$X$2:$Z$5,3,FALSE)*OFFSET($S1097,0,VLOOKUP('Thông tin khách hàng'!$E$10,$X$2:$Z$5,2,FALSE))</f>
        <v>0</v>
      </c>
      <c r="H1097" s="5">
        <f>F1097*HLOOKUP(B1097,Assumption!$A$10:$G$12,2,TRUE)+G1097*HLOOKUP(B1097,Assumption!$A$10:$G$12,3,TRUE)</f>
        <v>0</v>
      </c>
      <c r="I1097" s="5">
        <f t="shared" si="2"/>
        <v>0</v>
      </c>
      <c r="J1097" s="47">
        <f>VLOOKUP(D1097,Assumption!$O$3:$Q$103,IF('Thông tin khách hàng'!$B$3="Nam",2,3),FALSE)/12*P1097</f>
        <v>0</v>
      </c>
      <c r="K1097" s="5">
        <v>20000.0</v>
      </c>
      <c r="L1097" s="46">
        <f>ROUND(((HLOOKUP(B1097,Assumption!$A$6:$L$7,2,TRUE)+1)^(1/12)-1)*(E1097+I1097-J1097-K1097),0)</f>
        <v>24550552</v>
      </c>
      <c r="M1097" s="46">
        <f t="shared" si="3"/>
        <v>14889426781</v>
      </c>
      <c r="N1097" s="47">
        <f>HLOOKUP(ROUND(AVERAGE(M1085:M1096)/10^6,0),Assumption!$B$2:$E$3,2,TRUE)*MAX((AVERAGE(M1085:M1096)-250*10^6),0)</f>
        <v>86682104.3</v>
      </c>
      <c r="O1097" s="46">
        <f t="shared" si="4"/>
        <v>14976108886</v>
      </c>
      <c r="P1097" s="46">
        <f>IF(A1097=1,SA,MAX(0,SA-M1096))</f>
        <v>0</v>
      </c>
      <c r="S1097" s="5">
        <v>0.0</v>
      </c>
      <c r="T1097" s="5">
        <v>0.0</v>
      </c>
      <c r="U1097" s="5">
        <v>0.0</v>
      </c>
      <c r="V1097" s="48">
        <v>1.0</v>
      </c>
    </row>
    <row r="1098" ht="15.75" customHeight="1">
      <c r="A1098" s="5">
        <v>1096.0</v>
      </c>
      <c r="B1098" s="5">
        <v>92.0</v>
      </c>
      <c r="C1098" s="5">
        <f t="shared" si="1"/>
        <v>4</v>
      </c>
      <c r="D1098" s="5">
        <f>'Thông tin khách hàng'!$B$4+B1098-1</f>
        <v>92</v>
      </c>
      <c r="E1098" s="46">
        <f t="shared" si="5"/>
        <v>14889426781</v>
      </c>
      <c r="F1098" s="5">
        <f>TP*VLOOKUP('Thông tin khách hàng'!$E$10,$X$2:$Z$5,3,FALSE)*OFFSET($S1098,0,VLOOKUP('Thông tin khách hàng'!$E$10,$X$2:$Z$5,2,FALSE))</f>
        <v>0</v>
      </c>
      <c r="G1098" s="5">
        <f>EP*VLOOKUP('Thông tin khách hàng'!$E$10,$X$2:$Z$5,3,FALSE)*OFFSET($S1098,0,VLOOKUP('Thông tin khách hàng'!$E$10,$X$2:$Z$5,2,FALSE))</f>
        <v>0</v>
      </c>
      <c r="H1098" s="5">
        <f>F1098*HLOOKUP(B1098,Assumption!$A$10:$G$12,2,TRUE)+G1098*HLOOKUP(B1098,Assumption!$A$10:$G$12,3,TRUE)</f>
        <v>0</v>
      </c>
      <c r="I1098" s="5">
        <f t="shared" si="2"/>
        <v>0</v>
      </c>
      <c r="J1098" s="47">
        <f>VLOOKUP(D1098,Assumption!$O$3:$Q$103,IF('Thông tin khách hàng'!$B$3="Nam",2,3),FALSE)/12*P1098</f>
        <v>0</v>
      </c>
      <c r="K1098" s="5">
        <v>20000.0</v>
      </c>
      <c r="L1098" s="46">
        <f>ROUND(((HLOOKUP(B1098,Assumption!$A$6:$L$7,2,TRUE)+1)^(1/12)-1)*(E1098+I1098-J1098-K1098),0)</f>
        <v>24591066</v>
      </c>
      <c r="M1098" s="46">
        <f t="shared" si="3"/>
        <v>14913997847</v>
      </c>
      <c r="N1098" s="47">
        <f>HLOOKUP(ROUND(AVERAGE(M1086:M1097)/10^6,0),Assumption!$B$2:$E$3,2,TRUE)*MAX((AVERAGE(M1086:M1097)-250*10^6),0)</f>
        <v>86856922.33</v>
      </c>
      <c r="O1098" s="46">
        <f t="shared" si="4"/>
        <v>15000854770</v>
      </c>
      <c r="P1098" s="46">
        <f>IF(A1098=1,SA,MAX(0,SA-M1097))</f>
        <v>0</v>
      </c>
      <c r="S1098" s="5">
        <v>0.0</v>
      </c>
      <c r="T1098" s="5">
        <v>0.0</v>
      </c>
      <c r="U1098" s="5">
        <v>1.0</v>
      </c>
      <c r="V1098" s="48">
        <v>1.0</v>
      </c>
    </row>
    <row r="1099" ht="15.75" customHeight="1">
      <c r="A1099" s="5">
        <v>1097.0</v>
      </c>
      <c r="B1099" s="5">
        <v>92.0</v>
      </c>
      <c r="C1099" s="5">
        <f t="shared" si="1"/>
        <v>5</v>
      </c>
      <c r="D1099" s="5">
        <f>'Thông tin khách hàng'!$B$4+B1099-1</f>
        <v>92</v>
      </c>
      <c r="E1099" s="46">
        <f t="shared" si="5"/>
        <v>14913997847</v>
      </c>
      <c r="F1099" s="5">
        <f>TP*VLOOKUP('Thông tin khách hàng'!$E$10,$X$2:$Z$5,3,FALSE)*OFFSET($S1099,0,VLOOKUP('Thông tin khách hàng'!$E$10,$X$2:$Z$5,2,FALSE))</f>
        <v>0</v>
      </c>
      <c r="G1099" s="5">
        <f>EP*VLOOKUP('Thông tin khách hàng'!$E$10,$X$2:$Z$5,3,FALSE)*OFFSET($S1099,0,VLOOKUP('Thông tin khách hàng'!$E$10,$X$2:$Z$5,2,FALSE))</f>
        <v>0</v>
      </c>
      <c r="H1099" s="5">
        <f>F1099*HLOOKUP(B1099,Assumption!$A$10:$G$12,2,TRUE)+G1099*HLOOKUP(B1099,Assumption!$A$10:$G$12,3,TRUE)</f>
        <v>0</v>
      </c>
      <c r="I1099" s="5">
        <f t="shared" si="2"/>
        <v>0</v>
      </c>
      <c r="J1099" s="47">
        <f>VLOOKUP(D1099,Assumption!$O$3:$Q$103,IF('Thông tin khách hàng'!$B$3="Nam",2,3),FALSE)/12*P1099</f>
        <v>0</v>
      </c>
      <c r="K1099" s="5">
        <v>20000.0</v>
      </c>
      <c r="L1099" s="46">
        <f>ROUND(((HLOOKUP(B1099,Assumption!$A$6:$L$7,2,TRUE)+1)^(1/12)-1)*(E1099+I1099-J1099-K1099),0)</f>
        <v>24631647</v>
      </c>
      <c r="M1099" s="46">
        <f t="shared" si="3"/>
        <v>14938609494</v>
      </c>
      <c r="N1099" s="47">
        <f>HLOOKUP(ROUND(AVERAGE(M1087:M1098)/10^6,0),Assumption!$B$2:$E$3,2,TRUE)*MAX((AVERAGE(M1087:M1098)-250*10^6),0)</f>
        <v>87032029.08</v>
      </c>
      <c r="O1099" s="46">
        <f t="shared" si="4"/>
        <v>15025641523</v>
      </c>
      <c r="P1099" s="46">
        <f>IF(A1099=1,SA,MAX(0,SA-M1098))</f>
        <v>0</v>
      </c>
      <c r="S1099" s="5">
        <v>0.0</v>
      </c>
      <c r="T1099" s="5">
        <v>0.0</v>
      </c>
      <c r="U1099" s="5">
        <v>0.0</v>
      </c>
      <c r="V1099" s="48">
        <v>1.0</v>
      </c>
    </row>
    <row r="1100" ht="15.75" customHeight="1">
      <c r="A1100" s="5">
        <v>1098.0</v>
      </c>
      <c r="B1100" s="5">
        <v>92.0</v>
      </c>
      <c r="C1100" s="5">
        <f t="shared" si="1"/>
        <v>6</v>
      </c>
      <c r="D1100" s="5">
        <f>'Thông tin khách hàng'!$B$4+B1100-1</f>
        <v>92</v>
      </c>
      <c r="E1100" s="46">
        <f t="shared" si="5"/>
        <v>14938609494</v>
      </c>
      <c r="F1100" s="5">
        <f>TP*VLOOKUP('Thông tin khách hàng'!$E$10,$X$2:$Z$5,3,FALSE)*OFFSET($S1100,0,VLOOKUP('Thông tin khách hàng'!$E$10,$X$2:$Z$5,2,FALSE))</f>
        <v>0</v>
      </c>
      <c r="G1100" s="5">
        <f>EP*VLOOKUP('Thông tin khách hàng'!$E$10,$X$2:$Z$5,3,FALSE)*OFFSET($S1100,0,VLOOKUP('Thông tin khách hàng'!$E$10,$X$2:$Z$5,2,FALSE))</f>
        <v>0</v>
      </c>
      <c r="H1100" s="5">
        <f>F1100*HLOOKUP(B1100,Assumption!$A$10:$G$12,2,TRUE)+G1100*HLOOKUP(B1100,Assumption!$A$10:$G$12,3,TRUE)</f>
        <v>0</v>
      </c>
      <c r="I1100" s="5">
        <f t="shared" si="2"/>
        <v>0</v>
      </c>
      <c r="J1100" s="47">
        <f>VLOOKUP(D1100,Assumption!$O$3:$Q$103,IF('Thông tin khách hàng'!$B$3="Nam",2,3),FALSE)/12*P1100</f>
        <v>0</v>
      </c>
      <c r="K1100" s="5">
        <v>20000.0</v>
      </c>
      <c r="L1100" s="46">
        <f>ROUND(((HLOOKUP(B1100,Assumption!$A$6:$L$7,2,TRUE)+1)^(1/12)-1)*(E1100+I1100-J1100-K1100),0)</f>
        <v>24672295</v>
      </c>
      <c r="M1100" s="46">
        <f t="shared" si="3"/>
        <v>14963261789</v>
      </c>
      <c r="N1100" s="47">
        <f>HLOOKUP(ROUND(AVERAGE(M1088:M1099)/10^6,0),Assumption!$B$2:$E$3,2,TRUE)*MAX((AVERAGE(M1088:M1099)-250*10^6),0)</f>
        <v>87207425.04</v>
      </c>
      <c r="O1100" s="46">
        <f t="shared" si="4"/>
        <v>15050469214</v>
      </c>
      <c r="P1100" s="46">
        <f>IF(A1100=1,SA,MAX(0,SA-M1099))</f>
        <v>0</v>
      </c>
      <c r="S1100" s="5">
        <v>0.0</v>
      </c>
      <c r="T1100" s="5">
        <v>0.0</v>
      </c>
      <c r="U1100" s="5">
        <v>0.0</v>
      </c>
      <c r="V1100" s="48">
        <v>1.0</v>
      </c>
    </row>
    <row r="1101" ht="15.75" customHeight="1">
      <c r="A1101" s="5">
        <v>1099.0</v>
      </c>
      <c r="B1101" s="5">
        <v>92.0</v>
      </c>
      <c r="C1101" s="5">
        <f t="shared" si="1"/>
        <v>7</v>
      </c>
      <c r="D1101" s="5">
        <f>'Thông tin khách hàng'!$B$4+B1101-1</f>
        <v>92</v>
      </c>
      <c r="E1101" s="46">
        <f t="shared" si="5"/>
        <v>14963261789</v>
      </c>
      <c r="F1101" s="5">
        <f>TP*VLOOKUP('Thông tin khách hàng'!$E$10,$X$2:$Z$5,3,FALSE)*OFFSET($S1101,0,VLOOKUP('Thông tin khách hàng'!$E$10,$X$2:$Z$5,2,FALSE))</f>
        <v>15000000</v>
      </c>
      <c r="G1101" s="5">
        <f>EP*VLOOKUP('Thông tin khách hàng'!$E$10,$X$2:$Z$5,3,FALSE)*OFFSET($S1101,0,VLOOKUP('Thông tin khách hàng'!$E$10,$X$2:$Z$5,2,FALSE))</f>
        <v>15000000</v>
      </c>
      <c r="H1101" s="5">
        <f>F1101*HLOOKUP(B1101,Assumption!$A$10:$G$12,2,TRUE)+G1101*HLOOKUP(B1101,Assumption!$A$10:$G$12,3,TRUE)</f>
        <v>750000</v>
      </c>
      <c r="I1101" s="5">
        <f t="shared" si="2"/>
        <v>29250000</v>
      </c>
      <c r="J1101" s="47">
        <f>VLOOKUP(D1101,Assumption!$O$3:$Q$103,IF('Thông tin khách hàng'!$B$3="Nam",2,3),FALSE)/12*P1101</f>
        <v>0</v>
      </c>
      <c r="K1101" s="5">
        <v>20000.0</v>
      </c>
      <c r="L1101" s="46">
        <f>ROUND(((HLOOKUP(B1101,Assumption!$A$6:$L$7,2,TRUE)+1)^(1/12)-1)*(E1101+I1101-J1101-K1101),0)</f>
        <v>24761319</v>
      </c>
      <c r="M1101" s="46">
        <f t="shared" si="3"/>
        <v>15017253108</v>
      </c>
      <c r="N1101" s="47">
        <f>HLOOKUP(ROUND(AVERAGE(M1089:M1100)/10^6,0),Assumption!$B$2:$E$3,2,TRUE)*MAX((AVERAGE(M1089:M1100)-250*10^6),0)</f>
        <v>87383110.67</v>
      </c>
      <c r="O1101" s="46">
        <f t="shared" si="4"/>
        <v>15104636219</v>
      </c>
      <c r="P1101" s="46">
        <f>IF(A1101=1,SA,MAX(0,SA-M1100))</f>
        <v>0</v>
      </c>
      <c r="S1101" s="5">
        <v>0.0</v>
      </c>
      <c r="T1101" s="5">
        <v>1.0</v>
      </c>
      <c r="U1101" s="5">
        <v>1.0</v>
      </c>
      <c r="V1101" s="48">
        <v>1.0</v>
      </c>
    </row>
    <row r="1102" ht="15.75" customHeight="1">
      <c r="A1102" s="5">
        <v>1100.0</v>
      </c>
      <c r="B1102" s="5">
        <v>92.0</v>
      </c>
      <c r="C1102" s="5">
        <f t="shared" si="1"/>
        <v>8</v>
      </c>
      <c r="D1102" s="5">
        <f>'Thông tin khách hàng'!$B$4+B1102-1</f>
        <v>92</v>
      </c>
      <c r="E1102" s="46">
        <f t="shared" si="5"/>
        <v>15017253108</v>
      </c>
      <c r="F1102" s="5">
        <f>TP*VLOOKUP('Thông tin khách hàng'!$E$10,$X$2:$Z$5,3,FALSE)*OFFSET($S1102,0,VLOOKUP('Thông tin khách hàng'!$E$10,$X$2:$Z$5,2,FALSE))</f>
        <v>0</v>
      </c>
      <c r="G1102" s="5">
        <f>EP*VLOOKUP('Thông tin khách hàng'!$E$10,$X$2:$Z$5,3,FALSE)*OFFSET($S1102,0,VLOOKUP('Thông tin khách hàng'!$E$10,$X$2:$Z$5,2,FALSE))</f>
        <v>0</v>
      </c>
      <c r="H1102" s="5">
        <f>F1102*HLOOKUP(B1102,Assumption!$A$10:$G$12,2,TRUE)+G1102*HLOOKUP(B1102,Assumption!$A$10:$G$12,3,TRUE)</f>
        <v>0</v>
      </c>
      <c r="I1102" s="5">
        <f t="shared" si="2"/>
        <v>0</v>
      </c>
      <c r="J1102" s="47">
        <f>VLOOKUP(D1102,Assumption!$O$3:$Q$103,IF('Thông tin khách hàng'!$B$3="Nam",2,3),FALSE)/12*P1102</f>
        <v>0</v>
      </c>
      <c r="K1102" s="5">
        <v>20000.0</v>
      </c>
      <c r="L1102" s="46">
        <f>ROUND(((HLOOKUP(B1102,Assumption!$A$6:$L$7,2,TRUE)+1)^(1/12)-1)*(E1102+I1102-J1102-K1102),0)</f>
        <v>24802181</v>
      </c>
      <c r="M1102" s="46">
        <f t="shared" si="3"/>
        <v>15042035289</v>
      </c>
      <c r="N1102" s="47">
        <f>HLOOKUP(ROUND(AVERAGE(M1090:M1101)/10^6,0),Assumption!$B$2:$E$3,2,TRUE)*MAX((AVERAGE(M1090:M1101)-250*10^6),0)</f>
        <v>87559086.47</v>
      </c>
      <c r="O1102" s="46">
        <f t="shared" si="4"/>
        <v>15129594376</v>
      </c>
      <c r="P1102" s="46">
        <f>IF(A1102=1,SA,MAX(0,SA-M1101))</f>
        <v>0</v>
      </c>
      <c r="S1102" s="5">
        <v>0.0</v>
      </c>
      <c r="T1102" s="5">
        <v>0.0</v>
      </c>
      <c r="U1102" s="5">
        <v>0.0</v>
      </c>
      <c r="V1102" s="48">
        <v>1.0</v>
      </c>
    </row>
    <row r="1103" ht="15.75" customHeight="1">
      <c r="A1103" s="5">
        <v>1101.0</v>
      </c>
      <c r="B1103" s="5">
        <v>92.0</v>
      </c>
      <c r="C1103" s="5">
        <f t="shared" si="1"/>
        <v>9</v>
      </c>
      <c r="D1103" s="5">
        <f>'Thông tin khách hàng'!$B$4+B1103-1</f>
        <v>92</v>
      </c>
      <c r="E1103" s="46">
        <f t="shared" si="5"/>
        <v>15042035289</v>
      </c>
      <c r="F1103" s="5">
        <f>TP*VLOOKUP('Thông tin khách hàng'!$E$10,$X$2:$Z$5,3,FALSE)*OFFSET($S1103,0,VLOOKUP('Thông tin khách hàng'!$E$10,$X$2:$Z$5,2,FALSE))</f>
        <v>0</v>
      </c>
      <c r="G1103" s="5">
        <f>EP*VLOOKUP('Thông tin khách hàng'!$E$10,$X$2:$Z$5,3,FALSE)*OFFSET($S1103,0,VLOOKUP('Thông tin khách hàng'!$E$10,$X$2:$Z$5,2,FALSE))</f>
        <v>0</v>
      </c>
      <c r="H1103" s="5">
        <f>F1103*HLOOKUP(B1103,Assumption!$A$10:$G$12,2,TRUE)+G1103*HLOOKUP(B1103,Assumption!$A$10:$G$12,3,TRUE)</f>
        <v>0</v>
      </c>
      <c r="I1103" s="5">
        <f t="shared" si="2"/>
        <v>0</v>
      </c>
      <c r="J1103" s="47">
        <f>VLOOKUP(D1103,Assumption!$O$3:$Q$103,IF('Thông tin khách hàng'!$B$3="Nam",2,3),FALSE)/12*P1103</f>
        <v>0</v>
      </c>
      <c r="K1103" s="5">
        <v>20000.0</v>
      </c>
      <c r="L1103" s="46">
        <f>ROUND(((HLOOKUP(B1103,Assumption!$A$6:$L$7,2,TRUE)+1)^(1/12)-1)*(E1103+I1103-J1103-K1103),0)</f>
        <v>24843111</v>
      </c>
      <c r="M1103" s="46">
        <f t="shared" si="3"/>
        <v>15066858400</v>
      </c>
      <c r="N1103" s="47">
        <f>HLOOKUP(ROUND(AVERAGE(M1091:M1102)/10^6,0),Assumption!$B$2:$E$3,2,TRUE)*MAX((AVERAGE(M1091:M1102)-250*10^6),0)</f>
        <v>87735352.9</v>
      </c>
      <c r="O1103" s="46">
        <f t="shared" si="4"/>
        <v>15154593753</v>
      </c>
      <c r="P1103" s="46">
        <f>IF(A1103=1,SA,MAX(0,SA-M1102))</f>
        <v>0</v>
      </c>
      <c r="S1103" s="5">
        <v>0.0</v>
      </c>
      <c r="T1103" s="5">
        <v>0.0</v>
      </c>
      <c r="U1103" s="5">
        <v>0.0</v>
      </c>
      <c r="V1103" s="48">
        <v>1.0</v>
      </c>
    </row>
    <row r="1104" ht="15.75" customHeight="1">
      <c r="A1104" s="5">
        <v>1102.0</v>
      </c>
      <c r="B1104" s="5">
        <v>92.0</v>
      </c>
      <c r="C1104" s="5">
        <f t="shared" si="1"/>
        <v>10</v>
      </c>
      <c r="D1104" s="5">
        <f>'Thông tin khách hàng'!$B$4+B1104-1</f>
        <v>92</v>
      </c>
      <c r="E1104" s="46">
        <f t="shared" si="5"/>
        <v>15066858400</v>
      </c>
      <c r="F1104" s="5">
        <f>TP*VLOOKUP('Thông tin khách hàng'!$E$10,$X$2:$Z$5,3,FALSE)*OFFSET($S1104,0,VLOOKUP('Thông tin khách hàng'!$E$10,$X$2:$Z$5,2,FALSE))</f>
        <v>0</v>
      </c>
      <c r="G1104" s="5">
        <f>EP*VLOOKUP('Thông tin khách hàng'!$E$10,$X$2:$Z$5,3,FALSE)*OFFSET($S1104,0,VLOOKUP('Thông tin khách hàng'!$E$10,$X$2:$Z$5,2,FALSE))</f>
        <v>0</v>
      </c>
      <c r="H1104" s="5">
        <f>F1104*HLOOKUP(B1104,Assumption!$A$10:$G$12,2,TRUE)+G1104*HLOOKUP(B1104,Assumption!$A$10:$G$12,3,TRUE)</f>
        <v>0</v>
      </c>
      <c r="I1104" s="5">
        <f t="shared" si="2"/>
        <v>0</v>
      </c>
      <c r="J1104" s="47">
        <f>VLOOKUP(D1104,Assumption!$O$3:$Q$103,IF('Thông tin khách hàng'!$B$3="Nam",2,3),FALSE)/12*P1104</f>
        <v>0</v>
      </c>
      <c r="K1104" s="5">
        <v>20000.0</v>
      </c>
      <c r="L1104" s="46">
        <f>ROUND(((HLOOKUP(B1104,Assumption!$A$6:$L$7,2,TRUE)+1)^(1/12)-1)*(E1104+I1104-J1104-K1104),0)</f>
        <v>24884109</v>
      </c>
      <c r="M1104" s="46">
        <f t="shared" si="3"/>
        <v>15091722509</v>
      </c>
      <c r="N1104" s="47">
        <f>HLOOKUP(ROUND(AVERAGE(M1092:M1103)/10^6,0),Assumption!$B$2:$E$3,2,TRUE)*MAX((AVERAGE(M1092:M1103)-250*10^6),0)</f>
        <v>87911910.45</v>
      </c>
      <c r="O1104" s="46">
        <f t="shared" si="4"/>
        <v>15179634420</v>
      </c>
      <c r="P1104" s="46">
        <f>IF(A1104=1,SA,MAX(0,SA-M1103))</f>
        <v>0</v>
      </c>
      <c r="S1104" s="5">
        <v>0.0</v>
      </c>
      <c r="T1104" s="5">
        <v>0.0</v>
      </c>
      <c r="U1104" s="5">
        <v>1.0</v>
      </c>
      <c r="V1104" s="48">
        <v>1.0</v>
      </c>
    </row>
    <row r="1105" ht="15.75" customHeight="1">
      <c r="A1105" s="5">
        <v>1103.0</v>
      </c>
      <c r="B1105" s="5">
        <v>92.0</v>
      </c>
      <c r="C1105" s="5">
        <f t="shared" si="1"/>
        <v>11</v>
      </c>
      <c r="D1105" s="5">
        <f>'Thông tin khách hàng'!$B$4+B1105-1</f>
        <v>92</v>
      </c>
      <c r="E1105" s="46">
        <f t="shared" si="5"/>
        <v>15091722509</v>
      </c>
      <c r="F1105" s="5">
        <f>TP*VLOOKUP('Thông tin khách hàng'!$E$10,$X$2:$Z$5,3,FALSE)*OFFSET($S1105,0,VLOOKUP('Thông tin khách hàng'!$E$10,$X$2:$Z$5,2,FALSE))</f>
        <v>0</v>
      </c>
      <c r="G1105" s="5">
        <f>EP*VLOOKUP('Thông tin khách hàng'!$E$10,$X$2:$Z$5,3,FALSE)*OFFSET($S1105,0,VLOOKUP('Thông tin khách hàng'!$E$10,$X$2:$Z$5,2,FALSE))</f>
        <v>0</v>
      </c>
      <c r="H1105" s="5">
        <f>F1105*HLOOKUP(B1105,Assumption!$A$10:$G$12,2,TRUE)+G1105*HLOOKUP(B1105,Assumption!$A$10:$G$12,3,TRUE)</f>
        <v>0</v>
      </c>
      <c r="I1105" s="5">
        <f t="shared" si="2"/>
        <v>0</v>
      </c>
      <c r="J1105" s="47">
        <f>VLOOKUP(D1105,Assumption!$O$3:$Q$103,IF('Thông tin khách hàng'!$B$3="Nam",2,3),FALSE)/12*P1105</f>
        <v>0</v>
      </c>
      <c r="K1105" s="5">
        <v>20000.0</v>
      </c>
      <c r="L1105" s="46">
        <f>ROUND(((HLOOKUP(B1105,Assumption!$A$6:$L$7,2,TRUE)+1)^(1/12)-1)*(E1105+I1105-J1105-K1105),0)</f>
        <v>24925174</v>
      </c>
      <c r="M1105" s="46">
        <f t="shared" si="3"/>
        <v>15116627683</v>
      </c>
      <c r="N1105" s="47">
        <f>HLOOKUP(ROUND(AVERAGE(M1093:M1104)/10^6,0),Assumption!$B$2:$E$3,2,TRUE)*MAX((AVERAGE(M1093:M1104)-250*10^6),0)</f>
        <v>88088759.6</v>
      </c>
      <c r="O1105" s="46">
        <f t="shared" si="4"/>
        <v>15204716443</v>
      </c>
      <c r="P1105" s="46">
        <f>IF(A1105=1,SA,MAX(0,SA-M1104))</f>
        <v>0</v>
      </c>
      <c r="S1105" s="5">
        <v>0.0</v>
      </c>
      <c r="T1105" s="5">
        <v>0.0</v>
      </c>
      <c r="U1105" s="5">
        <v>0.0</v>
      </c>
      <c r="V1105" s="48">
        <v>1.0</v>
      </c>
    </row>
    <row r="1106" ht="15.75" customHeight="1">
      <c r="A1106" s="5">
        <v>1104.0</v>
      </c>
      <c r="B1106" s="5">
        <v>92.0</v>
      </c>
      <c r="C1106" s="5">
        <f t="shared" si="1"/>
        <v>12</v>
      </c>
      <c r="D1106" s="5">
        <f>'Thông tin khách hàng'!$B$4+B1106-1</f>
        <v>92</v>
      </c>
      <c r="E1106" s="46">
        <f t="shared" si="5"/>
        <v>15116627683</v>
      </c>
      <c r="F1106" s="5">
        <f>TP*VLOOKUP('Thông tin khách hàng'!$E$10,$X$2:$Z$5,3,FALSE)*OFFSET($S1106,0,VLOOKUP('Thông tin khách hàng'!$E$10,$X$2:$Z$5,2,FALSE))</f>
        <v>0</v>
      </c>
      <c r="G1106" s="5">
        <f>EP*VLOOKUP('Thông tin khách hàng'!$E$10,$X$2:$Z$5,3,FALSE)*OFFSET($S1106,0,VLOOKUP('Thông tin khách hàng'!$E$10,$X$2:$Z$5,2,FALSE))</f>
        <v>0</v>
      </c>
      <c r="H1106" s="5">
        <f>F1106*HLOOKUP(B1106,Assumption!$A$10:$G$12,2,TRUE)+G1106*HLOOKUP(B1106,Assumption!$A$10:$G$12,3,TRUE)</f>
        <v>0</v>
      </c>
      <c r="I1106" s="5">
        <f t="shared" si="2"/>
        <v>0</v>
      </c>
      <c r="J1106" s="47">
        <f>VLOOKUP(D1106,Assumption!$O$3:$Q$103,IF('Thông tin khách hàng'!$B$3="Nam",2,3),FALSE)/12*P1106</f>
        <v>0</v>
      </c>
      <c r="K1106" s="5">
        <v>20000.0</v>
      </c>
      <c r="L1106" s="46">
        <f>ROUND(((HLOOKUP(B1106,Assumption!$A$6:$L$7,2,TRUE)+1)^(1/12)-1)*(E1106+I1106-J1106-K1106),0)</f>
        <v>24966307</v>
      </c>
      <c r="M1106" s="46">
        <f t="shared" si="3"/>
        <v>15141573990</v>
      </c>
      <c r="N1106" s="47">
        <f>HLOOKUP(ROUND(AVERAGE(M1094:M1105)/10^6,0),Assumption!$B$2:$E$3,2,TRUE)*MAX((AVERAGE(M1094:M1105)-250*10^6),0)</f>
        <v>88265900.83</v>
      </c>
      <c r="O1106" s="46">
        <f t="shared" si="4"/>
        <v>15229839891</v>
      </c>
      <c r="P1106" s="46">
        <f>IF(A1106=1,SA,MAX(0,SA-M1105))</f>
        <v>0</v>
      </c>
      <c r="S1106" s="5">
        <v>0.0</v>
      </c>
      <c r="T1106" s="5">
        <v>0.0</v>
      </c>
      <c r="U1106" s="5">
        <v>0.0</v>
      </c>
      <c r="V1106" s="48">
        <v>1.0</v>
      </c>
    </row>
    <row r="1107" ht="15.75" customHeight="1">
      <c r="A1107" s="5">
        <v>1105.0</v>
      </c>
      <c r="B1107" s="5">
        <v>93.0</v>
      </c>
      <c r="C1107" s="5">
        <f t="shared" si="1"/>
        <v>1</v>
      </c>
      <c r="D1107" s="5">
        <f>'Thông tin khách hàng'!$B$4+B1107-1</f>
        <v>93</v>
      </c>
      <c r="E1107" s="46">
        <f t="shared" si="5"/>
        <v>15141573990</v>
      </c>
      <c r="F1107" s="5">
        <f>TP*VLOOKUP('Thông tin khách hàng'!$E$10,$X$2:$Z$5,3,FALSE)*OFFSET($S1107,0,VLOOKUP('Thông tin khách hàng'!$E$10,$X$2:$Z$5,2,FALSE))</f>
        <v>15000000</v>
      </c>
      <c r="G1107" s="5">
        <f>EP*VLOOKUP('Thông tin khách hàng'!$E$10,$X$2:$Z$5,3,FALSE)*OFFSET($S1107,0,VLOOKUP('Thông tin khách hàng'!$E$10,$X$2:$Z$5,2,FALSE))</f>
        <v>15000000</v>
      </c>
      <c r="H1107" s="5">
        <f>F1107*HLOOKUP(B1107,Assumption!$A$10:$G$12,2,TRUE)+G1107*HLOOKUP(B1107,Assumption!$A$10:$G$12,3,TRUE)</f>
        <v>750000</v>
      </c>
      <c r="I1107" s="5">
        <f t="shared" si="2"/>
        <v>29250000</v>
      </c>
      <c r="J1107" s="47">
        <f>VLOOKUP(D1107,Assumption!$O$3:$Q$103,IF('Thông tin khách hàng'!$B$3="Nam",2,3),FALSE)/12*P1107</f>
        <v>0</v>
      </c>
      <c r="K1107" s="5">
        <v>20000.0</v>
      </c>
      <c r="L1107" s="46">
        <f>ROUND(((HLOOKUP(B1107,Assumption!$A$6:$L$7,2,TRUE)+1)^(1/12)-1)*(E1107+I1107-J1107-K1107),0)</f>
        <v>25055816</v>
      </c>
      <c r="M1107" s="46">
        <f t="shared" si="3"/>
        <v>15195859806</v>
      </c>
      <c r="N1107" s="47">
        <f>HLOOKUP(ROUND(AVERAGE(M1095:M1106)/10^6,0),Assumption!$B$2:$E$3,2,TRUE)*MAX((AVERAGE(M1095:M1106)-250*10^6),0)</f>
        <v>88443334.62</v>
      </c>
      <c r="O1107" s="46">
        <f t="shared" si="4"/>
        <v>15284303141</v>
      </c>
      <c r="P1107" s="46">
        <f>IF(A1107=1,SA,MAX(0,SA-M1106))</f>
        <v>0</v>
      </c>
      <c r="S1107" s="5">
        <v>1.0</v>
      </c>
      <c r="T1107" s="5">
        <v>1.0</v>
      </c>
      <c r="U1107" s="5">
        <v>1.0</v>
      </c>
      <c r="V1107" s="48">
        <v>1.0</v>
      </c>
    </row>
    <row r="1108" ht="15.75" customHeight="1">
      <c r="A1108" s="5">
        <v>1106.0</v>
      </c>
      <c r="B1108" s="5">
        <v>93.0</v>
      </c>
      <c r="C1108" s="5">
        <f t="shared" si="1"/>
        <v>2</v>
      </c>
      <c r="D1108" s="5">
        <f>'Thông tin khách hàng'!$B$4+B1108-1</f>
        <v>93</v>
      </c>
      <c r="E1108" s="46">
        <f t="shared" si="5"/>
        <v>15195859806</v>
      </c>
      <c r="F1108" s="5">
        <f>TP*VLOOKUP('Thông tin khách hàng'!$E$10,$X$2:$Z$5,3,FALSE)*OFFSET($S1108,0,VLOOKUP('Thông tin khách hàng'!$E$10,$X$2:$Z$5,2,FALSE))</f>
        <v>0</v>
      </c>
      <c r="G1108" s="5">
        <f>EP*VLOOKUP('Thông tin khách hàng'!$E$10,$X$2:$Z$5,3,FALSE)*OFFSET($S1108,0,VLOOKUP('Thông tin khách hàng'!$E$10,$X$2:$Z$5,2,FALSE))</f>
        <v>0</v>
      </c>
      <c r="H1108" s="5">
        <f>F1108*HLOOKUP(B1108,Assumption!$A$10:$G$12,2,TRUE)+G1108*HLOOKUP(B1108,Assumption!$A$10:$G$12,3,TRUE)</f>
        <v>0</v>
      </c>
      <c r="I1108" s="5">
        <f t="shared" si="2"/>
        <v>0</v>
      </c>
      <c r="J1108" s="47">
        <f>VLOOKUP(D1108,Assumption!$O$3:$Q$103,IF('Thông tin khách hàng'!$B$3="Nam",2,3),FALSE)/12*P1108</f>
        <v>0</v>
      </c>
      <c r="K1108" s="5">
        <v>20000.0</v>
      </c>
      <c r="L1108" s="46">
        <f>ROUND(((HLOOKUP(B1108,Assumption!$A$6:$L$7,2,TRUE)+1)^(1/12)-1)*(E1108+I1108-J1108-K1108),0)</f>
        <v>25097165</v>
      </c>
      <c r="M1108" s="46">
        <f t="shared" si="3"/>
        <v>15220936971</v>
      </c>
      <c r="N1108" s="47">
        <f>HLOOKUP(ROUND(AVERAGE(M1096:M1107)/10^6,0),Assumption!$B$2:$E$3,2,TRUE)*MAX((AVERAGE(M1096:M1107)-250*10^6),0)</f>
        <v>88621061.46</v>
      </c>
      <c r="O1108" s="46">
        <f t="shared" si="4"/>
        <v>15309558033</v>
      </c>
      <c r="P1108" s="46">
        <f>IF(A1108=1,SA,MAX(0,SA-M1107))</f>
        <v>0</v>
      </c>
      <c r="S1108" s="5">
        <v>0.0</v>
      </c>
      <c r="T1108" s="5">
        <v>0.0</v>
      </c>
      <c r="U1108" s="5">
        <v>0.0</v>
      </c>
      <c r="V1108" s="48">
        <v>1.0</v>
      </c>
    </row>
    <row r="1109" ht="15.75" customHeight="1">
      <c r="A1109" s="5">
        <v>1107.0</v>
      </c>
      <c r="B1109" s="5">
        <v>93.0</v>
      </c>
      <c r="C1109" s="5">
        <f t="shared" si="1"/>
        <v>3</v>
      </c>
      <c r="D1109" s="5">
        <f>'Thông tin khách hàng'!$B$4+B1109-1</f>
        <v>93</v>
      </c>
      <c r="E1109" s="46">
        <f t="shared" si="5"/>
        <v>15220936971</v>
      </c>
      <c r="F1109" s="5">
        <f>TP*VLOOKUP('Thông tin khách hàng'!$E$10,$X$2:$Z$5,3,FALSE)*OFFSET($S1109,0,VLOOKUP('Thông tin khách hàng'!$E$10,$X$2:$Z$5,2,FALSE))</f>
        <v>0</v>
      </c>
      <c r="G1109" s="5">
        <f>EP*VLOOKUP('Thông tin khách hàng'!$E$10,$X$2:$Z$5,3,FALSE)*OFFSET($S1109,0,VLOOKUP('Thông tin khách hàng'!$E$10,$X$2:$Z$5,2,FALSE))</f>
        <v>0</v>
      </c>
      <c r="H1109" s="5">
        <f>F1109*HLOOKUP(B1109,Assumption!$A$10:$G$12,2,TRUE)+G1109*HLOOKUP(B1109,Assumption!$A$10:$G$12,3,TRUE)</f>
        <v>0</v>
      </c>
      <c r="I1109" s="5">
        <f t="shared" si="2"/>
        <v>0</v>
      </c>
      <c r="J1109" s="47">
        <f>VLOOKUP(D1109,Assumption!$O$3:$Q$103,IF('Thông tin khách hàng'!$B$3="Nam",2,3),FALSE)/12*P1109</f>
        <v>0</v>
      </c>
      <c r="K1109" s="5">
        <v>20000.0</v>
      </c>
      <c r="L1109" s="46">
        <f>ROUND(((HLOOKUP(B1109,Assumption!$A$6:$L$7,2,TRUE)+1)^(1/12)-1)*(E1109+I1109-J1109-K1109),0)</f>
        <v>25138582</v>
      </c>
      <c r="M1109" s="46">
        <f t="shared" si="3"/>
        <v>15246055553</v>
      </c>
      <c r="N1109" s="47">
        <f>HLOOKUP(ROUND(AVERAGE(M1097:M1108)/10^6,0),Assumption!$B$2:$E$3,2,TRUE)*MAX((AVERAGE(M1097:M1108)-250*10^6),0)</f>
        <v>88799081.84</v>
      </c>
      <c r="O1109" s="46">
        <f t="shared" si="4"/>
        <v>15334854635</v>
      </c>
      <c r="P1109" s="46">
        <f>IF(A1109=1,SA,MAX(0,SA-M1108))</f>
        <v>0</v>
      </c>
      <c r="S1109" s="5">
        <v>0.0</v>
      </c>
      <c r="T1109" s="5">
        <v>0.0</v>
      </c>
      <c r="U1109" s="5">
        <v>0.0</v>
      </c>
      <c r="V1109" s="48">
        <v>1.0</v>
      </c>
    </row>
    <row r="1110" ht="15.75" customHeight="1">
      <c r="A1110" s="5">
        <v>1108.0</v>
      </c>
      <c r="B1110" s="5">
        <v>93.0</v>
      </c>
      <c r="C1110" s="5">
        <f t="shared" si="1"/>
        <v>4</v>
      </c>
      <c r="D1110" s="5">
        <f>'Thông tin khách hàng'!$B$4+B1110-1</f>
        <v>93</v>
      </c>
      <c r="E1110" s="46">
        <f t="shared" si="5"/>
        <v>15246055553</v>
      </c>
      <c r="F1110" s="5">
        <f>TP*VLOOKUP('Thông tin khách hàng'!$E$10,$X$2:$Z$5,3,FALSE)*OFFSET($S1110,0,VLOOKUP('Thông tin khách hàng'!$E$10,$X$2:$Z$5,2,FALSE))</f>
        <v>0</v>
      </c>
      <c r="G1110" s="5">
        <f>EP*VLOOKUP('Thông tin khách hàng'!$E$10,$X$2:$Z$5,3,FALSE)*OFFSET($S1110,0,VLOOKUP('Thông tin khách hàng'!$E$10,$X$2:$Z$5,2,FALSE))</f>
        <v>0</v>
      </c>
      <c r="H1110" s="5">
        <f>F1110*HLOOKUP(B1110,Assumption!$A$10:$G$12,2,TRUE)+G1110*HLOOKUP(B1110,Assumption!$A$10:$G$12,3,TRUE)</f>
        <v>0</v>
      </c>
      <c r="I1110" s="5">
        <f t="shared" si="2"/>
        <v>0</v>
      </c>
      <c r="J1110" s="47">
        <f>VLOOKUP(D1110,Assumption!$O$3:$Q$103,IF('Thông tin khách hàng'!$B$3="Nam",2,3),FALSE)/12*P1110</f>
        <v>0</v>
      </c>
      <c r="K1110" s="5">
        <v>20000.0</v>
      </c>
      <c r="L1110" s="46">
        <f>ROUND(((HLOOKUP(B1110,Assumption!$A$6:$L$7,2,TRUE)+1)^(1/12)-1)*(E1110+I1110-J1110-K1110),0)</f>
        <v>25180067</v>
      </c>
      <c r="M1110" s="46">
        <f t="shared" si="3"/>
        <v>15271215620</v>
      </c>
      <c r="N1110" s="47">
        <f>HLOOKUP(ROUND(AVERAGE(M1098:M1109)/10^6,0),Assumption!$B$2:$E$3,2,TRUE)*MAX((AVERAGE(M1098:M1109)-250*10^6),0)</f>
        <v>88977396.22</v>
      </c>
      <c r="O1110" s="46">
        <f t="shared" si="4"/>
        <v>15360193016</v>
      </c>
      <c r="P1110" s="46">
        <f>IF(A1110=1,SA,MAX(0,SA-M1109))</f>
        <v>0</v>
      </c>
      <c r="S1110" s="5">
        <v>0.0</v>
      </c>
      <c r="T1110" s="5">
        <v>0.0</v>
      </c>
      <c r="U1110" s="5">
        <v>1.0</v>
      </c>
      <c r="V1110" s="48">
        <v>1.0</v>
      </c>
    </row>
    <row r="1111" ht="15.75" customHeight="1">
      <c r="A1111" s="5">
        <v>1109.0</v>
      </c>
      <c r="B1111" s="5">
        <v>93.0</v>
      </c>
      <c r="C1111" s="5">
        <f t="shared" si="1"/>
        <v>5</v>
      </c>
      <c r="D1111" s="5">
        <f>'Thông tin khách hàng'!$B$4+B1111-1</f>
        <v>93</v>
      </c>
      <c r="E1111" s="46">
        <f t="shared" si="5"/>
        <v>15271215620</v>
      </c>
      <c r="F1111" s="5">
        <f>TP*VLOOKUP('Thông tin khách hàng'!$E$10,$X$2:$Z$5,3,FALSE)*OFFSET($S1111,0,VLOOKUP('Thông tin khách hàng'!$E$10,$X$2:$Z$5,2,FALSE))</f>
        <v>0</v>
      </c>
      <c r="G1111" s="5">
        <f>EP*VLOOKUP('Thông tin khách hàng'!$E$10,$X$2:$Z$5,3,FALSE)*OFFSET($S1111,0,VLOOKUP('Thông tin khách hàng'!$E$10,$X$2:$Z$5,2,FALSE))</f>
        <v>0</v>
      </c>
      <c r="H1111" s="5">
        <f>F1111*HLOOKUP(B1111,Assumption!$A$10:$G$12,2,TRUE)+G1111*HLOOKUP(B1111,Assumption!$A$10:$G$12,3,TRUE)</f>
        <v>0</v>
      </c>
      <c r="I1111" s="5">
        <f t="shared" si="2"/>
        <v>0</v>
      </c>
      <c r="J1111" s="47">
        <f>VLOOKUP(D1111,Assumption!$O$3:$Q$103,IF('Thông tin khách hàng'!$B$3="Nam",2,3),FALSE)/12*P1111</f>
        <v>0</v>
      </c>
      <c r="K1111" s="5">
        <v>20000.0</v>
      </c>
      <c r="L1111" s="46">
        <f>ROUND(((HLOOKUP(B1111,Assumption!$A$6:$L$7,2,TRUE)+1)^(1/12)-1)*(E1111+I1111-J1111-K1111),0)</f>
        <v>25221621</v>
      </c>
      <c r="M1111" s="46">
        <f t="shared" si="3"/>
        <v>15296417241</v>
      </c>
      <c r="N1111" s="47">
        <f>HLOOKUP(ROUND(AVERAGE(M1099:M1110)/10^6,0),Assumption!$B$2:$E$3,2,TRUE)*MAX((AVERAGE(M1099:M1110)-250*10^6),0)</f>
        <v>89156005.11</v>
      </c>
      <c r="O1111" s="46">
        <f t="shared" si="4"/>
        <v>15385573246</v>
      </c>
      <c r="P1111" s="46">
        <f>IF(A1111=1,SA,MAX(0,SA-M1110))</f>
        <v>0</v>
      </c>
      <c r="S1111" s="5">
        <v>0.0</v>
      </c>
      <c r="T1111" s="5">
        <v>0.0</v>
      </c>
      <c r="U1111" s="5">
        <v>0.0</v>
      </c>
      <c r="V1111" s="48">
        <v>1.0</v>
      </c>
    </row>
    <row r="1112" ht="15.75" customHeight="1">
      <c r="A1112" s="5">
        <v>1110.0</v>
      </c>
      <c r="B1112" s="5">
        <v>93.0</v>
      </c>
      <c r="C1112" s="5">
        <f t="shared" si="1"/>
        <v>6</v>
      </c>
      <c r="D1112" s="5">
        <f>'Thông tin khách hàng'!$B$4+B1112-1</f>
        <v>93</v>
      </c>
      <c r="E1112" s="46">
        <f t="shared" si="5"/>
        <v>15296417241</v>
      </c>
      <c r="F1112" s="5">
        <f>TP*VLOOKUP('Thông tin khách hàng'!$E$10,$X$2:$Z$5,3,FALSE)*OFFSET($S1112,0,VLOOKUP('Thông tin khách hàng'!$E$10,$X$2:$Z$5,2,FALSE))</f>
        <v>0</v>
      </c>
      <c r="G1112" s="5">
        <f>EP*VLOOKUP('Thông tin khách hàng'!$E$10,$X$2:$Z$5,3,FALSE)*OFFSET($S1112,0,VLOOKUP('Thông tin khách hàng'!$E$10,$X$2:$Z$5,2,FALSE))</f>
        <v>0</v>
      </c>
      <c r="H1112" s="5">
        <f>F1112*HLOOKUP(B1112,Assumption!$A$10:$G$12,2,TRUE)+G1112*HLOOKUP(B1112,Assumption!$A$10:$G$12,3,TRUE)</f>
        <v>0</v>
      </c>
      <c r="I1112" s="5">
        <f t="shared" si="2"/>
        <v>0</v>
      </c>
      <c r="J1112" s="47">
        <f>VLOOKUP(D1112,Assumption!$O$3:$Q$103,IF('Thông tin khách hàng'!$B$3="Nam",2,3),FALSE)/12*P1112</f>
        <v>0</v>
      </c>
      <c r="K1112" s="5">
        <v>20000.0</v>
      </c>
      <c r="L1112" s="46">
        <f>ROUND(((HLOOKUP(B1112,Assumption!$A$6:$L$7,2,TRUE)+1)^(1/12)-1)*(E1112+I1112-J1112-K1112),0)</f>
        <v>25263244</v>
      </c>
      <c r="M1112" s="46">
        <f t="shared" si="3"/>
        <v>15321660485</v>
      </c>
      <c r="N1112" s="47">
        <f>HLOOKUP(ROUND(AVERAGE(M1100:M1111)/10^6,0),Assumption!$B$2:$E$3,2,TRUE)*MAX((AVERAGE(M1100:M1111)-250*10^6),0)</f>
        <v>89334908.98</v>
      </c>
      <c r="O1112" s="46">
        <f t="shared" si="4"/>
        <v>15410995394</v>
      </c>
      <c r="P1112" s="46">
        <f>IF(A1112=1,SA,MAX(0,SA-M1111))</f>
        <v>0</v>
      </c>
      <c r="S1112" s="5">
        <v>0.0</v>
      </c>
      <c r="T1112" s="5">
        <v>0.0</v>
      </c>
      <c r="U1112" s="5">
        <v>0.0</v>
      </c>
      <c r="V1112" s="48">
        <v>1.0</v>
      </c>
    </row>
    <row r="1113" ht="15.75" customHeight="1">
      <c r="A1113" s="5">
        <v>1111.0</v>
      </c>
      <c r="B1113" s="5">
        <v>93.0</v>
      </c>
      <c r="C1113" s="5">
        <f t="shared" si="1"/>
        <v>7</v>
      </c>
      <c r="D1113" s="5">
        <f>'Thông tin khách hàng'!$B$4+B1113-1</f>
        <v>93</v>
      </c>
      <c r="E1113" s="46">
        <f t="shared" si="5"/>
        <v>15321660485</v>
      </c>
      <c r="F1113" s="5">
        <f>TP*VLOOKUP('Thông tin khách hàng'!$E$10,$X$2:$Z$5,3,FALSE)*OFFSET($S1113,0,VLOOKUP('Thông tin khách hàng'!$E$10,$X$2:$Z$5,2,FALSE))</f>
        <v>15000000</v>
      </c>
      <c r="G1113" s="5">
        <f>EP*VLOOKUP('Thông tin khách hàng'!$E$10,$X$2:$Z$5,3,FALSE)*OFFSET($S1113,0,VLOOKUP('Thông tin khách hàng'!$E$10,$X$2:$Z$5,2,FALSE))</f>
        <v>15000000</v>
      </c>
      <c r="H1113" s="5">
        <f>F1113*HLOOKUP(B1113,Assumption!$A$10:$G$12,2,TRUE)+G1113*HLOOKUP(B1113,Assumption!$A$10:$G$12,3,TRUE)</f>
        <v>750000</v>
      </c>
      <c r="I1113" s="5">
        <f t="shared" si="2"/>
        <v>29250000</v>
      </c>
      <c r="J1113" s="47">
        <f>VLOOKUP(D1113,Assumption!$O$3:$Q$103,IF('Thông tin khách hàng'!$B$3="Nam",2,3),FALSE)/12*P1113</f>
        <v>0</v>
      </c>
      <c r="K1113" s="5">
        <v>20000.0</v>
      </c>
      <c r="L1113" s="46">
        <f>ROUND(((HLOOKUP(B1113,Assumption!$A$6:$L$7,2,TRUE)+1)^(1/12)-1)*(E1113+I1113-J1113-K1113),0)</f>
        <v>25353244</v>
      </c>
      <c r="M1113" s="46">
        <f t="shared" si="3"/>
        <v>15376243729</v>
      </c>
      <c r="N1113" s="47">
        <f>HLOOKUP(ROUND(AVERAGE(M1101:M1112)/10^6,0),Assumption!$B$2:$E$3,2,TRUE)*MAX((AVERAGE(M1101:M1112)-250*10^6),0)</f>
        <v>89514108.33</v>
      </c>
      <c r="O1113" s="46">
        <f t="shared" si="4"/>
        <v>15465757838</v>
      </c>
      <c r="P1113" s="46">
        <f>IF(A1113=1,SA,MAX(0,SA-M1112))</f>
        <v>0</v>
      </c>
      <c r="S1113" s="5">
        <v>0.0</v>
      </c>
      <c r="T1113" s="5">
        <v>1.0</v>
      </c>
      <c r="U1113" s="5">
        <v>1.0</v>
      </c>
      <c r="V1113" s="48">
        <v>1.0</v>
      </c>
    </row>
    <row r="1114" ht="15.75" customHeight="1">
      <c r="A1114" s="5">
        <v>1112.0</v>
      </c>
      <c r="B1114" s="5">
        <v>93.0</v>
      </c>
      <c r="C1114" s="5">
        <f t="shared" si="1"/>
        <v>8</v>
      </c>
      <c r="D1114" s="5">
        <f>'Thông tin khách hàng'!$B$4+B1114-1</f>
        <v>93</v>
      </c>
      <c r="E1114" s="46">
        <f t="shared" si="5"/>
        <v>15376243729</v>
      </c>
      <c r="F1114" s="5">
        <f>TP*VLOOKUP('Thông tin khách hàng'!$E$10,$X$2:$Z$5,3,FALSE)*OFFSET($S1114,0,VLOOKUP('Thông tin khách hàng'!$E$10,$X$2:$Z$5,2,FALSE))</f>
        <v>0</v>
      </c>
      <c r="G1114" s="5">
        <f>EP*VLOOKUP('Thông tin khách hàng'!$E$10,$X$2:$Z$5,3,FALSE)*OFFSET($S1114,0,VLOOKUP('Thông tin khách hàng'!$E$10,$X$2:$Z$5,2,FALSE))</f>
        <v>0</v>
      </c>
      <c r="H1114" s="5">
        <f>F1114*HLOOKUP(B1114,Assumption!$A$10:$G$12,2,TRUE)+G1114*HLOOKUP(B1114,Assumption!$A$10:$G$12,3,TRUE)</f>
        <v>0</v>
      </c>
      <c r="I1114" s="5">
        <f t="shared" si="2"/>
        <v>0</v>
      </c>
      <c r="J1114" s="47">
        <f>VLOOKUP(D1114,Assumption!$O$3:$Q$103,IF('Thông tin khách hàng'!$B$3="Nam",2,3),FALSE)/12*P1114</f>
        <v>0</v>
      </c>
      <c r="K1114" s="5">
        <v>20000.0</v>
      </c>
      <c r="L1114" s="46">
        <f>ROUND(((HLOOKUP(B1114,Assumption!$A$6:$L$7,2,TRUE)+1)^(1/12)-1)*(E1114+I1114-J1114-K1114),0)</f>
        <v>25395084</v>
      </c>
      <c r="M1114" s="46">
        <f t="shared" si="3"/>
        <v>15401618813</v>
      </c>
      <c r="N1114" s="47">
        <f>HLOOKUP(ROUND(AVERAGE(M1102:M1113)/10^6,0),Assumption!$B$2:$E$3,2,TRUE)*MAX((AVERAGE(M1102:M1113)-250*10^6),0)</f>
        <v>89693603.64</v>
      </c>
      <c r="O1114" s="46">
        <f t="shared" si="4"/>
        <v>15491312417</v>
      </c>
      <c r="P1114" s="46">
        <f>IF(A1114=1,SA,MAX(0,SA-M1113))</f>
        <v>0</v>
      </c>
      <c r="S1114" s="5">
        <v>0.0</v>
      </c>
      <c r="T1114" s="5">
        <v>0.0</v>
      </c>
      <c r="U1114" s="5">
        <v>0.0</v>
      </c>
      <c r="V1114" s="48">
        <v>1.0</v>
      </c>
    </row>
    <row r="1115" ht="15.75" customHeight="1">
      <c r="A1115" s="5">
        <v>1113.0</v>
      </c>
      <c r="B1115" s="5">
        <v>93.0</v>
      </c>
      <c r="C1115" s="5">
        <f t="shared" si="1"/>
        <v>9</v>
      </c>
      <c r="D1115" s="5">
        <f>'Thông tin khách hàng'!$B$4+B1115-1</f>
        <v>93</v>
      </c>
      <c r="E1115" s="46">
        <f t="shared" si="5"/>
        <v>15401618813</v>
      </c>
      <c r="F1115" s="5">
        <f>TP*VLOOKUP('Thông tin khách hàng'!$E$10,$X$2:$Z$5,3,FALSE)*OFFSET($S1115,0,VLOOKUP('Thông tin khách hàng'!$E$10,$X$2:$Z$5,2,FALSE))</f>
        <v>0</v>
      </c>
      <c r="G1115" s="5">
        <f>EP*VLOOKUP('Thông tin khách hàng'!$E$10,$X$2:$Z$5,3,FALSE)*OFFSET($S1115,0,VLOOKUP('Thông tin khách hàng'!$E$10,$X$2:$Z$5,2,FALSE))</f>
        <v>0</v>
      </c>
      <c r="H1115" s="5">
        <f>F1115*HLOOKUP(B1115,Assumption!$A$10:$G$12,2,TRUE)+G1115*HLOOKUP(B1115,Assumption!$A$10:$G$12,3,TRUE)</f>
        <v>0</v>
      </c>
      <c r="I1115" s="5">
        <f t="shared" si="2"/>
        <v>0</v>
      </c>
      <c r="J1115" s="47">
        <f>VLOOKUP(D1115,Assumption!$O$3:$Q$103,IF('Thông tin khách hàng'!$B$3="Nam",2,3),FALSE)/12*P1115</f>
        <v>0</v>
      </c>
      <c r="K1115" s="5">
        <v>20000.0</v>
      </c>
      <c r="L1115" s="46">
        <f>ROUND(((HLOOKUP(B1115,Assumption!$A$6:$L$7,2,TRUE)+1)^(1/12)-1)*(E1115+I1115-J1115-K1115),0)</f>
        <v>25436993</v>
      </c>
      <c r="M1115" s="46">
        <f t="shared" si="3"/>
        <v>15427035806</v>
      </c>
      <c r="N1115" s="47">
        <f>HLOOKUP(ROUND(AVERAGE(M1103:M1114)/10^6,0),Assumption!$B$2:$E$3,2,TRUE)*MAX((AVERAGE(M1103:M1114)-250*10^6),0)</f>
        <v>89873395.4</v>
      </c>
      <c r="O1115" s="46">
        <f t="shared" si="4"/>
        <v>15516909202</v>
      </c>
      <c r="P1115" s="46">
        <f>IF(A1115=1,SA,MAX(0,SA-M1114))</f>
        <v>0</v>
      </c>
      <c r="S1115" s="5">
        <v>0.0</v>
      </c>
      <c r="T1115" s="5">
        <v>0.0</v>
      </c>
      <c r="U1115" s="5">
        <v>0.0</v>
      </c>
      <c r="V1115" s="48">
        <v>1.0</v>
      </c>
    </row>
    <row r="1116" ht="15.75" customHeight="1">
      <c r="A1116" s="5">
        <v>1114.0</v>
      </c>
      <c r="B1116" s="5">
        <v>93.0</v>
      </c>
      <c r="C1116" s="5">
        <f t="shared" si="1"/>
        <v>10</v>
      </c>
      <c r="D1116" s="5">
        <f>'Thông tin khách hàng'!$B$4+B1116-1</f>
        <v>93</v>
      </c>
      <c r="E1116" s="46">
        <f t="shared" si="5"/>
        <v>15427035806</v>
      </c>
      <c r="F1116" s="5">
        <f>TP*VLOOKUP('Thông tin khách hàng'!$E$10,$X$2:$Z$5,3,FALSE)*OFFSET($S1116,0,VLOOKUP('Thông tin khách hàng'!$E$10,$X$2:$Z$5,2,FALSE))</f>
        <v>0</v>
      </c>
      <c r="G1116" s="5">
        <f>EP*VLOOKUP('Thông tin khách hàng'!$E$10,$X$2:$Z$5,3,FALSE)*OFFSET($S1116,0,VLOOKUP('Thông tin khách hàng'!$E$10,$X$2:$Z$5,2,FALSE))</f>
        <v>0</v>
      </c>
      <c r="H1116" s="5">
        <f>F1116*HLOOKUP(B1116,Assumption!$A$10:$G$12,2,TRUE)+G1116*HLOOKUP(B1116,Assumption!$A$10:$G$12,3,TRUE)</f>
        <v>0</v>
      </c>
      <c r="I1116" s="5">
        <f t="shared" si="2"/>
        <v>0</v>
      </c>
      <c r="J1116" s="47">
        <f>VLOOKUP(D1116,Assumption!$O$3:$Q$103,IF('Thông tin khách hàng'!$B$3="Nam",2,3),FALSE)/12*P1116</f>
        <v>0</v>
      </c>
      <c r="K1116" s="5">
        <v>20000.0</v>
      </c>
      <c r="L1116" s="46">
        <f>ROUND(((HLOOKUP(B1116,Assumption!$A$6:$L$7,2,TRUE)+1)^(1/12)-1)*(E1116+I1116-J1116-K1116),0)</f>
        <v>25478971</v>
      </c>
      <c r="M1116" s="46">
        <f t="shared" si="3"/>
        <v>15452494777</v>
      </c>
      <c r="N1116" s="47">
        <f>HLOOKUP(ROUND(AVERAGE(M1104:M1115)/10^6,0),Assumption!$B$2:$E$3,2,TRUE)*MAX((AVERAGE(M1104:M1115)-250*10^6),0)</f>
        <v>90053484.1</v>
      </c>
      <c r="O1116" s="46">
        <f t="shared" si="4"/>
        <v>15542548261</v>
      </c>
      <c r="P1116" s="46">
        <f>IF(A1116=1,SA,MAX(0,SA-M1115))</f>
        <v>0</v>
      </c>
      <c r="S1116" s="5">
        <v>0.0</v>
      </c>
      <c r="T1116" s="5">
        <v>0.0</v>
      </c>
      <c r="U1116" s="5">
        <v>1.0</v>
      </c>
      <c r="V1116" s="48">
        <v>1.0</v>
      </c>
    </row>
    <row r="1117" ht="15.75" customHeight="1">
      <c r="A1117" s="5">
        <v>1115.0</v>
      </c>
      <c r="B1117" s="5">
        <v>93.0</v>
      </c>
      <c r="C1117" s="5">
        <f t="shared" si="1"/>
        <v>11</v>
      </c>
      <c r="D1117" s="5">
        <f>'Thông tin khách hàng'!$B$4+B1117-1</f>
        <v>93</v>
      </c>
      <c r="E1117" s="46">
        <f t="shared" si="5"/>
        <v>15452494777</v>
      </c>
      <c r="F1117" s="5">
        <f>TP*VLOOKUP('Thông tin khách hàng'!$E$10,$X$2:$Z$5,3,FALSE)*OFFSET($S1117,0,VLOOKUP('Thông tin khách hàng'!$E$10,$X$2:$Z$5,2,FALSE))</f>
        <v>0</v>
      </c>
      <c r="G1117" s="5">
        <f>EP*VLOOKUP('Thông tin khách hàng'!$E$10,$X$2:$Z$5,3,FALSE)*OFFSET($S1117,0,VLOOKUP('Thông tin khách hàng'!$E$10,$X$2:$Z$5,2,FALSE))</f>
        <v>0</v>
      </c>
      <c r="H1117" s="5">
        <f>F1117*HLOOKUP(B1117,Assumption!$A$10:$G$12,2,TRUE)+G1117*HLOOKUP(B1117,Assumption!$A$10:$G$12,3,TRUE)</f>
        <v>0</v>
      </c>
      <c r="I1117" s="5">
        <f t="shared" si="2"/>
        <v>0</v>
      </c>
      <c r="J1117" s="47">
        <f>VLOOKUP(D1117,Assumption!$O$3:$Q$103,IF('Thông tin khách hàng'!$B$3="Nam",2,3),FALSE)/12*P1117</f>
        <v>0</v>
      </c>
      <c r="K1117" s="5">
        <v>20000.0</v>
      </c>
      <c r="L1117" s="46">
        <f>ROUND(((HLOOKUP(B1117,Assumption!$A$6:$L$7,2,TRUE)+1)^(1/12)-1)*(E1117+I1117-J1117-K1117),0)</f>
        <v>25521018</v>
      </c>
      <c r="M1117" s="46">
        <f t="shared" si="3"/>
        <v>15477995795</v>
      </c>
      <c r="N1117" s="47">
        <f>HLOOKUP(ROUND(AVERAGE(M1105:M1116)/10^6,0),Assumption!$B$2:$E$3,2,TRUE)*MAX((AVERAGE(M1105:M1116)-250*10^6),0)</f>
        <v>90233870.24</v>
      </c>
      <c r="O1117" s="46">
        <f t="shared" si="4"/>
        <v>15568229666</v>
      </c>
      <c r="P1117" s="46">
        <f>IF(A1117=1,SA,MAX(0,SA-M1116))</f>
        <v>0</v>
      </c>
      <c r="S1117" s="5">
        <v>0.0</v>
      </c>
      <c r="T1117" s="5">
        <v>0.0</v>
      </c>
      <c r="U1117" s="5">
        <v>0.0</v>
      </c>
      <c r="V1117" s="48">
        <v>1.0</v>
      </c>
    </row>
    <row r="1118" ht="15.75" customHeight="1">
      <c r="A1118" s="5">
        <v>1116.0</v>
      </c>
      <c r="B1118" s="5">
        <v>93.0</v>
      </c>
      <c r="C1118" s="5">
        <f t="shared" si="1"/>
        <v>12</v>
      </c>
      <c r="D1118" s="5">
        <f>'Thông tin khách hàng'!$B$4+B1118-1</f>
        <v>93</v>
      </c>
      <c r="E1118" s="46">
        <f t="shared" si="5"/>
        <v>15477995795</v>
      </c>
      <c r="F1118" s="5">
        <f>TP*VLOOKUP('Thông tin khách hàng'!$E$10,$X$2:$Z$5,3,FALSE)*OFFSET($S1118,0,VLOOKUP('Thông tin khách hàng'!$E$10,$X$2:$Z$5,2,FALSE))</f>
        <v>0</v>
      </c>
      <c r="G1118" s="5">
        <f>EP*VLOOKUP('Thông tin khách hàng'!$E$10,$X$2:$Z$5,3,FALSE)*OFFSET($S1118,0,VLOOKUP('Thông tin khách hàng'!$E$10,$X$2:$Z$5,2,FALSE))</f>
        <v>0</v>
      </c>
      <c r="H1118" s="5">
        <f>F1118*HLOOKUP(B1118,Assumption!$A$10:$G$12,2,TRUE)+G1118*HLOOKUP(B1118,Assumption!$A$10:$G$12,3,TRUE)</f>
        <v>0</v>
      </c>
      <c r="I1118" s="5">
        <f t="shared" si="2"/>
        <v>0</v>
      </c>
      <c r="J1118" s="47">
        <f>VLOOKUP(D1118,Assumption!$O$3:$Q$103,IF('Thông tin khách hàng'!$B$3="Nam",2,3),FALSE)/12*P1118</f>
        <v>0</v>
      </c>
      <c r="K1118" s="5">
        <v>20000.0</v>
      </c>
      <c r="L1118" s="46">
        <f>ROUND(((HLOOKUP(B1118,Assumption!$A$6:$L$7,2,TRUE)+1)^(1/12)-1)*(E1118+I1118-J1118-K1118),0)</f>
        <v>25563135</v>
      </c>
      <c r="M1118" s="46">
        <f t="shared" si="3"/>
        <v>15503538930</v>
      </c>
      <c r="N1118" s="47">
        <f>HLOOKUP(ROUND(AVERAGE(M1106:M1117)/10^6,0),Assumption!$B$2:$E$3,2,TRUE)*MAX((AVERAGE(M1106:M1117)-250*10^6),0)</f>
        <v>90414554.29</v>
      </c>
      <c r="O1118" s="46">
        <f t="shared" si="4"/>
        <v>15593953485</v>
      </c>
      <c r="P1118" s="46">
        <f>IF(A1118=1,SA,MAX(0,SA-M1117))</f>
        <v>0</v>
      </c>
      <c r="S1118" s="5">
        <v>0.0</v>
      </c>
      <c r="T1118" s="5">
        <v>0.0</v>
      </c>
      <c r="U1118" s="5">
        <v>0.0</v>
      </c>
      <c r="V1118" s="48">
        <v>1.0</v>
      </c>
    </row>
    <row r="1119" ht="15.75" customHeight="1">
      <c r="A1119" s="5">
        <v>1117.0</v>
      </c>
      <c r="B1119" s="5">
        <v>94.0</v>
      </c>
      <c r="C1119" s="5">
        <f t="shared" si="1"/>
        <v>1</v>
      </c>
      <c r="D1119" s="5">
        <f>'Thông tin khách hàng'!$B$4+B1119-1</f>
        <v>94</v>
      </c>
      <c r="E1119" s="46">
        <f t="shared" si="5"/>
        <v>15503538930</v>
      </c>
      <c r="F1119" s="5">
        <f>TP*VLOOKUP('Thông tin khách hàng'!$E$10,$X$2:$Z$5,3,FALSE)*OFFSET($S1119,0,VLOOKUP('Thông tin khách hàng'!$E$10,$X$2:$Z$5,2,FALSE))</f>
        <v>15000000</v>
      </c>
      <c r="G1119" s="5">
        <f>EP*VLOOKUP('Thông tin khách hàng'!$E$10,$X$2:$Z$5,3,FALSE)*OFFSET($S1119,0,VLOOKUP('Thông tin khách hàng'!$E$10,$X$2:$Z$5,2,FALSE))</f>
        <v>15000000</v>
      </c>
      <c r="H1119" s="5">
        <f>F1119*HLOOKUP(B1119,Assumption!$A$10:$G$12,2,TRUE)+G1119*HLOOKUP(B1119,Assumption!$A$10:$G$12,3,TRUE)</f>
        <v>750000</v>
      </c>
      <c r="I1119" s="5">
        <f t="shared" si="2"/>
        <v>29250000</v>
      </c>
      <c r="J1119" s="47">
        <f>VLOOKUP(D1119,Assumption!$O$3:$Q$103,IF('Thông tin khách hàng'!$B$3="Nam",2,3),FALSE)/12*P1119</f>
        <v>0</v>
      </c>
      <c r="K1119" s="5">
        <v>20000.0</v>
      </c>
      <c r="L1119" s="46">
        <f>ROUND(((HLOOKUP(B1119,Assumption!$A$6:$L$7,2,TRUE)+1)^(1/12)-1)*(E1119+I1119-J1119-K1119),0)</f>
        <v>25653631</v>
      </c>
      <c r="M1119" s="46">
        <f t="shared" si="3"/>
        <v>15558422561</v>
      </c>
      <c r="N1119" s="47">
        <f>HLOOKUP(ROUND(AVERAGE(M1107:M1118)/10^6,0),Assumption!$B$2:$E$3,2,TRUE)*MAX((AVERAGE(M1107:M1118)-250*10^6),0)</f>
        <v>90595536.76</v>
      </c>
      <c r="O1119" s="46">
        <f t="shared" si="4"/>
        <v>15649018098</v>
      </c>
      <c r="P1119" s="46">
        <f>IF(A1119=1,SA,MAX(0,SA-M1118))</f>
        <v>0</v>
      </c>
      <c r="S1119" s="5">
        <v>1.0</v>
      </c>
      <c r="T1119" s="5">
        <v>1.0</v>
      </c>
      <c r="U1119" s="5">
        <v>1.0</v>
      </c>
      <c r="V1119" s="48">
        <v>1.0</v>
      </c>
    </row>
    <row r="1120" ht="15.75" customHeight="1">
      <c r="A1120" s="5">
        <v>1118.0</v>
      </c>
      <c r="B1120" s="5">
        <v>94.0</v>
      </c>
      <c r="C1120" s="5">
        <f t="shared" si="1"/>
        <v>2</v>
      </c>
      <c r="D1120" s="5">
        <f>'Thông tin khách hàng'!$B$4+B1120-1</f>
        <v>94</v>
      </c>
      <c r="E1120" s="46">
        <f t="shared" si="5"/>
        <v>15558422561</v>
      </c>
      <c r="F1120" s="5">
        <f>TP*VLOOKUP('Thông tin khách hàng'!$E$10,$X$2:$Z$5,3,FALSE)*OFFSET($S1120,0,VLOOKUP('Thông tin khách hàng'!$E$10,$X$2:$Z$5,2,FALSE))</f>
        <v>0</v>
      </c>
      <c r="G1120" s="5">
        <f>EP*VLOOKUP('Thông tin khách hàng'!$E$10,$X$2:$Z$5,3,FALSE)*OFFSET($S1120,0,VLOOKUP('Thông tin khách hàng'!$E$10,$X$2:$Z$5,2,FALSE))</f>
        <v>0</v>
      </c>
      <c r="H1120" s="5">
        <f>F1120*HLOOKUP(B1120,Assumption!$A$10:$G$12,2,TRUE)+G1120*HLOOKUP(B1120,Assumption!$A$10:$G$12,3,TRUE)</f>
        <v>0</v>
      </c>
      <c r="I1120" s="5">
        <f t="shared" si="2"/>
        <v>0</v>
      </c>
      <c r="J1120" s="47">
        <f>VLOOKUP(D1120,Assumption!$O$3:$Q$103,IF('Thông tin khách hàng'!$B$3="Nam",2,3),FALSE)/12*P1120</f>
        <v>0</v>
      </c>
      <c r="K1120" s="5">
        <v>20000.0</v>
      </c>
      <c r="L1120" s="46">
        <f>ROUND(((HLOOKUP(B1120,Assumption!$A$6:$L$7,2,TRUE)+1)^(1/12)-1)*(E1120+I1120-J1120-K1120),0)</f>
        <v>25695967</v>
      </c>
      <c r="M1120" s="46">
        <f t="shared" si="3"/>
        <v>15584098528</v>
      </c>
      <c r="N1120" s="47">
        <f>HLOOKUP(ROUND(AVERAGE(M1108:M1119)/10^6,0),Assumption!$B$2:$E$3,2,TRUE)*MAX((AVERAGE(M1108:M1119)-250*10^6),0)</f>
        <v>90776818.14</v>
      </c>
      <c r="O1120" s="46">
        <f t="shared" si="4"/>
        <v>15674875346</v>
      </c>
      <c r="P1120" s="46">
        <f>IF(A1120=1,SA,MAX(0,SA-M1119))</f>
        <v>0</v>
      </c>
      <c r="S1120" s="5">
        <v>0.0</v>
      </c>
      <c r="T1120" s="5">
        <v>0.0</v>
      </c>
      <c r="U1120" s="5">
        <v>0.0</v>
      </c>
      <c r="V1120" s="48">
        <v>1.0</v>
      </c>
    </row>
    <row r="1121" ht="15.75" customHeight="1">
      <c r="A1121" s="5">
        <v>1119.0</v>
      </c>
      <c r="B1121" s="5">
        <v>94.0</v>
      </c>
      <c r="C1121" s="5">
        <f t="shared" si="1"/>
        <v>3</v>
      </c>
      <c r="D1121" s="5">
        <f>'Thông tin khách hàng'!$B$4+B1121-1</f>
        <v>94</v>
      </c>
      <c r="E1121" s="46">
        <f t="shared" si="5"/>
        <v>15584098528</v>
      </c>
      <c r="F1121" s="5">
        <f>TP*VLOOKUP('Thông tin khách hàng'!$E$10,$X$2:$Z$5,3,FALSE)*OFFSET($S1121,0,VLOOKUP('Thông tin khách hàng'!$E$10,$X$2:$Z$5,2,FALSE))</f>
        <v>0</v>
      </c>
      <c r="G1121" s="5">
        <f>EP*VLOOKUP('Thông tin khách hàng'!$E$10,$X$2:$Z$5,3,FALSE)*OFFSET($S1121,0,VLOOKUP('Thông tin khách hàng'!$E$10,$X$2:$Z$5,2,FALSE))</f>
        <v>0</v>
      </c>
      <c r="H1121" s="5">
        <f>F1121*HLOOKUP(B1121,Assumption!$A$10:$G$12,2,TRUE)+G1121*HLOOKUP(B1121,Assumption!$A$10:$G$12,3,TRUE)</f>
        <v>0</v>
      </c>
      <c r="I1121" s="5">
        <f t="shared" si="2"/>
        <v>0</v>
      </c>
      <c r="J1121" s="47">
        <f>VLOOKUP(D1121,Assumption!$O$3:$Q$103,IF('Thông tin khách hàng'!$B$3="Nam",2,3),FALSE)/12*P1121</f>
        <v>0</v>
      </c>
      <c r="K1121" s="5">
        <v>20000.0</v>
      </c>
      <c r="L1121" s="46">
        <f>ROUND(((HLOOKUP(B1121,Assumption!$A$6:$L$7,2,TRUE)+1)^(1/12)-1)*(E1121+I1121-J1121-K1121),0)</f>
        <v>25738373</v>
      </c>
      <c r="M1121" s="46">
        <f t="shared" si="3"/>
        <v>15609816901</v>
      </c>
      <c r="N1121" s="47">
        <f>HLOOKUP(ROUND(AVERAGE(M1109:M1120)/10^6,0),Assumption!$B$2:$E$3,2,TRUE)*MAX((AVERAGE(M1109:M1120)-250*10^6),0)</f>
        <v>90958398.92</v>
      </c>
      <c r="O1121" s="46">
        <f t="shared" si="4"/>
        <v>15700775300</v>
      </c>
      <c r="P1121" s="46">
        <f>IF(A1121=1,SA,MAX(0,SA-M1120))</f>
        <v>0</v>
      </c>
      <c r="S1121" s="5">
        <v>0.0</v>
      </c>
      <c r="T1121" s="5">
        <v>0.0</v>
      </c>
      <c r="U1121" s="5">
        <v>0.0</v>
      </c>
      <c r="V1121" s="48">
        <v>1.0</v>
      </c>
    </row>
    <row r="1122" ht="15.75" customHeight="1">
      <c r="A1122" s="5">
        <v>1120.0</v>
      </c>
      <c r="B1122" s="5">
        <v>94.0</v>
      </c>
      <c r="C1122" s="5">
        <f t="shared" si="1"/>
        <v>4</v>
      </c>
      <c r="D1122" s="5">
        <f>'Thông tin khách hàng'!$B$4+B1122-1</f>
        <v>94</v>
      </c>
      <c r="E1122" s="46">
        <f t="shared" si="5"/>
        <v>15609816901</v>
      </c>
      <c r="F1122" s="5">
        <f>TP*VLOOKUP('Thông tin khách hàng'!$E$10,$X$2:$Z$5,3,FALSE)*OFFSET($S1122,0,VLOOKUP('Thông tin khách hàng'!$E$10,$X$2:$Z$5,2,FALSE))</f>
        <v>0</v>
      </c>
      <c r="G1122" s="5">
        <f>EP*VLOOKUP('Thông tin khách hàng'!$E$10,$X$2:$Z$5,3,FALSE)*OFFSET($S1122,0,VLOOKUP('Thông tin khách hàng'!$E$10,$X$2:$Z$5,2,FALSE))</f>
        <v>0</v>
      </c>
      <c r="H1122" s="5">
        <f>F1122*HLOOKUP(B1122,Assumption!$A$10:$G$12,2,TRUE)+G1122*HLOOKUP(B1122,Assumption!$A$10:$G$12,3,TRUE)</f>
        <v>0</v>
      </c>
      <c r="I1122" s="5">
        <f t="shared" si="2"/>
        <v>0</v>
      </c>
      <c r="J1122" s="47">
        <f>VLOOKUP(D1122,Assumption!$O$3:$Q$103,IF('Thông tin khách hàng'!$B$3="Nam",2,3),FALSE)/12*P1122</f>
        <v>0</v>
      </c>
      <c r="K1122" s="5">
        <v>20000.0</v>
      </c>
      <c r="L1122" s="46">
        <f>ROUND(((HLOOKUP(B1122,Assumption!$A$6:$L$7,2,TRUE)+1)^(1/12)-1)*(E1122+I1122-J1122-K1122),0)</f>
        <v>25780849</v>
      </c>
      <c r="M1122" s="46">
        <f t="shared" si="3"/>
        <v>15635577750</v>
      </c>
      <c r="N1122" s="47">
        <f>HLOOKUP(ROUND(AVERAGE(M1110:M1121)/10^6,0),Assumption!$B$2:$E$3,2,TRUE)*MAX((AVERAGE(M1110:M1121)-250*10^6),0)</f>
        <v>91140279.59</v>
      </c>
      <c r="O1122" s="46">
        <f t="shared" si="4"/>
        <v>15726718030</v>
      </c>
      <c r="P1122" s="46">
        <f>IF(A1122=1,SA,MAX(0,SA-M1121))</f>
        <v>0</v>
      </c>
      <c r="S1122" s="5">
        <v>0.0</v>
      </c>
      <c r="T1122" s="5">
        <v>0.0</v>
      </c>
      <c r="U1122" s="5">
        <v>1.0</v>
      </c>
      <c r="V1122" s="48">
        <v>1.0</v>
      </c>
    </row>
    <row r="1123" ht="15.75" customHeight="1">
      <c r="A1123" s="5">
        <v>1121.0</v>
      </c>
      <c r="B1123" s="5">
        <v>94.0</v>
      </c>
      <c r="C1123" s="5">
        <f t="shared" si="1"/>
        <v>5</v>
      </c>
      <c r="D1123" s="5">
        <f>'Thông tin khách hàng'!$B$4+B1123-1</f>
        <v>94</v>
      </c>
      <c r="E1123" s="46">
        <f t="shared" si="5"/>
        <v>15635577750</v>
      </c>
      <c r="F1123" s="5">
        <f>TP*VLOOKUP('Thông tin khách hàng'!$E$10,$X$2:$Z$5,3,FALSE)*OFFSET($S1123,0,VLOOKUP('Thông tin khách hàng'!$E$10,$X$2:$Z$5,2,FALSE))</f>
        <v>0</v>
      </c>
      <c r="G1123" s="5">
        <f>EP*VLOOKUP('Thông tin khách hàng'!$E$10,$X$2:$Z$5,3,FALSE)*OFFSET($S1123,0,VLOOKUP('Thông tin khách hàng'!$E$10,$X$2:$Z$5,2,FALSE))</f>
        <v>0</v>
      </c>
      <c r="H1123" s="5">
        <f>F1123*HLOOKUP(B1123,Assumption!$A$10:$G$12,2,TRUE)+G1123*HLOOKUP(B1123,Assumption!$A$10:$G$12,3,TRUE)</f>
        <v>0</v>
      </c>
      <c r="I1123" s="5">
        <f t="shared" si="2"/>
        <v>0</v>
      </c>
      <c r="J1123" s="47">
        <f>VLOOKUP(D1123,Assumption!$O$3:$Q$103,IF('Thông tin khách hàng'!$B$3="Nam",2,3),FALSE)/12*P1123</f>
        <v>0</v>
      </c>
      <c r="K1123" s="5">
        <v>20000.0</v>
      </c>
      <c r="L1123" s="46">
        <f>ROUND(((HLOOKUP(B1123,Assumption!$A$6:$L$7,2,TRUE)+1)^(1/12)-1)*(E1123+I1123-J1123-K1123),0)</f>
        <v>25823395</v>
      </c>
      <c r="M1123" s="46">
        <f t="shared" si="3"/>
        <v>15661381145</v>
      </c>
      <c r="N1123" s="47">
        <f>HLOOKUP(ROUND(AVERAGE(M1111:M1122)/10^6,0),Assumption!$B$2:$E$3,2,TRUE)*MAX((AVERAGE(M1111:M1122)-250*10^6),0)</f>
        <v>91322460.66</v>
      </c>
      <c r="O1123" s="46">
        <f t="shared" si="4"/>
        <v>15752703606</v>
      </c>
      <c r="P1123" s="46">
        <f>IF(A1123=1,SA,MAX(0,SA-M1122))</f>
        <v>0</v>
      </c>
      <c r="S1123" s="5">
        <v>0.0</v>
      </c>
      <c r="T1123" s="5">
        <v>0.0</v>
      </c>
      <c r="U1123" s="5">
        <v>0.0</v>
      </c>
      <c r="V1123" s="48">
        <v>1.0</v>
      </c>
    </row>
    <row r="1124" ht="15.75" customHeight="1">
      <c r="A1124" s="5">
        <v>1122.0</v>
      </c>
      <c r="B1124" s="5">
        <v>94.0</v>
      </c>
      <c r="C1124" s="5">
        <f t="shared" si="1"/>
        <v>6</v>
      </c>
      <c r="D1124" s="5">
        <f>'Thông tin khách hàng'!$B$4+B1124-1</f>
        <v>94</v>
      </c>
      <c r="E1124" s="46">
        <f t="shared" si="5"/>
        <v>15661381145</v>
      </c>
      <c r="F1124" s="5">
        <f>TP*VLOOKUP('Thông tin khách hàng'!$E$10,$X$2:$Z$5,3,FALSE)*OFFSET($S1124,0,VLOOKUP('Thông tin khách hàng'!$E$10,$X$2:$Z$5,2,FALSE))</f>
        <v>0</v>
      </c>
      <c r="G1124" s="5">
        <f>EP*VLOOKUP('Thông tin khách hàng'!$E$10,$X$2:$Z$5,3,FALSE)*OFFSET($S1124,0,VLOOKUP('Thông tin khách hàng'!$E$10,$X$2:$Z$5,2,FALSE))</f>
        <v>0</v>
      </c>
      <c r="H1124" s="5">
        <f>F1124*HLOOKUP(B1124,Assumption!$A$10:$G$12,2,TRUE)+G1124*HLOOKUP(B1124,Assumption!$A$10:$G$12,3,TRUE)</f>
        <v>0</v>
      </c>
      <c r="I1124" s="5">
        <f t="shared" si="2"/>
        <v>0</v>
      </c>
      <c r="J1124" s="47">
        <f>VLOOKUP(D1124,Assumption!$O$3:$Q$103,IF('Thông tin khách hàng'!$B$3="Nam",2,3),FALSE)/12*P1124</f>
        <v>0</v>
      </c>
      <c r="K1124" s="5">
        <v>20000.0</v>
      </c>
      <c r="L1124" s="46">
        <f>ROUND(((HLOOKUP(B1124,Assumption!$A$6:$L$7,2,TRUE)+1)^(1/12)-1)*(E1124+I1124-J1124-K1124),0)</f>
        <v>25866011</v>
      </c>
      <c r="M1124" s="46">
        <f t="shared" si="3"/>
        <v>15687227156</v>
      </c>
      <c r="N1124" s="47">
        <f>HLOOKUP(ROUND(AVERAGE(M1112:M1123)/10^6,0),Assumption!$B$2:$E$3,2,TRUE)*MAX((AVERAGE(M1112:M1123)-250*10^6),0)</f>
        <v>91504942.61</v>
      </c>
      <c r="O1124" s="46">
        <f t="shared" si="4"/>
        <v>15778732099</v>
      </c>
      <c r="P1124" s="46">
        <f>IF(A1124=1,SA,MAX(0,SA-M1123))</f>
        <v>0</v>
      </c>
      <c r="S1124" s="5">
        <v>0.0</v>
      </c>
      <c r="T1124" s="5">
        <v>0.0</v>
      </c>
      <c r="U1124" s="5">
        <v>0.0</v>
      </c>
      <c r="V1124" s="48">
        <v>1.0</v>
      </c>
    </row>
    <row r="1125" ht="15.75" customHeight="1">
      <c r="A1125" s="5">
        <v>1123.0</v>
      </c>
      <c r="B1125" s="5">
        <v>94.0</v>
      </c>
      <c r="C1125" s="5">
        <f t="shared" si="1"/>
        <v>7</v>
      </c>
      <c r="D1125" s="5">
        <f>'Thông tin khách hàng'!$B$4+B1125-1</f>
        <v>94</v>
      </c>
      <c r="E1125" s="46">
        <f t="shared" si="5"/>
        <v>15687227156</v>
      </c>
      <c r="F1125" s="5">
        <f>TP*VLOOKUP('Thông tin khách hàng'!$E$10,$X$2:$Z$5,3,FALSE)*OFFSET($S1125,0,VLOOKUP('Thông tin khách hàng'!$E$10,$X$2:$Z$5,2,FALSE))</f>
        <v>15000000</v>
      </c>
      <c r="G1125" s="5">
        <f>EP*VLOOKUP('Thông tin khách hàng'!$E$10,$X$2:$Z$5,3,FALSE)*OFFSET($S1125,0,VLOOKUP('Thông tin khách hàng'!$E$10,$X$2:$Z$5,2,FALSE))</f>
        <v>15000000</v>
      </c>
      <c r="H1125" s="5">
        <f>F1125*HLOOKUP(B1125,Assumption!$A$10:$G$12,2,TRUE)+G1125*HLOOKUP(B1125,Assumption!$A$10:$G$12,3,TRUE)</f>
        <v>750000</v>
      </c>
      <c r="I1125" s="5">
        <f t="shared" si="2"/>
        <v>29250000</v>
      </c>
      <c r="J1125" s="47">
        <f>VLOOKUP(D1125,Assumption!$O$3:$Q$103,IF('Thông tin khách hàng'!$B$3="Nam",2,3),FALSE)/12*P1125</f>
        <v>0</v>
      </c>
      <c r="K1125" s="5">
        <v>20000.0</v>
      </c>
      <c r="L1125" s="46">
        <f>ROUND(((HLOOKUP(B1125,Assumption!$A$6:$L$7,2,TRUE)+1)^(1/12)-1)*(E1125+I1125-J1125-K1125),0)</f>
        <v>25957007</v>
      </c>
      <c r="M1125" s="46">
        <f t="shared" si="3"/>
        <v>15742414163</v>
      </c>
      <c r="N1125" s="47">
        <f>HLOOKUP(ROUND(AVERAGE(M1113:M1124)/10^6,0),Assumption!$B$2:$E$3,2,TRUE)*MAX((AVERAGE(M1113:M1124)-250*10^6),0)</f>
        <v>91687725.95</v>
      </c>
      <c r="O1125" s="46">
        <f t="shared" si="4"/>
        <v>15834101889</v>
      </c>
      <c r="P1125" s="46">
        <f>IF(A1125=1,SA,MAX(0,SA-M1124))</f>
        <v>0</v>
      </c>
      <c r="S1125" s="5">
        <v>0.0</v>
      </c>
      <c r="T1125" s="5">
        <v>1.0</v>
      </c>
      <c r="U1125" s="5">
        <v>1.0</v>
      </c>
      <c r="V1125" s="48">
        <v>1.0</v>
      </c>
    </row>
    <row r="1126" ht="15.75" customHeight="1">
      <c r="A1126" s="5">
        <v>1124.0</v>
      </c>
      <c r="B1126" s="5">
        <v>94.0</v>
      </c>
      <c r="C1126" s="5">
        <f t="shared" si="1"/>
        <v>8</v>
      </c>
      <c r="D1126" s="5">
        <f>'Thông tin khách hàng'!$B$4+B1126-1</f>
        <v>94</v>
      </c>
      <c r="E1126" s="46">
        <f t="shared" si="5"/>
        <v>15742414163</v>
      </c>
      <c r="F1126" s="5">
        <f>TP*VLOOKUP('Thông tin khách hàng'!$E$10,$X$2:$Z$5,3,FALSE)*OFFSET($S1126,0,VLOOKUP('Thông tin khách hàng'!$E$10,$X$2:$Z$5,2,FALSE))</f>
        <v>0</v>
      </c>
      <c r="G1126" s="5">
        <f>EP*VLOOKUP('Thông tin khách hàng'!$E$10,$X$2:$Z$5,3,FALSE)*OFFSET($S1126,0,VLOOKUP('Thông tin khách hàng'!$E$10,$X$2:$Z$5,2,FALSE))</f>
        <v>0</v>
      </c>
      <c r="H1126" s="5">
        <f>F1126*HLOOKUP(B1126,Assumption!$A$10:$G$12,2,TRUE)+G1126*HLOOKUP(B1126,Assumption!$A$10:$G$12,3,TRUE)</f>
        <v>0</v>
      </c>
      <c r="I1126" s="5">
        <f t="shared" si="2"/>
        <v>0</v>
      </c>
      <c r="J1126" s="47">
        <f>VLOOKUP(D1126,Assumption!$O$3:$Q$103,IF('Thông tin khách hàng'!$B$3="Nam",2,3),FALSE)/12*P1126</f>
        <v>0</v>
      </c>
      <c r="K1126" s="5">
        <v>20000.0</v>
      </c>
      <c r="L1126" s="46">
        <f>ROUND(((HLOOKUP(B1126,Assumption!$A$6:$L$7,2,TRUE)+1)^(1/12)-1)*(E1126+I1126-J1126-K1126),0)</f>
        <v>25999844</v>
      </c>
      <c r="M1126" s="46">
        <f t="shared" si="3"/>
        <v>15768394007</v>
      </c>
      <c r="N1126" s="47">
        <f>HLOOKUP(ROUND(AVERAGE(M1114:M1125)/10^6,0),Assumption!$B$2:$E$3,2,TRUE)*MAX((AVERAGE(M1114:M1125)-250*10^6),0)</f>
        <v>91870811.16</v>
      </c>
      <c r="O1126" s="46">
        <f t="shared" si="4"/>
        <v>15860264818</v>
      </c>
      <c r="P1126" s="46">
        <f>IF(A1126=1,SA,MAX(0,SA-M1125))</f>
        <v>0</v>
      </c>
      <c r="S1126" s="5">
        <v>0.0</v>
      </c>
      <c r="T1126" s="5">
        <v>0.0</v>
      </c>
      <c r="U1126" s="5">
        <v>0.0</v>
      </c>
      <c r="V1126" s="48">
        <v>1.0</v>
      </c>
    </row>
    <row r="1127" ht="15.75" customHeight="1">
      <c r="A1127" s="5">
        <v>1125.0</v>
      </c>
      <c r="B1127" s="5">
        <v>94.0</v>
      </c>
      <c r="C1127" s="5">
        <f t="shared" si="1"/>
        <v>9</v>
      </c>
      <c r="D1127" s="5">
        <f>'Thông tin khách hàng'!$B$4+B1127-1</f>
        <v>94</v>
      </c>
      <c r="E1127" s="46">
        <f t="shared" si="5"/>
        <v>15768394007</v>
      </c>
      <c r="F1127" s="5">
        <f>TP*VLOOKUP('Thông tin khách hàng'!$E$10,$X$2:$Z$5,3,FALSE)*OFFSET($S1127,0,VLOOKUP('Thông tin khách hàng'!$E$10,$X$2:$Z$5,2,FALSE))</f>
        <v>0</v>
      </c>
      <c r="G1127" s="5">
        <f>EP*VLOOKUP('Thông tin khách hàng'!$E$10,$X$2:$Z$5,3,FALSE)*OFFSET($S1127,0,VLOOKUP('Thông tin khách hàng'!$E$10,$X$2:$Z$5,2,FALSE))</f>
        <v>0</v>
      </c>
      <c r="H1127" s="5">
        <f>F1127*HLOOKUP(B1127,Assumption!$A$10:$G$12,2,TRUE)+G1127*HLOOKUP(B1127,Assumption!$A$10:$G$12,3,TRUE)</f>
        <v>0</v>
      </c>
      <c r="I1127" s="5">
        <f t="shared" si="2"/>
        <v>0</v>
      </c>
      <c r="J1127" s="47">
        <f>VLOOKUP(D1127,Assumption!$O$3:$Q$103,IF('Thông tin khách hàng'!$B$3="Nam",2,3),FALSE)/12*P1127</f>
        <v>0</v>
      </c>
      <c r="K1127" s="5">
        <v>20000.0</v>
      </c>
      <c r="L1127" s="46">
        <f>ROUND(((HLOOKUP(B1127,Assumption!$A$6:$L$7,2,TRUE)+1)^(1/12)-1)*(E1127+I1127-J1127-K1127),0)</f>
        <v>26042752</v>
      </c>
      <c r="M1127" s="46">
        <f t="shared" si="3"/>
        <v>15794416759</v>
      </c>
      <c r="N1127" s="47">
        <f>HLOOKUP(ROUND(AVERAGE(M1115:M1126)/10^6,0),Assumption!$B$2:$E$3,2,TRUE)*MAX((AVERAGE(M1115:M1126)-250*10^6),0)</f>
        <v>92054198.76</v>
      </c>
      <c r="O1127" s="46">
        <f t="shared" si="4"/>
        <v>15886470958</v>
      </c>
      <c r="P1127" s="46">
        <f>IF(A1127=1,SA,MAX(0,SA-M1126))</f>
        <v>0</v>
      </c>
      <c r="S1127" s="5">
        <v>0.0</v>
      </c>
      <c r="T1127" s="5">
        <v>0.0</v>
      </c>
      <c r="U1127" s="5">
        <v>0.0</v>
      </c>
      <c r="V1127" s="48">
        <v>1.0</v>
      </c>
    </row>
    <row r="1128" ht="15.75" customHeight="1">
      <c r="A1128" s="5">
        <v>1126.0</v>
      </c>
      <c r="B1128" s="5">
        <v>94.0</v>
      </c>
      <c r="C1128" s="5">
        <f t="shared" si="1"/>
        <v>10</v>
      </c>
      <c r="D1128" s="5">
        <f>'Thông tin khách hàng'!$B$4+B1128-1</f>
        <v>94</v>
      </c>
      <c r="E1128" s="46">
        <f t="shared" si="5"/>
        <v>15794416759</v>
      </c>
      <c r="F1128" s="5">
        <f>TP*VLOOKUP('Thông tin khách hàng'!$E$10,$X$2:$Z$5,3,FALSE)*OFFSET($S1128,0,VLOOKUP('Thông tin khách hàng'!$E$10,$X$2:$Z$5,2,FALSE))</f>
        <v>0</v>
      </c>
      <c r="G1128" s="5">
        <f>EP*VLOOKUP('Thông tin khách hàng'!$E$10,$X$2:$Z$5,3,FALSE)*OFFSET($S1128,0,VLOOKUP('Thông tin khách hàng'!$E$10,$X$2:$Z$5,2,FALSE))</f>
        <v>0</v>
      </c>
      <c r="H1128" s="5">
        <f>F1128*HLOOKUP(B1128,Assumption!$A$10:$G$12,2,TRUE)+G1128*HLOOKUP(B1128,Assumption!$A$10:$G$12,3,TRUE)</f>
        <v>0</v>
      </c>
      <c r="I1128" s="5">
        <f t="shared" si="2"/>
        <v>0</v>
      </c>
      <c r="J1128" s="47">
        <f>VLOOKUP(D1128,Assumption!$O$3:$Q$103,IF('Thông tin khách hàng'!$B$3="Nam",2,3),FALSE)/12*P1128</f>
        <v>0</v>
      </c>
      <c r="K1128" s="5">
        <v>20000.0</v>
      </c>
      <c r="L1128" s="46">
        <f>ROUND(((HLOOKUP(B1128,Assumption!$A$6:$L$7,2,TRUE)+1)^(1/12)-1)*(E1128+I1128-J1128-K1128),0)</f>
        <v>26085730</v>
      </c>
      <c r="M1128" s="46">
        <f t="shared" si="3"/>
        <v>15820482489</v>
      </c>
      <c r="N1128" s="47">
        <f>HLOOKUP(ROUND(AVERAGE(M1116:M1127)/10^6,0),Assumption!$B$2:$E$3,2,TRUE)*MAX((AVERAGE(M1116:M1127)-250*10^6),0)</f>
        <v>92237889.24</v>
      </c>
      <c r="O1128" s="46">
        <f t="shared" si="4"/>
        <v>15912720379</v>
      </c>
      <c r="P1128" s="46">
        <f>IF(A1128=1,SA,MAX(0,SA-M1127))</f>
        <v>0</v>
      </c>
      <c r="S1128" s="5">
        <v>0.0</v>
      </c>
      <c r="T1128" s="5">
        <v>0.0</v>
      </c>
      <c r="U1128" s="5">
        <v>1.0</v>
      </c>
      <c r="V1128" s="48">
        <v>1.0</v>
      </c>
    </row>
    <row r="1129" ht="15.75" customHeight="1">
      <c r="A1129" s="5">
        <v>1127.0</v>
      </c>
      <c r="B1129" s="5">
        <v>94.0</v>
      </c>
      <c r="C1129" s="5">
        <f t="shared" si="1"/>
        <v>11</v>
      </c>
      <c r="D1129" s="5">
        <f>'Thông tin khách hàng'!$B$4+B1129-1</f>
        <v>94</v>
      </c>
      <c r="E1129" s="46">
        <f t="shared" si="5"/>
        <v>15820482489</v>
      </c>
      <c r="F1129" s="5">
        <f>TP*VLOOKUP('Thông tin khách hàng'!$E$10,$X$2:$Z$5,3,FALSE)*OFFSET($S1129,0,VLOOKUP('Thông tin khách hàng'!$E$10,$X$2:$Z$5,2,FALSE))</f>
        <v>0</v>
      </c>
      <c r="G1129" s="5">
        <f>EP*VLOOKUP('Thông tin khách hàng'!$E$10,$X$2:$Z$5,3,FALSE)*OFFSET($S1129,0,VLOOKUP('Thông tin khách hàng'!$E$10,$X$2:$Z$5,2,FALSE))</f>
        <v>0</v>
      </c>
      <c r="H1129" s="5">
        <f>F1129*HLOOKUP(B1129,Assumption!$A$10:$G$12,2,TRUE)+G1129*HLOOKUP(B1129,Assumption!$A$10:$G$12,3,TRUE)</f>
        <v>0</v>
      </c>
      <c r="I1129" s="5">
        <f t="shared" si="2"/>
        <v>0</v>
      </c>
      <c r="J1129" s="47">
        <f>VLOOKUP(D1129,Assumption!$O$3:$Q$103,IF('Thông tin khách hàng'!$B$3="Nam",2,3),FALSE)/12*P1129</f>
        <v>0</v>
      </c>
      <c r="K1129" s="5">
        <v>20000.0</v>
      </c>
      <c r="L1129" s="46">
        <f>ROUND(((HLOOKUP(B1129,Assumption!$A$6:$L$7,2,TRUE)+1)^(1/12)-1)*(E1129+I1129-J1129-K1129),0)</f>
        <v>26128780</v>
      </c>
      <c r="M1129" s="46">
        <f t="shared" si="3"/>
        <v>15846591269</v>
      </c>
      <c r="N1129" s="47">
        <f>HLOOKUP(ROUND(AVERAGE(M1117:M1128)/10^6,0),Assumption!$B$2:$E$3,2,TRUE)*MAX((AVERAGE(M1117:M1128)-250*10^6),0)</f>
        <v>92421883.09</v>
      </c>
      <c r="O1129" s="46">
        <f t="shared" si="4"/>
        <v>15939013152</v>
      </c>
      <c r="P1129" s="46">
        <f>IF(A1129=1,SA,MAX(0,SA-M1128))</f>
        <v>0</v>
      </c>
      <c r="S1129" s="5">
        <v>0.0</v>
      </c>
      <c r="T1129" s="5">
        <v>0.0</v>
      </c>
      <c r="U1129" s="5">
        <v>0.0</v>
      </c>
      <c r="V1129" s="48">
        <v>1.0</v>
      </c>
    </row>
    <row r="1130" ht="15.75" customHeight="1">
      <c r="A1130" s="5">
        <v>1128.0</v>
      </c>
      <c r="B1130" s="5">
        <v>94.0</v>
      </c>
      <c r="C1130" s="5">
        <f t="shared" si="1"/>
        <v>12</v>
      </c>
      <c r="D1130" s="5">
        <f>'Thông tin khách hàng'!$B$4+B1130-1</f>
        <v>94</v>
      </c>
      <c r="E1130" s="46">
        <f t="shared" si="5"/>
        <v>15846591269</v>
      </c>
      <c r="F1130" s="5">
        <f>TP*VLOOKUP('Thông tin khách hàng'!$E$10,$X$2:$Z$5,3,FALSE)*OFFSET($S1130,0,VLOOKUP('Thông tin khách hàng'!$E$10,$X$2:$Z$5,2,FALSE))</f>
        <v>0</v>
      </c>
      <c r="G1130" s="5">
        <f>EP*VLOOKUP('Thông tin khách hàng'!$E$10,$X$2:$Z$5,3,FALSE)*OFFSET($S1130,0,VLOOKUP('Thông tin khách hàng'!$E$10,$X$2:$Z$5,2,FALSE))</f>
        <v>0</v>
      </c>
      <c r="H1130" s="5">
        <f>F1130*HLOOKUP(B1130,Assumption!$A$10:$G$12,2,TRUE)+G1130*HLOOKUP(B1130,Assumption!$A$10:$G$12,3,TRUE)</f>
        <v>0</v>
      </c>
      <c r="I1130" s="5">
        <f t="shared" si="2"/>
        <v>0</v>
      </c>
      <c r="J1130" s="47">
        <f>VLOOKUP(D1130,Assumption!$O$3:$Q$103,IF('Thông tin khách hàng'!$B$3="Nam",2,3),FALSE)/12*P1130</f>
        <v>0</v>
      </c>
      <c r="K1130" s="5">
        <v>20000.0</v>
      </c>
      <c r="L1130" s="46">
        <f>ROUND(((HLOOKUP(B1130,Assumption!$A$6:$L$7,2,TRUE)+1)^(1/12)-1)*(E1130+I1130-J1130-K1130),0)</f>
        <v>26171901</v>
      </c>
      <c r="M1130" s="46">
        <f t="shared" si="3"/>
        <v>15872743170</v>
      </c>
      <c r="N1130" s="47">
        <f>HLOOKUP(ROUND(AVERAGE(M1118:M1129)/10^6,0),Assumption!$B$2:$E$3,2,TRUE)*MAX((AVERAGE(M1118:M1129)-250*10^6),0)</f>
        <v>92606180.83</v>
      </c>
      <c r="O1130" s="46">
        <f t="shared" si="4"/>
        <v>15965349351</v>
      </c>
      <c r="P1130" s="46">
        <f>IF(A1130=1,SA,MAX(0,SA-M1129))</f>
        <v>0</v>
      </c>
      <c r="S1130" s="5">
        <v>0.0</v>
      </c>
      <c r="T1130" s="5">
        <v>0.0</v>
      </c>
      <c r="U1130" s="5">
        <v>0.0</v>
      </c>
      <c r="V1130" s="48">
        <v>1.0</v>
      </c>
    </row>
    <row r="1131" ht="15.75" customHeight="1">
      <c r="A1131" s="5">
        <v>1129.0</v>
      </c>
      <c r="B1131" s="5">
        <v>95.0</v>
      </c>
      <c r="C1131" s="5">
        <f t="shared" si="1"/>
        <v>1</v>
      </c>
      <c r="D1131" s="5">
        <f>'Thông tin khách hàng'!$B$4+B1131-1</f>
        <v>95</v>
      </c>
      <c r="E1131" s="46">
        <f t="shared" si="5"/>
        <v>15872743170</v>
      </c>
      <c r="F1131" s="5">
        <f>TP*VLOOKUP('Thông tin khách hàng'!$E$10,$X$2:$Z$5,3,FALSE)*OFFSET($S1131,0,VLOOKUP('Thông tin khách hàng'!$E$10,$X$2:$Z$5,2,FALSE))</f>
        <v>15000000</v>
      </c>
      <c r="G1131" s="5">
        <f>EP*VLOOKUP('Thông tin khách hàng'!$E$10,$X$2:$Z$5,3,FALSE)*OFFSET($S1131,0,VLOOKUP('Thông tin khách hàng'!$E$10,$X$2:$Z$5,2,FALSE))</f>
        <v>15000000</v>
      </c>
      <c r="H1131" s="5">
        <f>F1131*HLOOKUP(B1131,Assumption!$A$10:$G$12,2,TRUE)+G1131*HLOOKUP(B1131,Assumption!$A$10:$G$12,3,TRUE)</f>
        <v>750000</v>
      </c>
      <c r="I1131" s="5">
        <f t="shared" si="2"/>
        <v>29250000</v>
      </c>
      <c r="J1131" s="47">
        <f>VLOOKUP(D1131,Assumption!$O$3:$Q$103,IF('Thông tin khách hàng'!$B$3="Nam",2,3),FALSE)/12*P1131</f>
        <v>0</v>
      </c>
      <c r="K1131" s="5">
        <v>20000.0</v>
      </c>
      <c r="L1131" s="46">
        <f>ROUND(((HLOOKUP(B1131,Assumption!$A$6:$L$7,2,TRUE)+1)^(1/12)-1)*(E1131+I1131-J1131-K1131),0)</f>
        <v>26263402</v>
      </c>
      <c r="M1131" s="46">
        <f t="shared" si="3"/>
        <v>15928236572</v>
      </c>
      <c r="N1131" s="47">
        <f>HLOOKUP(ROUND(AVERAGE(M1119:M1130)/10^6,0),Assumption!$B$2:$E$3,2,TRUE)*MAX((AVERAGE(M1119:M1130)-250*10^6),0)</f>
        <v>92790782.95</v>
      </c>
      <c r="O1131" s="46">
        <f t="shared" si="4"/>
        <v>16021027355</v>
      </c>
      <c r="P1131" s="46">
        <f>IF(A1131=1,SA,MAX(0,SA-M1130))</f>
        <v>0</v>
      </c>
      <c r="S1131" s="5">
        <v>1.0</v>
      </c>
      <c r="T1131" s="5">
        <v>1.0</v>
      </c>
      <c r="U1131" s="5">
        <v>1.0</v>
      </c>
      <c r="V1131" s="48">
        <v>1.0</v>
      </c>
    </row>
    <row r="1132" ht="15.75" customHeight="1">
      <c r="A1132" s="5">
        <v>1130.0</v>
      </c>
      <c r="B1132" s="5">
        <v>95.0</v>
      </c>
      <c r="C1132" s="5">
        <f t="shared" si="1"/>
        <v>2</v>
      </c>
      <c r="D1132" s="5">
        <f>'Thông tin khách hàng'!$B$4+B1132-1</f>
        <v>95</v>
      </c>
      <c r="E1132" s="46">
        <f t="shared" si="5"/>
        <v>15928236572</v>
      </c>
      <c r="F1132" s="5">
        <f>TP*VLOOKUP('Thông tin khách hàng'!$E$10,$X$2:$Z$5,3,FALSE)*OFFSET($S1132,0,VLOOKUP('Thông tin khách hàng'!$E$10,$X$2:$Z$5,2,FALSE))</f>
        <v>0</v>
      </c>
      <c r="G1132" s="5">
        <f>EP*VLOOKUP('Thông tin khách hàng'!$E$10,$X$2:$Z$5,3,FALSE)*OFFSET($S1132,0,VLOOKUP('Thông tin khách hàng'!$E$10,$X$2:$Z$5,2,FALSE))</f>
        <v>0</v>
      </c>
      <c r="H1132" s="5">
        <f>F1132*HLOOKUP(B1132,Assumption!$A$10:$G$12,2,TRUE)+G1132*HLOOKUP(B1132,Assumption!$A$10:$G$12,3,TRUE)</f>
        <v>0</v>
      </c>
      <c r="I1132" s="5">
        <f t="shared" si="2"/>
        <v>0</v>
      </c>
      <c r="J1132" s="47">
        <f>VLOOKUP(D1132,Assumption!$O$3:$Q$103,IF('Thông tin khách hàng'!$B$3="Nam",2,3),FALSE)/12*P1132</f>
        <v>0</v>
      </c>
      <c r="K1132" s="5">
        <v>20000.0</v>
      </c>
      <c r="L1132" s="46">
        <f>ROUND(((HLOOKUP(B1132,Assumption!$A$6:$L$7,2,TRUE)+1)^(1/12)-1)*(E1132+I1132-J1132-K1132),0)</f>
        <v>26306745</v>
      </c>
      <c r="M1132" s="46">
        <f t="shared" si="3"/>
        <v>15954523317</v>
      </c>
      <c r="N1132" s="47">
        <f>HLOOKUP(ROUND(AVERAGE(M1120:M1131)/10^6,0),Assumption!$B$2:$E$3,2,TRUE)*MAX((AVERAGE(M1120:M1131)-250*10^6),0)</f>
        <v>92975689.96</v>
      </c>
      <c r="O1132" s="46">
        <f t="shared" si="4"/>
        <v>16047499007</v>
      </c>
      <c r="P1132" s="46">
        <f>IF(A1132=1,SA,MAX(0,SA-M1131))</f>
        <v>0</v>
      </c>
      <c r="S1132" s="5">
        <v>0.0</v>
      </c>
      <c r="T1132" s="5">
        <v>0.0</v>
      </c>
      <c r="U1132" s="5">
        <v>0.0</v>
      </c>
      <c r="V1132" s="48">
        <v>1.0</v>
      </c>
    </row>
    <row r="1133" ht="15.75" customHeight="1">
      <c r="A1133" s="5">
        <v>1131.0</v>
      </c>
      <c r="B1133" s="5">
        <v>95.0</v>
      </c>
      <c r="C1133" s="5">
        <f t="shared" si="1"/>
        <v>3</v>
      </c>
      <c r="D1133" s="5">
        <f>'Thông tin khách hàng'!$B$4+B1133-1</f>
        <v>95</v>
      </c>
      <c r="E1133" s="46">
        <f t="shared" si="5"/>
        <v>15954523317</v>
      </c>
      <c r="F1133" s="5">
        <f>TP*VLOOKUP('Thông tin khách hàng'!$E$10,$X$2:$Z$5,3,FALSE)*OFFSET($S1133,0,VLOOKUP('Thông tin khách hàng'!$E$10,$X$2:$Z$5,2,FALSE))</f>
        <v>0</v>
      </c>
      <c r="G1133" s="5">
        <f>EP*VLOOKUP('Thông tin khách hàng'!$E$10,$X$2:$Z$5,3,FALSE)*OFFSET($S1133,0,VLOOKUP('Thông tin khách hàng'!$E$10,$X$2:$Z$5,2,FALSE))</f>
        <v>0</v>
      </c>
      <c r="H1133" s="5">
        <f>F1133*HLOOKUP(B1133,Assumption!$A$10:$G$12,2,TRUE)+G1133*HLOOKUP(B1133,Assumption!$A$10:$G$12,3,TRUE)</f>
        <v>0</v>
      </c>
      <c r="I1133" s="5">
        <f t="shared" si="2"/>
        <v>0</v>
      </c>
      <c r="J1133" s="47">
        <f>VLOOKUP(D1133,Assumption!$O$3:$Q$103,IF('Thông tin khách hàng'!$B$3="Nam",2,3),FALSE)/12*P1133</f>
        <v>0</v>
      </c>
      <c r="K1133" s="5">
        <v>20000.0</v>
      </c>
      <c r="L1133" s="46">
        <f>ROUND(((HLOOKUP(B1133,Assumption!$A$6:$L$7,2,TRUE)+1)^(1/12)-1)*(E1133+I1133-J1133-K1133),0)</f>
        <v>26350159</v>
      </c>
      <c r="M1133" s="46">
        <f t="shared" si="3"/>
        <v>15980853476</v>
      </c>
      <c r="N1133" s="47">
        <f>HLOOKUP(ROUND(AVERAGE(M1121:M1132)/10^6,0),Assumption!$B$2:$E$3,2,TRUE)*MAX((AVERAGE(M1121:M1132)-250*10^6),0)</f>
        <v>93160902.35</v>
      </c>
      <c r="O1133" s="46">
        <f t="shared" si="4"/>
        <v>16074014379</v>
      </c>
      <c r="P1133" s="46">
        <f>IF(A1133=1,SA,MAX(0,SA-M1132))</f>
        <v>0</v>
      </c>
      <c r="S1133" s="5">
        <v>0.0</v>
      </c>
      <c r="T1133" s="5">
        <v>0.0</v>
      </c>
      <c r="U1133" s="5">
        <v>0.0</v>
      </c>
      <c r="V1133" s="48">
        <v>1.0</v>
      </c>
    </row>
    <row r="1134" ht="15.75" customHeight="1">
      <c r="A1134" s="5">
        <v>1132.0</v>
      </c>
      <c r="B1134" s="5">
        <v>95.0</v>
      </c>
      <c r="C1134" s="5">
        <f t="shared" si="1"/>
        <v>4</v>
      </c>
      <c r="D1134" s="5">
        <f>'Thông tin khách hàng'!$B$4+B1134-1</f>
        <v>95</v>
      </c>
      <c r="E1134" s="46">
        <f t="shared" si="5"/>
        <v>15980853476</v>
      </c>
      <c r="F1134" s="5">
        <f>TP*VLOOKUP('Thông tin khách hàng'!$E$10,$X$2:$Z$5,3,FALSE)*OFFSET($S1134,0,VLOOKUP('Thông tin khách hàng'!$E$10,$X$2:$Z$5,2,FALSE))</f>
        <v>0</v>
      </c>
      <c r="G1134" s="5">
        <f>EP*VLOOKUP('Thông tin khách hàng'!$E$10,$X$2:$Z$5,3,FALSE)*OFFSET($S1134,0,VLOOKUP('Thông tin khách hàng'!$E$10,$X$2:$Z$5,2,FALSE))</f>
        <v>0</v>
      </c>
      <c r="H1134" s="5">
        <f>F1134*HLOOKUP(B1134,Assumption!$A$10:$G$12,2,TRUE)+G1134*HLOOKUP(B1134,Assumption!$A$10:$G$12,3,TRUE)</f>
        <v>0</v>
      </c>
      <c r="I1134" s="5">
        <f t="shared" si="2"/>
        <v>0</v>
      </c>
      <c r="J1134" s="47">
        <f>VLOOKUP(D1134,Assumption!$O$3:$Q$103,IF('Thông tin khách hàng'!$B$3="Nam",2,3),FALSE)/12*P1134</f>
        <v>0</v>
      </c>
      <c r="K1134" s="5">
        <v>20000.0</v>
      </c>
      <c r="L1134" s="46">
        <f>ROUND(((HLOOKUP(B1134,Assumption!$A$6:$L$7,2,TRUE)+1)^(1/12)-1)*(E1134+I1134-J1134-K1134),0)</f>
        <v>26393646</v>
      </c>
      <c r="M1134" s="46">
        <f t="shared" si="3"/>
        <v>16007227122</v>
      </c>
      <c r="N1134" s="47">
        <f>HLOOKUP(ROUND(AVERAGE(M1122:M1133)/10^6,0),Assumption!$B$2:$E$3,2,TRUE)*MAX((AVERAGE(M1122:M1133)-250*10^6),0)</f>
        <v>93346420.64</v>
      </c>
      <c r="O1134" s="46">
        <f t="shared" si="4"/>
        <v>16100573543</v>
      </c>
      <c r="P1134" s="46">
        <f>IF(A1134=1,SA,MAX(0,SA-M1133))</f>
        <v>0</v>
      </c>
      <c r="S1134" s="5">
        <v>0.0</v>
      </c>
      <c r="T1134" s="5">
        <v>0.0</v>
      </c>
      <c r="U1134" s="5">
        <v>1.0</v>
      </c>
      <c r="V1134" s="48">
        <v>1.0</v>
      </c>
    </row>
    <row r="1135" ht="15.75" customHeight="1">
      <c r="A1135" s="5">
        <v>1133.0</v>
      </c>
      <c r="B1135" s="5">
        <v>95.0</v>
      </c>
      <c r="C1135" s="5">
        <f t="shared" si="1"/>
        <v>5</v>
      </c>
      <c r="D1135" s="5">
        <f>'Thông tin khách hàng'!$B$4+B1135-1</f>
        <v>95</v>
      </c>
      <c r="E1135" s="46">
        <f t="shared" si="5"/>
        <v>16007227122</v>
      </c>
      <c r="F1135" s="5">
        <f>TP*VLOOKUP('Thông tin khách hàng'!$E$10,$X$2:$Z$5,3,FALSE)*OFFSET($S1135,0,VLOOKUP('Thông tin khách hàng'!$E$10,$X$2:$Z$5,2,FALSE))</f>
        <v>0</v>
      </c>
      <c r="G1135" s="5">
        <f>EP*VLOOKUP('Thông tin khách hàng'!$E$10,$X$2:$Z$5,3,FALSE)*OFFSET($S1135,0,VLOOKUP('Thông tin khách hàng'!$E$10,$X$2:$Z$5,2,FALSE))</f>
        <v>0</v>
      </c>
      <c r="H1135" s="5">
        <f>F1135*HLOOKUP(B1135,Assumption!$A$10:$G$12,2,TRUE)+G1135*HLOOKUP(B1135,Assumption!$A$10:$G$12,3,TRUE)</f>
        <v>0</v>
      </c>
      <c r="I1135" s="5">
        <f t="shared" si="2"/>
        <v>0</v>
      </c>
      <c r="J1135" s="47">
        <f>VLOOKUP(D1135,Assumption!$O$3:$Q$103,IF('Thông tin khách hàng'!$B$3="Nam",2,3),FALSE)/12*P1135</f>
        <v>0</v>
      </c>
      <c r="K1135" s="5">
        <v>20000.0</v>
      </c>
      <c r="L1135" s="46">
        <f>ROUND(((HLOOKUP(B1135,Assumption!$A$6:$L$7,2,TRUE)+1)^(1/12)-1)*(E1135+I1135-J1135-K1135),0)</f>
        <v>26437204</v>
      </c>
      <c r="M1135" s="46">
        <f t="shared" si="3"/>
        <v>16033644326</v>
      </c>
      <c r="N1135" s="47">
        <f>HLOOKUP(ROUND(AVERAGE(M1123:M1134)/10^6,0),Assumption!$B$2:$E$3,2,TRUE)*MAX((AVERAGE(M1123:M1134)-250*10^6),0)</f>
        <v>93532245.32</v>
      </c>
      <c r="O1135" s="46">
        <f t="shared" si="4"/>
        <v>16127176572</v>
      </c>
      <c r="P1135" s="46">
        <f>IF(A1135=1,SA,MAX(0,SA-M1134))</f>
        <v>0</v>
      </c>
      <c r="S1135" s="5">
        <v>0.0</v>
      </c>
      <c r="T1135" s="5">
        <v>0.0</v>
      </c>
      <c r="U1135" s="5">
        <v>0.0</v>
      </c>
      <c r="V1135" s="48">
        <v>1.0</v>
      </c>
    </row>
    <row r="1136" ht="15.75" customHeight="1">
      <c r="A1136" s="5">
        <v>1134.0</v>
      </c>
      <c r="B1136" s="5">
        <v>95.0</v>
      </c>
      <c r="C1136" s="5">
        <f t="shared" si="1"/>
        <v>6</v>
      </c>
      <c r="D1136" s="5">
        <f>'Thông tin khách hàng'!$B$4+B1136-1</f>
        <v>95</v>
      </c>
      <c r="E1136" s="46">
        <f t="shared" si="5"/>
        <v>16033644326</v>
      </c>
      <c r="F1136" s="5">
        <f>TP*VLOOKUP('Thông tin khách hàng'!$E$10,$X$2:$Z$5,3,FALSE)*OFFSET($S1136,0,VLOOKUP('Thông tin khách hàng'!$E$10,$X$2:$Z$5,2,FALSE))</f>
        <v>0</v>
      </c>
      <c r="G1136" s="5">
        <f>EP*VLOOKUP('Thông tin khách hàng'!$E$10,$X$2:$Z$5,3,FALSE)*OFFSET($S1136,0,VLOOKUP('Thông tin khách hàng'!$E$10,$X$2:$Z$5,2,FALSE))</f>
        <v>0</v>
      </c>
      <c r="H1136" s="5">
        <f>F1136*HLOOKUP(B1136,Assumption!$A$10:$G$12,2,TRUE)+G1136*HLOOKUP(B1136,Assumption!$A$10:$G$12,3,TRUE)</f>
        <v>0</v>
      </c>
      <c r="I1136" s="5">
        <f t="shared" si="2"/>
        <v>0</v>
      </c>
      <c r="J1136" s="47">
        <f>VLOOKUP(D1136,Assumption!$O$3:$Q$103,IF('Thông tin khách hàng'!$B$3="Nam",2,3),FALSE)/12*P1136</f>
        <v>0</v>
      </c>
      <c r="K1136" s="5">
        <v>20000.0</v>
      </c>
      <c r="L1136" s="46">
        <f>ROUND(((HLOOKUP(B1136,Assumption!$A$6:$L$7,2,TRUE)+1)^(1/12)-1)*(E1136+I1136-J1136-K1136),0)</f>
        <v>26480834</v>
      </c>
      <c r="M1136" s="46">
        <f t="shared" si="3"/>
        <v>16060105160</v>
      </c>
      <c r="N1136" s="47">
        <f>HLOOKUP(ROUND(AVERAGE(M1124:M1135)/10^6,0),Assumption!$B$2:$E$3,2,TRUE)*MAX((AVERAGE(M1124:M1135)-250*10^6),0)</f>
        <v>93718376.91</v>
      </c>
      <c r="O1136" s="46">
        <f t="shared" si="4"/>
        <v>16153823537</v>
      </c>
      <c r="P1136" s="46">
        <f>IF(A1136=1,SA,MAX(0,SA-M1135))</f>
        <v>0</v>
      </c>
      <c r="S1136" s="5">
        <v>0.0</v>
      </c>
      <c r="T1136" s="5">
        <v>0.0</v>
      </c>
      <c r="U1136" s="5">
        <v>0.0</v>
      </c>
      <c r="V1136" s="48">
        <v>1.0</v>
      </c>
    </row>
    <row r="1137" ht="15.75" customHeight="1">
      <c r="A1137" s="5">
        <v>1135.0</v>
      </c>
      <c r="B1137" s="5">
        <v>95.0</v>
      </c>
      <c r="C1137" s="5">
        <f t="shared" si="1"/>
        <v>7</v>
      </c>
      <c r="D1137" s="5">
        <f>'Thông tin khách hàng'!$B$4+B1137-1</f>
        <v>95</v>
      </c>
      <c r="E1137" s="46">
        <f t="shared" si="5"/>
        <v>16060105160</v>
      </c>
      <c r="F1137" s="5">
        <f>TP*VLOOKUP('Thông tin khách hàng'!$E$10,$X$2:$Z$5,3,FALSE)*OFFSET($S1137,0,VLOOKUP('Thông tin khách hàng'!$E$10,$X$2:$Z$5,2,FALSE))</f>
        <v>15000000</v>
      </c>
      <c r="G1137" s="5">
        <f>EP*VLOOKUP('Thông tin khách hàng'!$E$10,$X$2:$Z$5,3,FALSE)*OFFSET($S1137,0,VLOOKUP('Thông tin khách hàng'!$E$10,$X$2:$Z$5,2,FALSE))</f>
        <v>15000000</v>
      </c>
      <c r="H1137" s="5">
        <f>F1137*HLOOKUP(B1137,Assumption!$A$10:$G$12,2,TRUE)+G1137*HLOOKUP(B1137,Assumption!$A$10:$G$12,3,TRUE)</f>
        <v>750000</v>
      </c>
      <c r="I1137" s="5">
        <f t="shared" si="2"/>
        <v>29250000</v>
      </c>
      <c r="J1137" s="47">
        <f>VLOOKUP(D1137,Assumption!$O$3:$Q$103,IF('Thông tin khách hàng'!$B$3="Nam",2,3),FALSE)/12*P1137</f>
        <v>0</v>
      </c>
      <c r="K1137" s="5">
        <v>20000.0</v>
      </c>
      <c r="L1137" s="46">
        <f>ROUND(((HLOOKUP(B1137,Assumption!$A$6:$L$7,2,TRUE)+1)^(1/12)-1)*(E1137+I1137-J1137-K1137),0)</f>
        <v>26572845</v>
      </c>
      <c r="M1137" s="46">
        <f t="shared" si="3"/>
        <v>16115908005</v>
      </c>
      <c r="N1137" s="47">
        <f>HLOOKUP(ROUND(AVERAGE(M1125:M1136)/10^6,0),Assumption!$B$2:$E$3,2,TRUE)*MAX((AVERAGE(M1125:M1136)-250*10^6),0)</f>
        <v>93904815.92</v>
      </c>
      <c r="O1137" s="46">
        <f t="shared" si="4"/>
        <v>16209812821</v>
      </c>
      <c r="P1137" s="46">
        <f>IF(A1137=1,SA,MAX(0,SA-M1136))</f>
        <v>0</v>
      </c>
      <c r="S1137" s="5">
        <v>0.0</v>
      </c>
      <c r="T1137" s="5">
        <v>1.0</v>
      </c>
      <c r="U1137" s="5">
        <v>1.0</v>
      </c>
      <c r="V1137" s="48">
        <v>1.0</v>
      </c>
    </row>
    <row r="1138" ht="15.75" customHeight="1">
      <c r="A1138" s="5">
        <v>1136.0</v>
      </c>
      <c r="B1138" s="5">
        <v>95.0</v>
      </c>
      <c r="C1138" s="5">
        <f t="shared" si="1"/>
        <v>8</v>
      </c>
      <c r="D1138" s="5">
        <f>'Thông tin khách hàng'!$B$4+B1138-1</f>
        <v>95</v>
      </c>
      <c r="E1138" s="46">
        <f t="shared" si="5"/>
        <v>16115908005</v>
      </c>
      <c r="F1138" s="5">
        <f>TP*VLOOKUP('Thông tin khách hàng'!$E$10,$X$2:$Z$5,3,FALSE)*OFFSET($S1138,0,VLOOKUP('Thông tin khách hàng'!$E$10,$X$2:$Z$5,2,FALSE))</f>
        <v>0</v>
      </c>
      <c r="G1138" s="5">
        <f>EP*VLOOKUP('Thông tin khách hàng'!$E$10,$X$2:$Z$5,3,FALSE)*OFFSET($S1138,0,VLOOKUP('Thông tin khách hàng'!$E$10,$X$2:$Z$5,2,FALSE))</f>
        <v>0</v>
      </c>
      <c r="H1138" s="5">
        <f>F1138*HLOOKUP(B1138,Assumption!$A$10:$G$12,2,TRUE)+G1138*HLOOKUP(B1138,Assumption!$A$10:$G$12,3,TRUE)</f>
        <v>0</v>
      </c>
      <c r="I1138" s="5">
        <f t="shared" si="2"/>
        <v>0</v>
      </c>
      <c r="J1138" s="47">
        <f>VLOOKUP(D1138,Assumption!$O$3:$Q$103,IF('Thông tin khách hàng'!$B$3="Nam",2,3),FALSE)/12*P1138</f>
        <v>0</v>
      </c>
      <c r="K1138" s="5">
        <v>20000.0</v>
      </c>
      <c r="L1138" s="46">
        <f>ROUND(((HLOOKUP(B1138,Assumption!$A$6:$L$7,2,TRUE)+1)^(1/12)-1)*(E1138+I1138-J1138-K1138),0)</f>
        <v>26616699</v>
      </c>
      <c r="M1138" s="46">
        <f t="shared" si="3"/>
        <v>16142504704</v>
      </c>
      <c r="N1138" s="47">
        <f>HLOOKUP(ROUND(AVERAGE(M1126:M1137)/10^6,0),Assumption!$B$2:$E$3,2,TRUE)*MAX((AVERAGE(M1126:M1137)-250*10^6),0)</f>
        <v>94091562.84</v>
      </c>
      <c r="O1138" s="46">
        <f t="shared" si="4"/>
        <v>16236596267</v>
      </c>
      <c r="P1138" s="46">
        <f>IF(A1138=1,SA,MAX(0,SA-M1137))</f>
        <v>0</v>
      </c>
      <c r="S1138" s="5">
        <v>0.0</v>
      </c>
      <c r="T1138" s="5">
        <v>0.0</v>
      </c>
      <c r="U1138" s="5">
        <v>0.0</v>
      </c>
      <c r="V1138" s="48">
        <v>1.0</v>
      </c>
    </row>
    <row r="1139" ht="15.75" customHeight="1">
      <c r="A1139" s="5">
        <v>1137.0</v>
      </c>
      <c r="B1139" s="5">
        <v>95.0</v>
      </c>
      <c r="C1139" s="5">
        <f t="shared" si="1"/>
        <v>9</v>
      </c>
      <c r="D1139" s="5">
        <f>'Thông tin khách hàng'!$B$4+B1139-1</f>
        <v>95</v>
      </c>
      <c r="E1139" s="46">
        <f t="shared" si="5"/>
        <v>16142504704</v>
      </c>
      <c r="F1139" s="5">
        <f>TP*VLOOKUP('Thông tin khách hàng'!$E$10,$X$2:$Z$5,3,FALSE)*OFFSET($S1139,0,VLOOKUP('Thông tin khách hàng'!$E$10,$X$2:$Z$5,2,FALSE))</f>
        <v>0</v>
      </c>
      <c r="G1139" s="5">
        <f>EP*VLOOKUP('Thông tin khách hàng'!$E$10,$X$2:$Z$5,3,FALSE)*OFFSET($S1139,0,VLOOKUP('Thông tin khách hàng'!$E$10,$X$2:$Z$5,2,FALSE))</f>
        <v>0</v>
      </c>
      <c r="H1139" s="5">
        <f>F1139*HLOOKUP(B1139,Assumption!$A$10:$G$12,2,TRUE)+G1139*HLOOKUP(B1139,Assumption!$A$10:$G$12,3,TRUE)</f>
        <v>0</v>
      </c>
      <c r="I1139" s="5">
        <f t="shared" si="2"/>
        <v>0</v>
      </c>
      <c r="J1139" s="47">
        <f>VLOOKUP(D1139,Assumption!$O$3:$Q$103,IF('Thông tin khách hàng'!$B$3="Nam",2,3),FALSE)/12*P1139</f>
        <v>0</v>
      </c>
      <c r="K1139" s="5">
        <v>20000.0</v>
      </c>
      <c r="L1139" s="46">
        <f>ROUND(((HLOOKUP(B1139,Assumption!$A$6:$L$7,2,TRUE)+1)^(1/12)-1)*(E1139+I1139-J1139-K1139),0)</f>
        <v>26660626</v>
      </c>
      <c r="M1139" s="46">
        <f t="shared" si="3"/>
        <v>16169145330</v>
      </c>
      <c r="N1139" s="47">
        <f>HLOOKUP(ROUND(AVERAGE(M1127:M1138)/10^6,0),Assumption!$B$2:$E$3,2,TRUE)*MAX((AVERAGE(M1127:M1138)-250*10^6),0)</f>
        <v>94278618.19</v>
      </c>
      <c r="O1139" s="46">
        <f t="shared" si="4"/>
        <v>16263423948</v>
      </c>
      <c r="P1139" s="46">
        <f>IF(A1139=1,SA,MAX(0,SA-M1138))</f>
        <v>0</v>
      </c>
      <c r="S1139" s="5">
        <v>0.0</v>
      </c>
      <c r="T1139" s="5">
        <v>0.0</v>
      </c>
      <c r="U1139" s="5">
        <v>0.0</v>
      </c>
      <c r="V1139" s="48">
        <v>1.0</v>
      </c>
    </row>
    <row r="1140" ht="15.75" customHeight="1">
      <c r="A1140" s="5">
        <v>1138.0</v>
      </c>
      <c r="B1140" s="5">
        <v>95.0</v>
      </c>
      <c r="C1140" s="5">
        <f t="shared" si="1"/>
        <v>10</v>
      </c>
      <c r="D1140" s="5">
        <f>'Thông tin khách hàng'!$B$4+B1140-1</f>
        <v>95</v>
      </c>
      <c r="E1140" s="46">
        <f t="shared" si="5"/>
        <v>16169145330</v>
      </c>
      <c r="F1140" s="5">
        <f>TP*VLOOKUP('Thông tin khách hàng'!$E$10,$X$2:$Z$5,3,FALSE)*OFFSET($S1140,0,VLOOKUP('Thông tin khách hàng'!$E$10,$X$2:$Z$5,2,FALSE))</f>
        <v>0</v>
      </c>
      <c r="G1140" s="5">
        <f>EP*VLOOKUP('Thông tin khách hàng'!$E$10,$X$2:$Z$5,3,FALSE)*OFFSET($S1140,0,VLOOKUP('Thông tin khách hàng'!$E$10,$X$2:$Z$5,2,FALSE))</f>
        <v>0</v>
      </c>
      <c r="H1140" s="5">
        <f>F1140*HLOOKUP(B1140,Assumption!$A$10:$G$12,2,TRUE)+G1140*HLOOKUP(B1140,Assumption!$A$10:$G$12,3,TRUE)</f>
        <v>0</v>
      </c>
      <c r="I1140" s="5">
        <f t="shared" si="2"/>
        <v>0</v>
      </c>
      <c r="J1140" s="47">
        <f>VLOOKUP(D1140,Assumption!$O$3:$Q$103,IF('Thông tin khách hàng'!$B$3="Nam",2,3),FALSE)/12*P1140</f>
        <v>0</v>
      </c>
      <c r="K1140" s="5">
        <v>20000.0</v>
      </c>
      <c r="L1140" s="46">
        <f>ROUND(((HLOOKUP(B1140,Assumption!$A$6:$L$7,2,TRUE)+1)^(1/12)-1)*(E1140+I1140-J1140-K1140),0)</f>
        <v>26704625</v>
      </c>
      <c r="M1140" s="46">
        <f t="shared" si="3"/>
        <v>16195829955</v>
      </c>
      <c r="N1140" s="47">
        <f>HLOOKUP(ROUND(AVERAGE(M1128:M1139)/10^6,0),Assumption!$B$2:$E$3,2,TRUE)*MAX((AVERAGE(M1128:M1139)-250*10^6),0)</f>
        <v>94465982.47</v>
      </c>
      <c r="O1140" s="46">
        <f t="shared" si="4"/>
        <v>16290295938</v>
      </c>
      <c r="P1140" s="46">
        <f>IF(A1140=1,SA,MAX(0,SA-M1139))</f>
        <v>0</v>
      </c>
      <c r="S1140" s="5">
        <v>0.0</v>
      </c>
      <c r="T1140" s="5">
        <v>0.0</v>
      </c>
      <c r="U1140" s="5">
        <v>1.0</v>
      </c>
      <c r="V1140" s="48">
        <v>1.0</v>
      </c>
    </row>
    <row r="1141" ht="15.75" customHeight="1">
      <c r="A1141" s="5">
        <v>1139.0</v>
      </c>
      <c r="B1141" s="5">
        <v>95.0</v>
      </c>
      <c r="C1141" s="5">
        <f t="shared" si="1"/>
        <v>11</v>
      </c>
      <c r="D1141" s="5">
        <f>'Thông tin khách hàng'!$B$4+B1141-1</f>
        <v>95</v>
      </c>
      <c r="E1141" s="46">
        <f t="shared" si="5"/>
        <v>16195829955</v>
      </c>
      <c r="F1141" s="5">
        <f>TP*VLOOKUP('Thông tin khách hàng'!$E$10,$X$2:$Z$5,3,FALSE)*OFFSET($S1141,0,VLOOKUP('Thông tin khách hàng'!$E$10,$X$2:$Z$5,2,FALSE))</f>
        <v>0</v>
      </c>
      <c r="G1141" s="5">
        <f>EP*VLOOKUP('Thông tin khách hàng'!$E$10,$X$2:$Z$5,3,FALSE)*OFFSET($S1141,0,VLOOKUP('Thông tin khách hàng'!$E$10,$X$2:$Z$5,2,FALSE))</f>
        <v>0</v>
      </c>
      <c r="H1141" s="5">
        <f>F1141*HLOOKUP(B1141,Assumption!$A$10:$G$12,2,TRUE)+G1141*HLOOKUP(B1141,Assumption!$A$10:$G$12,3,TRUE)</f>
        <v>0</v>
      </c>
      <c r="I1141" s="5">
        <f t="shared" si="2"/>
        <v>0</v>
      </c>
      <c r="J1141" s="47">
        <f>VLOOKUP(D1141,Assumption!$O$3:$Q$103,IF('Thông tin khách hàng'!$B$3="Nam",2,3),FALSE)/12*P1141</f>
        <v>0</v>
      </c>
      <c r="K1141" s="5">
        <v>20000.0</v>
      </c>
      <c r="L1141" s="46">
        <f>ROUND(((HLOOKUP(B1141,Assumption!$A$6:$L$7,2,TRUE)+1)^(1/12)-1)*(E1141+I1141-J1141-K1141),0)</f>
        <v>26748697</v>
      </c>
      <c r="M1141" s="46">
        <f t="shared" si="3"/>
        <v>16222558652</v>
      </c>
      <c r="N1141" s="47">
        <f>HLOOKUP(ROUND(AVERAGE(M1129:M1140)/10^6,0),Assumption!$B$2:$E$3,2,TRUE)*MAX((AVERAGE(M1129:M1140)-250*10^6),0)</f>
        <v>94653656.2</v>
      </c>
      <c r="O1141" s="46">
        <f t="shared" si="4"/>
        <v>16317212308</v>
      </c>
      <c r="P1141" s="46">
        <f>IF(A1141=1,SA,MAX(0,SA-M1140))</f>
        <v>0</v>
      </c>
      <c r="S1141" s="5">
        <v>0.0</v>
      </c>
      <c r="T1141" s="5">
        <v>0.0</v>
      </c>
      <c r="U1141" s="5">
        <v>0.0</v>
      </c>
      <c r="V1141" s="48">
        <v>1.0</v>
      </c>
    </row>
    <row r="1142" ht="15.75" customHeight="1">
      <c r="A1142" s="5">
        <v>1140.0</v>
      </c>
      <c r="B1142" s="5">
        <v>95.0</v>
      </c>
      <c r="C1142" s="5">
        <f t="shared" si="1"/>
        <v>12</v>
      </c>
      <c r="D1142" s="5">
        <f>'Thông tin khách hàng'!$B$4+B1142-1</f>
        <v>95</v>
      </c>
      <c r="E1142" s="46">
        <f t="shared" si="5"/>
        <v>16222558652</v>
      </c>
      <c r="F1142" s="5">
        <f>TP*VLOOKUP('Thông tin khách hàng'!$E$10,$X$2:$Z$5,3,FALSE)*OFFSET($S1142,0,VLOOKUP('Thông tin khách hàng'!$E$10,$X$2:$Z$5,2,FALSE))</f>
        <v>0</v>
      </c>
      <c r="G1142" s="5">
        <f>EP*VLOOKUP('Thông tin khách hàng'!$E$10,$X$2:$Z$5,3,FALSE)*OFFSET($S1142,0,VLOOKUP('Thông tin khách hàng'!$E$10,$X$2:$Z$5,2,FALSE))</f>
        <v>0</v>
      </c>
      <c r="H1142" s="5">
        <f>F1142*HLOOKUP(B1142,Assumption!$A$10:$G$12,2,TRUE)+G1142*HLOOKUP(B1142,Assumption!$A$10:$G$12,3,TRUE)</f>
        <v>0</v>
      </c>
      <c r="I1142" s="5">
        <f t="shared" si="2"/>
        <v>0</v>
      </c>
      <c r="J1142" s="47">
        <f>VLOOKUP(D1142,Assumption!$O$3:$Q$103,IF('Thông tin khách hàng'!$B$3="Nam",2,3),FALSE)/12*P1142</f>
        <v>0</v>
      </c>
      <c r="K1142" s="5">
        <v>20000.0</v>
      </c>
      <c r="L1142" s="46">
        <f>ROUND(((HLOOKUP(B1142,Assumption!$A$6:$L$7,2,TRUE)+1)^(1/12)-1)*(E1142+I1142-J1142-K1142),0)</f>
        <v>26792842</v>
      </c>
      <c r="M1142" s="46">
        <f t="shared" si="3"/>
        <v>16249331494</v>
      </c>
      <c r="N1142" s="47">
        <f>HLOOKUP(ROUND(AVERAGE(M1130:M1141)/10^6,0),Assumption!$B$2:$E$3,2,TRUE)*MAX((AVERAGE(M1130:M1141)-250*10^6),0)</f>
        <v>94841639.9</v>
      </c>
      <c r="O1142" s="46">
        <f t="shared" si="4"/>
        <v>16344173134</v>
      </c>
      <c r="P1142" s="46">
        <f>IF(A1142=1,SA,MAX(0,SA-M1141))</f>
        <v>0</v>
      </c>
      <c r="S1142" s="5">
        <v>0.0</v>
      </c>
      <c r="T1142" s="5">
        <v>0.0</v>
      </c>
      <c r="U1142" s="5">
        <v>0.0</v>
      </c>
      <c r="V1142" s="48">
        <v>1.0</v>
      </c>
    </row>
    <row r="1143" ht="15.75" customHeight="1">
      <c r="A1143" s="5">
        <v>1141.0</v>
      </c>
      <c r="B1143" s="5">
        <v>96.0</v>
      </c>
      <c r="C1143" s="5">
        <f t="shared" si="1"/>
        <v>1</v>
      </c>
      <c r="D1143" s="5">
        <f>'Thông tin khách hàng'!$B$4+B1143-1</f>
        <v>96</v>
      </c>
      <c r="E1143" s="46">
        <f t="shared" si="5"/>
        <v>16249331494</v>
      </c>
      <c r="F1143" s="5">
        <f>TP*VLOOKUP('Thông tin khách hàng'!$E$10,$X$2:$Z$5,3,FALSE)*OFFSET($S1143,0,VLOOKUP('Thông tin khách hàng'!$E$10,$X$2:$Z$5,2,FALSE))</f>
        <v>15000000</v>
      </c>
      <c r="G1143" s="5">
        <f>EP*VLOOKUP('Thông tin khách hàng'!$E$10,$X$2:$Z$5,3,FALSE)*OFFSET($S1143,0,VLOOKUP('Thông tin khách hàng'!$E$10,$X$2:$Z$5,2,FALSE))</f>
        <v>15000000</v>
      </c>
      <c r="H1143" s="5">
        <f>F1143*HLOOKUP(B1143,Assumption!$A$10:$G$12,2,TRUE)+G1143*HLOOKUP(B1143,Assumption!$A$10:$G$12,3,TRUE)</f>
        <v>750000</v>
      </c>
      <c r="I1143" s="5">
        <f t="shared" si="2"/>
        <v>29250000</v>
      </c>
      <c r="J1143" s="47">
        <f>VLOOKUP(D1143,Assumption!$O$3:$Q$103,IF('Thông tin khách hàng'!$B$3="Nam",2,3),FALSE)/12*P1143</f>
        <v>0</v>
      </c>
      <c r="K1143" s="5">
        <v>20000.0</v>
      </c>
      <c r="L1143" s="46">
        <f>ROUND(((HLOOKUP(B1143,Assumption!$A$6:$L$7,2,TRUE)+1)^(1/12)-1)*(E1143+I1143-J1143-K1143),0)</f>
        <v>26885368</v>
      </c>
      <c r="M1143" s="46">
        <f t="shared" si="3"/>
        <v>16305446862</v>
      </c>
      <c r="N1143" s="47">
        <f>HLOOKUP(ROUND(AVERAGE(M1131:M1142)/10^6,0),Assumption!$B$2:$E$3,2,TRUE)*MAX((AVERAGE(M1131:M1142)-250*10^6),0)</f>
        <v>95029934.06</v>
      </c>
      <c r="O1143" s="46">
        <f t="shared" si="4"/>
        <v>16400476796</v>
      </c>
      <c r="P1143" s="46">
        <f>IF(A1143=1,SA,MAX(0,SA-M1142))</f>
        <v>0</v>
      </c>
      <c r="S1143" s="5">
        <v>1.0</v>
      </c>
      <c r="T1143" s="5">
        <v>1.0</v>
      </c>
      <c r="U1143" s="5">
        <v>1.0</v>
      </c>
      <c r="V1143" s="48">
        <v>1.0</v>
      </c>
    </row>
    <row r="1144" ht="15.75" customHeight="1">
      <c r="A1144" s="5">
        <v>1142.0</v>
      </c>
      <c r="B1144" s="5">
        <v>96.0</v>
      </c>
      <c r="C1144" s="5">
        <f t="shared" si="1"/>
        <v>2</v>
      </c>
      <c r="D1144" s="5">
        <f>'Thông tin khách hàng'!$B$4+B1144-1</f>
        <v>96</v>
      </c>
      <c r="E1144" s="46">
        <f t="shared" si="5"/>
        <v>16305446862</v>
      </c>
      <c r="F1144" s="5">
        <f>TP*VLOOKUP('Thông tin khách hàng'!$E$10,$X$2:$Z$5,3,FALSE)*OFFSET($S1144,0,VLOOKUP('Thông tin khách hàng'!$E$10,$X$2:$Z$5,2,FALSE))</f>
        <v>0</v>
      </c>
      <c r="G1144" s="5">
        <f>EP*VLOOKUP('Thông tin khách hàng'!$E$10,$X$2:$Z$5,3,FALSE)*OFFSET($S1144,0,VLOOKUP('Thông tin khách hàng'!$E$10,$X$2:$Z$5,2,FALSE))</f>
        <v>0</v>
      </c>
      <c r="H1144" s="5">
        <f>F1144*HLOOKUP(B1144,Assumption!$A$10:$G$12,2,TRUE)+G1144*HLOOKUP(B1144,Assumption!$A$10:$G$12,3,TRUE)</f>
        <v>0</v>
      </c>
      <c r="I1144" s="5">
        <f t="shared" si="2"/>
        <v>0</v>
      </c>
      <c r="J1144" s="47">
        <f>VLOOKUP(D1144,Assumption!$O$3:$Q$103,IF('Thông tin khách hàng'!$B$3="Nam",2,3),FALSE)/12*P1144</f>
        <v>0</v>
      </c>
      <c r="K1144" s="5">
        <v>20000.0</v>
      </c>
      <c r="L1144" s="46">
        <f>ROUND(((HLOOKUP(B1144,Assumption!$A$6:$L$7,2,TRUE)+1)^(1/12)-1)*(E1144+I1144-J1144-K1144),0)</f>
        <v>26929738</v>
      </c>
      <c r="M1144" s="46">
        <f t="shared" si="3"/>
        <v>16332356600</v>
      </c>
      <c r="N1144" s="47">
        <f>HLOOKUP(ROUND(AVERAGE(M1132:M1143)/10^6,0),Assumption!$B$2:$E$3,2,TRUE)*MAX((AVERAGE(M1132:M1143)-250*10^6),0)</f>
        <v>95218539.2</v>
      </c>
      <c r="O1144" s="46">
        <f t="shared" si="4"/>
        <v>16427575139</v>
      </c>
      <c r="P1144" s="46">
        <f>IF(A1144=1,SA,MAX(0,SA-M1143))</f>
        <v>0</v>
      </c>
      <c r="S1144" s="5">
        <v>0.0</v>
      </c>
      <c r="T1144" s="5">
        <v>0.0</v>
      </c>
      <c r="U1144" s="5">
        <v>0.0</v>
      </c>
      <c r="V1144" s="48">
        <v>1.0</v>
      </c>
    </row>
    <row r="1145" ht="15.75" customHeight="1">
      <c r="A1145" s="5">
        <v>1143.0</v>
      </c>
      <c r="B1145" s="5">
        <v>96.0</v>
      </c>
      <c r="C1145" s="5">
        <f t="shared" si="1"/>
        <v>3</v>
      </c>
      <c r="D1145" s="5">
        <f>'Thông tin khách hàng'!$B$4+B1145-1</f>
        <v>96</v>
      </c>
      <c r="E1145" s="46">
        <f t="shared" si="5"/>
        <v>16332356600</v>
      </c>
      <c r="F1145" s="5">
        <f>TP*VLOOKUP('Thông tin khách hàng'!$E$10,$X$2:$Z$5,3,FALSE)*OFFSET($S1145,0,VLOOKUP('Thông tin khách hàng'!$E$10,$X$2:$Z$5,2,FALSE))</f>
        <v>0</v>
      </c>
      <c r="G1145" s="5">
        <f>EP*VLOOKUP('Thông tin khách hàng'!$E$10,$X$2:$Z$5,3,FALSE)*OFFSET($S1145,0,VLOOKUP('Thông tin khách hàng'!$E$10,$X$2:$Z$5,2,FALSE))</f>
        <v>0</v>
      </c>
      <c r="H1145" s="5">
        <f>F1145*HLOOKUP(B1145,Assumption!$A$10:$G$12,2,TRUE)+G1145*HLOOKUP(B1145,Assumption!$A$10:$G$12,3,TRUE)</f>
        <v>0</v>
      </c>
      <c r="I1145" s="5">
        <f t="shared" si="2"/>
        <v>0</v>
      </c>
      <c r="J1145" s="47">
        <f>VLOOKUP(D1145,Assumption!$O$3:$Q$103,IF('Thông tin khách hàng'!$B$3="Nam",2,3),FALSE)/12*P1145</f>
        <v>0</v>
      </c>
      <c r="K1145" s="5">
        <v>20000.0</v>
      </c>
      <c r="L1145" s="46">
        <f>ROUND(((HLOOKUP(B1145,Assumption!$A$6:$L$7,2,TRUE)+1)^(1/12)-1)*(E1145+I1145-J1145-K1145),0)</f>
        <v>26974182</v>
      </c>
      <c r="M1145" s="46">
        <f t="shared" si="3"/>
        <v>16359310782</v>
      </c>
      <c r="N1145" s="47">
        <f>HLOOKUP(ROUND(AVERAGE(M1133:M1144)/10^6,0),Assumption!$B$2:$E$3,2,TRUE)*MAX((AVERAGE(M1133:M1144)-250*10^6),0)</f>
        <v>95407455.84</v>
      </c>
      <c r="O1145" s="46">
        <f t="shared" si="4"/>
        <v>16454718238</v>
      </c>
      <c r="P1145" s="46">
        <f>IF(A1145=1,SA,MAX(0,SA-M1144))</f>
        <v>0</v>
      </c>
      <c r="S1145" s="5">
        <v>0.0</v>
      </c>
      <c r="T1145" s="5">
        <v>0.0</v>
      </c>
      <c r="U1145" s="5">
        <v>0.0</v>
      </c>
      <c r="V1145" s="48">
        <v>1.0</v>
      </c>
    </row>
    <row r="1146" ht="15.75" customHeight="1">
      <c r="A1146" s="5">
        <v>1144.0</v>
      </c>
      <c r="B1146" s="5">
        <v>96.0</v>
      </c>
      <c r="C1146" s="5">
        <f t="shared" si="1"/>
        <v>4</v>
      </c>
      <c r="D1146" s="5">
        <f>'Thông tin khách hàng'!$B$4+B1146-1</f>
        <v>96</v>
      </c>
      <c r="E1146" s="46">
        <f t="shared" si="5"/>
        <v>16359310782</v>
      </c>
      <c r="F1146" s="5">
        <f>TP*VLOOKUP('Thông tin khách hàng'!$E$10,$X$2:$Z$5,3,FALSE)*OFFSET($S1146,0,VLOOKUP('Thông tin khách hàng'!$E$10,$X$2:$Z$5,2,FALSE))</f>
        <v>0</v>
      </c>
      <c r="G1146" s="5">
        <f>EP*VLOOKUP('Thông tin khách hàng'!$E$10,$X$2:$Z$5,3,FALSE)*OFFSET($S1146,0,VLOOKUP('Thông tin khách hàng'!$E$10,$X$2:$Z$5,2,FALSE))</f>
        <v>0</v>
      </c>
      <c r="H1146" s="5">
        <f>F1146*HLOOKUP(B1146,Assumption!$A$10:$G$12,2,TRUE)+G1146*HLOOKUP(B1146,Assumption!$A$10:$G$12,3,TRUE)</f>
        <v>0</v>
      </c>
      <c r="I1146" s="5">
        <f t="shared" si="2"/>
        <v>0</v>
      </c>
      <c r="J1146" s="47">
        <f>VLOOKUP(D1146,Assumption!$O$3:$Q$103,IF('Thông tin khách hàng'!$B$3="Nam",2,3),FALSE)/12*P1146</f>
        <v>0</v>
      </c>
      <c r="K1146" s="5">
        <v>20000.0</v>
      </c>
      <c r="L1146" s="46">
        <f>ROUND(((HLOOKUP(B1146,Assumption!$A$6:$L$7,2,TRUE)+1)^(1/12)-1)*(E1146+I1146-J1146-K1146),0)</f>
        <v>27018699</v>
      </c>
      <c r="M1146" s="46">
        <f t="shared" si="3"/>
        <v>16386309481</v>
      </c>
      <c r="N1146" s="47">
        <f>HLOOKUP(ROUND(AVERAGE(M1134:M1145)/10^6,0),Assumption!$B$2:$E$3,2,TRUE)*MAX((AVERAGE(M1134:M1145)-250*10^6),0)</f>
        <v>95596684.5</v>
      </c>
      <c r="O1146" s="46">
        <f t="shared" si="4"/>
        <v>16481906166</v>
      </c>
      <c r="P1146" s="46">
        <f>IF(A1146=1,SA,MAX(0,SA-M1145))</f>
        <v>0</v>
      </c>
      <c r="S1146" s="5">
        <v>0.0</v>
      </c>
      <c r="T1146" s="5">
        <v>0.0</v>
      </c>
      <c r="U1146" s="5">
        <v>1.0</v>
      </c>
      <c r="V1146" s="48">
        <v>1.0</v>
      </c>
    </row>
    <row r="1147" ht="15.75" customHeight="1">
      <c r="A1147" s="5">
        <v>1145.0</v>
      </c>
      <c r="B1147" s="5">
        <v>96.0</v>
      </c>
      <c r="C1147" s="5">
        <f t="shared" si="1"/>
        <v>5</v>
      </c>
      <c r="D1147" s="5">
        <f>'Thông tin khách hàng'!$B$4+B1147-1</f>
        <v>96</v>
      </c>
      <c r="E1147" s="46">
        <f t="shared" si="5"/>
        <v>16386309481</v>
      </c>
      <c r="F1147" s="5">
        <f>TP*VLOOKUP('Thông tin khách hàng'!$E$10,$X$2:$Z$5,3,FALSE)*OFFSET($S1147,0,VLOOKUP('Thông tin khách hàng'!$E$10,$X$2:$Z$5,2,FALSE))</f>
        <v>0</v>
      </c>
      <c r="G1147" s="5">
        <f>EP*VLOOKUP('Thông tin khách hàng'!$E$10,$X$2:$Z$5,3,FALSE)*OFFSET($S1147,0,VLOOKUP('Thông tin khách hàng'!$E$10,$X$2:$Z$5,2,FALSE))</f>
        <v>0</v>
      </c>
      <c r="H1147" s="5">
        <f>F1147*HLOOKUP(B1147,Assumption!$A$10:$G$12,2,TRUE)+G1147*HLOOKUP(B1147,Assumption!$A$10:$G$12,3,TRUE)</f>
        <v>0</v>
      </c>
      <c r="I1147" s="5">
        <f t="shared" si="2"/>
        <v>0</v>
      </c>
      <c r="J1147" s="47">
        <f>VLOOKUP(D1147,Assumption!$O$3:$Q$103,IF('Thông tin khách hàng'!$B$3="Nam",2,3),FALSE)/12*P1147</f>
        <v>0</v>
      </c>
      <c r="K1147" s="5">
        <v>20000.0</v>
      </c>
      <c r="L1147" s="46">
        <f>ROUND(((HLOOKUP(B1147,Assumption!$A$6:$L$7,2,TRUE)+1)^(1/12)-1)*(E1147+I1147-J1147-K1147),0)</f>
        <v>27063289</v>
      </c>
      <c r="M1147" s="46">
        <f t="shared" si="3"/>
        <v>16413352770</v>
      </c>
      <c r="N1147" s="47">
        <f>HLOOKUP(ROUND(AVERAGE(M1135:M1146)/10^6,0),Assumption!$B$2:$E$3,2,TRUE)*MAX((AVERAGE(M1135:M1146)-250*10^6),0)</f>
        <v>95786225.68</v>
      </c>
      <c r="O1147" s="46">
        <f t="shared" si="4"/>
        <v>16509138996</v>
      </c>
      <c r="P1147" s="46">
        <f>IF(A1147=1,SA,MAX(0,SA-M1146))</f>
        <v>0</v>
      </c>
      <c r="S1147" s="5">
        <v>0.0</v>
      </c>
      <c r="T1147" s="5">
        <v>0.0</v>
      </c>
      <c r="U1147" s="5">
        <v>0.0</v>
      </c>
      <c r="V1147" s="48">
        <v>1.0</v>
      </c>
    </row>
    <row r="1148" ht="15.75" customHeight="1">
      <c r="A1148" s="5">
        <v>1146.0</v>
      </c>
      <c r="B1148" s="5">
        <v>96.0</v>
      </c>
      <c r="C1148" s="5">
        <f t="shared" si="1"/>
        <v>6</v>
      </c>
      <c r="D1148" s="5">
        <f>'Thông tin khách hàng'!$B$4+B1148-1</f>
        <v>96</v>
      </c>
      <c r="E1148" s="46">
        <f t="shared" si="5"/>
        <v>16413352770</v>
      </c>
      <c r="F1148" s="5">
        <f>TP*VLOOKUP('Thông tin khách hàng'!$E$10,$X$2:$Z$5,3,FALSE)*OFFSET($S1148,0,VLOOKUP('Thông tin khách hàng'!$E$10,$X$2:$Z$5,2,FALSE))</f>
        <v>0</v>
      </c>
      <c r="G1148" s="5">
        <f>EP*VLOOKUP('Thông tin khách hàng'!$E$10,$X$2:$Z$5,3,FALSE)*OFFSET($S1148,0,VLOOKUP('Thông tin khách hàng'!$E$10,$X$2:$Z$5,2,FALSE))</f>
        <v>0</v>
      </c>
      <c r="H1148" s="5">
        <f>F1148*HLOOKUP(B1148,Assumption!$A$10:$G$12,2,TRUE)+G1148*HLOOKUP(B1148,Assumption!$A$10:$G$12,3,TRUE)</f>
        <v>0</v>
      </c>
      <c r="I1148" s="5">
        <f t="shared" si="2"/>
        <v>0</v>
      </c>
      <c r="J1148" s="47">
        <f>VLOOKUP(D1148,Assumption!$O$3:$Q$103,IF('Thông tin khách hàng'!$B$3="Nam",2,3),FALSE)/12*P1148</f>
        <v>0</v>
      </c>
      <c r="K1148" s="5">
        <v>20000.0</v>
      </c>
      <c r="L1148" s="46">
        <f>ROUND(((HLOOKUP(B1148,Assumption!$A$6:$L$7,2,TRUE)+1)^(1/12)-1)*(E1148+I1148-J1148-K1148),0)</f>
        <v>27107954</v>
      </c>
      <c r="M1148" s="46">
        <f t="shared" si="3"/>
        <v>16440440724</v>
      </c>
      <c r="N1148" s="47">
        <f>HLOOKUP(ROUND(AVERAGE(M1136:M1147)/10^6,0),Assumption!$B$2:$E$3,2,TRUE)*MAX((AVERAGE(M1136:M1147)-250*10^6),0)</f>
        <v>95976079.9</v>
      </c>
      <c r="O1148" s="46">
        <f t="shared" si="4"/>
        <v>16536416804</v>
      </c>
      <c r="P1148" s="46">
        <f>IF(A1148=1,SA,MAX(0,SA-M1147))</f>
        <v>0</v>
      </c>
      <c r="S1148" s="5">
        <v>0.0</v>
      </c>
      <c r="T1148" s="5">
        <v>0.0</v>
      </c>
      <c r="U1148" s="5">
        <v>0.0</v>
      </c>
      <c r="V1148" s="48">
        <v>1.0</v>
      </c>
    </row>
    <row r="1149" ht="15.75" customHeight="1">
      <c r="A1149" s="5">
        <v>1147.0</v>
      </c>
      <c r="B1149" s="5">
        <v>96.0</v>
      </c>
      <c r="C1149" s="5">
        <f t="shared" si="1"/>
        <v>7</v>
      </c>
      <c r="D1149" s="5">
        <f>'Thông tin khách hàng'!$B$4+B1149-1</f>
        <v>96</v>
      </c>
      <c r="E1149" s="46">
        <f t="shared" si="5"/>
        <v>16440440724</v>
      </c>
      <c r="F1149" s="5">
        <f>TP*VLOOKUP('Thông tin khách hàng'!$E$10,$X$2:$Z$5,3,FALSE)*OFFSET($S1149,0,VLOOKUP('Thông tin khách hàng'!$E$10,$X$2:$Z$5,2,FALSE))</f>
        <v>15000000</v>
      </c>
      <c r="G1149" s="5">
        <f>EP*VLOOKUP('Thông tin khách hàng'!$E$10,$X$2:$Z$5,3,FALSE)*OFFSET($S1149,0,VLOOKUP('Thông tin khách hàng'!$E$10,$X$2:$Z$5,2,FALSE))</f>
        <v>15000000</v>
      </c>
      <c r="H1149" s="5">
        <f>F1149*HLOOKUP(B1149,Assumption!$A$10:$G$12,2,TRUE)+G1149*HLOOKUP(B1149,Assumption!$A$10:$G$12,3,TRUE)</f>
        <v>750000</v>
      </c>
      <c r="I1149" s="5">
        <f t="shared" si="2"/>
        <v>29250000</v>
      </c>
      <c r="J1149" s="47">
        <f>VLOOKUP(D1149,Assumption!$O$3:$Q$103,IF('Thông tin khách hàng'!$B$3="Nam",2,3),FALSE)/12*P1149</f>
        <v>0</v>
      </c>
      <c r="K1149" s="5">
        <v>20000.0</v>
      </c>
      <c r="L1149" s="46">
        <f>ROUND(((HLOOKUP(B1149,Assumption!$A$6:$L$7,2,TRUE)+1)^(1/12)-1)*(E1149+I1149-J1149-K1149),0)</f>
        <v>27201000</v>
      </c>
      <c r="M1149" s="46">
        <f t="shared" si="3"/>
        <v>16496871724</v>
      </c>
      <c r="N1149" s="47">
        <f>HLOOKUP(ROUND(AVERAGE(M1137:M1148)/10^6,0),Assumption!$B$2:$E$3,2,TRUE)*MAX((AVERAGE(M1137:M1148)-250*10^6),0)</f>
        <v>96166247.68</v>
      </c>
      <c r="O1149" s="46">
        <f t="shared" si="4"/>
        <v>16593037972</v>
      </c>
      <c r="P1149" s="46">
        <f>IF(A1149=1,SA,MAX(0,SA-M1148))</f>
        <v>0</v>
      </c>
      <c r="S1149" s="5">
        <v>0.0</v>
      </c>
      <c r="T1149" s="5">
        <v>1.0</v>
      </c>
      <c r="U1149" s="5">
        <v>1.0</v>
      </c>
      <c r="V1149" s="48">
        <v>1.0</v>
      </c>
    </row>
    <row r="1150" ht="15.75" customHeight="1">
      <c r="A1150" s="5">
        <v>1148.0</v>
      </c>
      <c r="B1150" s="5">
        <v>96.0</v>
      </c>
      <c r="C1150" s="5">
        <f t="shared" si="1"/>
        <v>8</v>
      </c>
      <c r="D1150" s="5">
        <f>'Thông tin khách hàng'!$B$4+B1150-1</f>
        <v>96</v>
      </c>
      <c r="E1150" s="46">
        <f t="shared" si="5"/>
        <v>16496871724</v>
      </c>
      <c r="F1150" s="5">
        <f>TP*VLOOKUP('Thông tin khách hàng'!$E$10,$X$2:$Z$5,3,FALSE)*OFFSET($S1150,0,VLOOKUP('Thông tin khách hàng'!$E$10,$X$2:$Z$5,2,FALSE))</f>
        <v>0</v>
      </c>
      <c r="G1150" s="5">
        <f>EP*VLOOKUP('Thông tin khách hàng'!$E$10,$X$2:$Z$5,3,FALSE)*OFFSET($S1150,0,VLOOKUP('Thông tin khách hàng'!$E$10,$X$2:$Z$5,2,FALSE))</f>
        <v>0</v>
      </c>
      <c r="H1150" s="5">
        <f>F1150*HLOOKUP(B1150,Assumption!$A$10:$G$12,2,TRUE)+G1150*HLOOKUP(B1150,Assumption!$A$10:$G$12,3,TRUE)</f>
        <v>0</v>
      </c>
      <c r="I1150" s="5">
        <f t="shared" si="2"/>
        <v>0</v>
      </c>
      <c r="J1150" s="47">
        <f>VLOOKUP(D1150,Assumption!$O$3:$Q$103,IF('Thông tin khách hàng'!$B$3="Nam",2,3),FALSE)/12*P1150</f>
        <v>0</v>
      </c>
      <c r="K1150" s="5">
        <v>20000.0</v>
      </c>
      <c r="L1150" s="46">
        <f>ROUND(((HLOOKUP(B1150,Assumption!$A$6:$L$7,2,TRUE)+1)^(1/12)-1)*(E1150+I1150-J1150-K1150),0)</f>
        <v>27245892</v>
      </c>
      <c r="M1150" s="46">
        <f t="shared" si="3"/>
        <v>16524097616</v>
      </c>
      <c r="N1150" s="47">
        <f>HLOOKUP(ROUND(AVERAGE(M1138:M1149)/10^6,0),Assumption!$B$2:$E$3,2,TRUE)*MAX((AVERAGE(M1138:M1149)-250*10^6),0)</f>
        <v>96356729.54</v>
      </c>
      <c r="O1150" s="46">
        <f t="shared" si="4"/>
        <v>16620454346</v>
      </c>
      <c r="P1150" s="46">
        <f>IF(A1150=1,SA,MAX(0,SA-M1149))</f>
        <v>0</v>
      </c>
      <c r="S1150" s="5">
        <v>0.0</v>
      </c>
      <c r="T1150" s="5">
        <v>0.0</v>
      </c>
      <c r="U1150" s="5">
        <v>0.0</v>
      </c>
      <c r="V1150" s="48">
        <v>1.0</v>
      </c>
    </row>
    <row r="1151" ht="15.75" customHeight="1">
      <c r="A1151" s="5">
        <v>1149.0</v>
      </c>
      <c r="B1151" s="5">
        <v>96.0</v>
      </c>
      <c r="C1151" s="5">
        <f t="shared" si="1"/>
        <v>9</v>
      </c>
      <c r="D1151" s="5">
        <f>'Thông tin khách hàng'!$B$4+B1151-1</f>
        <v>96</v>
      </c>
      <c r="E1151" s="46">
        <f t="shared" si="5"/>
        <v>16524097616</v>
      </c>
      <c r="F1151" s="5">
        <f>TP*VLOOKUP('Thông tin khách hàng'!$E$10,$X$2:$Z$5,3,FALSE)*OFFSET($S1151,0,VLOOKUP('Thông tin khách hàng'!$E$10,$X$2:$Z$5,2,FALSE))</f>
        <v>0</v>
      </c>
      <c r="G1151" s="5">
        <f>EP*VLOOKUP('Thông tin khách hàng'!$E$10,$X$2:$Z$5,3,FALSE)*OFFSET($S1151,0,VLOOKUP('Thông tin khách hàng'!$E$10,$X$2:$Z$5,2,FALSE))</f>
        <v>0</v>
      </c>
      <c r="H1151" s="5">
        <f>F1151*HLOOKUP(B1151,Assumption!$A$10:$G$12,2,TRUE)+G1151*HLOOKUP(B1151,Assumption!$A$10:$G$12,3,TRUE)</f>
        <v>0</v>
      </c>
      <c r="I1151" s="5">
        <f t="shared" si="2"/>
        <v>0</v>
      </c>
      <c r="J1151" s="47">
        <f>VLOOKUP(D1151,Assumption!$O$3:$Q$103,IF('Thông tin khách hàng'!$B$3="Nam",2,3),FALSE)/12*P1151</f>
        <v>0</v>
      </c>
      <c r="K1151" s="5">
        <v>20000.0</v>
      </c>
      <c r="L1151" s="46">
        <f>ROUND(((HLOOKUP(B1151,Assumption!$A$6:$L$7,2,TRUE)+1)^(1/12)-1)*(E1151+I1151-J1151-K1151),0)</f>
        <v>27290858</v>
      </c>
      <c r="M1151" s="46">
        <f t="shared" si="3"/>
        <v>16551368474</v>
      </c>
      <c r="N1151" s="47">
        <f>HLOOKUP(ROUND(AVERAGE(M1139:M1150)/10^6,0),Assumption!$B$2:$E$3,2,TRUE)*MAX((AVERAGE(M1139:M1150)-250*10^6),0)</f>
        <v>96547526</v>
      </c>
      <c r="O1151" s="46">
        <f t="shared" si="4"/>
        <v>16647916000</v>
      </c>
      <c r="P1151" s="46">
        <f>IF(A1151=1,SA,MAX(0,SA-M1150))</f>
        <v>0</v>
      </c>
      <c r="S1151" s="5">
        <v>0.0</v>
      </c>
      <c r="T1151" s="5">
        <v>0.0</v>
      </c>
      <c r="U1151" s="5">
        <v>0.0</v>
      </c>
      <c r="V1151" s="48">
        <v>1.0</v>
      </c>
    </row>
    <row r="1152" ht="15.75" customHeight="1">
      <c r="A1152" s="5">
        <v>1150.0</v>
      </c>
      <c r="B1152" s="5">
        <v>96.0</v>
      </c>
      <c r="C1152" s="5">
        <f t="shared" si="1"/>
        <v>10</v>
      </c>
      <c r="D1152" s="5">
        <f>'Thông tin khách hàng'!$B$4+B1152-1</f>
        <v>96</v>
      </c>
      <c r="E1152" s="46">
        <f t="shared" si="5"/>
        <v>16551368474</v>
      </c>
      <c r="F1152" s="5">
        <f>TP*VLOOKUP('Thông tin khách hàng'!$E$10,$X$2:$Z$5,3,FALSE)*OFFSET($S1152,0,VLOOKUP('Thông tin khách hàng'!$E$10,$X$2:$Z$5,2,FALSE))</f>
        <v>0</v>
      </c>
      <c r="G1152" s="5">
        <f>EP*VLOOKUP('Thông tin khách hàng'!$E$10,$X$2:$Z$5,3,FALSE)*OFFSET($S1152,0,VLOOKUP('Thông tin khách hàng'!$E$10,$X$2:$Z$5,2,FALSE))</f>
        <v>0</v>
      </c>
      <c r="H1152" s="5">
        <f>F1152*HLOOKUP(B1152,Assumption!$A$10:$G$12,2,TRUE)+G1152*HLOOKUP(B1152,Assumption!$A$10:$G$12,3,TRUE)</f>
        <v>0</v>
      </c>
      <c r="I1152" s="5">
        <f t="shared" si="2"/>
        <v>0</v>
      </c>
      <c r="J1152" s="47">
        <f>VLOOKUP(D1152,Assumption!$O$3:$Q$103,IF('Thông tin khách hàng'!$B$3="Nam",2,3),FALSE)/12*P1152</f>
        <v>0</v>
      </c>
      <c r="K1152" s="5">
        <v>20000.0</v>
      </c>
      <c r="L1152" s="46">
        <f>ROUND(((HLOOKUP(B1152,Assumption!$A$6:$L$7,2,TRUE)+1)^(1/12)-1)*(E1152+I1152-J1152-K1152),0)</f>
        <v>27335898</v>
      </c>
      <c r="M1152" s="46">
        <f t="shared" si="3"/>
        <v>16578684372</v>
      </c>
      <c r="N1152" s="47">
        <f>HLOOKUP(ROUND(AVERAGE(M1140:M1151)/10^6,0),Assumption!$B$2:$E$3,2,TRUE)*MAX((AVERAGE(M1140:M1151)-250*10^6),0)</f>
        <v>96738637.57</v>
      </c>
      <c r="O1152" s="46">
        <f t="shared" si="4"/>
        <v>16675423010</v>
      </c>
      <c r="P1152" s="46">
        <f>IF(A1152=1,SA,MAX(0,SA-M1151))</f>
        <v>0</v>
      </c>
      <c r="S1152" s="5">
        <v>0.0</v>
      </c>
      <c r="T1152" s="5">
        <v>0.0</v>
      </c>
      <c r="U1152" s="5">
        <v>1.0</v>
      </c>
      <c r="V1152" s="48">
        <v>1.0</v>
      </c>
    </row>
    <row r="1153" ht="15.75" customHeight="1">
      <c r="A1153" s="5">
        <v>1151.0</v>
      </c>
      <c r="B1153" s="5">
        <v>96.0</v>
      </c>
      <c r="C1153" s="5">
        <f t="shared" si="1"/>
        <v>11</v>
      </c>
      <c r="D1153" s="5">
        <f>'Thông tin khách hàng'!$B$4+B1153-1</f>
        <v>96</v>
      </c>
      <c r="E1153" s="46">
        <f t="shared" si="5"/>
        <v>16578684372</v>
      </c>
      <c r="F1153" s="5">
        <f>TP*VLOOKUP('Thông tin khách hàng'!$E$10,$X$2:$Z$5,3,FALSE)*OFFSET($S1153,0,VLOOKUP('Thông tin khách hàng'!$E$10,$X$2:$Z$5,2,FALSE))</f>
        <v>0</v>
      </c>
      <c r="G1153" s="5">
        <f>EP*VLOOKUP('Thông tin khách hàng'!$E$10,$X$2:$Z$5,3,FALSE)*OFFSET($S1153,0,VLOOKUP('Thông tin khách hàng'!$E$10,$X$2:$Z$5,2,FALSE))</f>
        <v>0</v>
      </c>
      <c r="H1153" s="5">
        <f>F1153*HLOOKUP(B1153,Assumption!$A$10:$G$12,2,TRUE)+G1153*HLOOKUP(B1153,Assumption!$A$10:$G$12,3,TRUE)</f>
        <v>0</v>
      </c>
      <c r="I1153" s="5">
        <f t="shared" si="2"/>
        <v>0</v>
      </c>
      <c r="J1153" s="47">
        <f>VLOOKUP(D1153,Assumption!$O$3:$Q$103,IF('Thông tin khách hàng'!$B$3="Nam",2,3),FALSE)/12*P1153</f>
        <v>0</v>
      </c>
      <c r="K1153" s="5">
        <v>20000.0</v>
      </c>
      <c r="L1153" s="46">
        <f>ROUND(((HLOOKUP(B1153,Assumption!$A$6:$L$7,2,TRUE)+1)^(1/12)-1)*(E1153+I1153-J1153-K1153),0)</f>
        <v>27381012</v>
      </c>
      <c r="M1153" s="46">
        <f t="shared" si="3"/>
        <v>16606045384</v>
      </c>
      <c r="N1153" s="47">
        <f>HLOOKUP(ROUND(AVERAGE(M1141:M1152)/10^6,0),Assumption!$B$2:$E$3,2,TRUE)*MAX((AVERAGE(M1141:M1152)-250*10^6),0)</f>
        <v>96930064.78</v>
      </c>
      <c r="O1153" s="46">
        <f t="shared" si="4"/>
        <v>16702975449</v>
      </c>
      <c r="P1153" s="46">
        <f>IF(A1153=1,SA,MAX(0,SA-M1152))</f>
        <v>0</v>
      </c>
      <c r="S1153" s="5">
        <v>0.0</v>
      </c>
      <c r="T1153" s="5">
        <v>0.0</v>
      </c>
      <c r="U1153" s="5">
        <v>0.0</v>
      </c>
      <c r="V1153" s="48">
        <v>1.0</v>
      </c>
    </row>
    <row r="1154" ht="15.75" customHeight="1">
      <c r="A1154" s="5">
        <v>1152.0</v>
      </c>
      <c r="B1154" s="5">
        <v>96.0</v>
      </c>
      <c r="C1154" s="5">
        <f t="shared" si="1"/>
        <v>12</v>
      </c>
      <c r="D1154" s="5">
        <f>'Thông tin khách hàng'!$B$4+B1154-1</f>
        <v>96</v>
      </c>
      <c r="E1154" s="46">
        <f t="shared" si="5"/>
        <v>16606045384</v>
      </c>
      <c r="F1154" s="5">
        <f>TP*VLOOKUP('Thông tin khách hàng'!$E$10,$X$2:$Z$5,3,FALSE)*OFFSET($S1154,0,VLOOKUP('Thông tin khách hàng'!$E$10,$X$2:$Z$5,2,FALSE))</f>
        <v>0</v>
      </c>
      <c r="G1154" s="5">
        <f>EP*VLOOKUP('Thông tin khách hàng'!$E$10,$X$2:$Z$5,3,FALSE)*OFFSET($S1154,0,VLOOKUP('Thông tin khách hàng'!$E$10,$X$2:$Z$5,2,FALSE))</f>
        <v>0</v>
      </c>
      <c r="H1154" s="5">
        <f>F1154*HLOOKUP(B1154,Assumption!$A$10:$G$12,2,TRUE)+G1154*HLOOKUP(B1154,Assumption!$A$10:$G$12,3,TRUE)</f>
        <v>0</v>
      </c>
      <c r="I1154" s="5">
        <f t="shared" si="2"/>
        <v>0</v>
      </c>
      <c r="J1154" s="47">
        <f>VLOOKUP(D1154,Assumption!$O$3:$Q$103,IF('Thông tin khách hàng'!$B$3="Nam",2,3),FALSE)/12*P1154</f>
        <v>0</v>
      </c>
      <c r="K1154" s="5">
        <v>20000.0</v>
      </c>
      <c r="L1154" s="46">
        <f>ROUND(((HLOOKUP(B1154,Assumption!$A$6:$L$7,2,TRUE)+1)^(1/12)-1)*(E1154+I1154-J1154-K1154),0)</f>
        <v>27426201</v>
      </c>
      <c r="M1154" s="46">
        <f t="shared" si="3"/>
        <v>16633451585</v>
      </c>
      <c r="N1154" s="47">
        <f>HLOOKUP(ROUND(AVERAGE(M1142:M1153)/10^6,0),Assumption!$B$2:$E$3,2,TRUE)*MAX((AVERAGE(M1142:M1153)-250*10^6),0)</f>
        <v>97121808.14</v>
      </c>
      <c r="O1154" s="46">
        <f t="shared" si="4"/>
        <v>16730573393</v>
      </c>
      <c r="P1154" s="46">
        <f>IF(A1154=1,SA,MAX(0,SA-M1153))</f>
        <v>0</v>
      </c>
      <c r="S1154" s="5">
        <v>0.0</v>
      </c>
      <c r="T1154" s="5">
        <v>0.0</v>
      </c>
      <c r="U1154" s="5">
        <v>0.0</v>
      </c>
      <c r="V1154" s="48">
        <v>1.0</v>
      </c>
    </row>
    <row r="1155" ht="15.75" customHeight="1">
      <c r="A1155" s="5">
        <v>1153.0</v>
      </c>
      <c r="B1155" s="5">
        <v>97.0</v>
      </c>
      <c r="C1155" s="5">
        <f t="shared" si="1"/>
        <v>1</v>
      </c>
      <c r="D1155" s="5">
        <f>'Thông tin khách hàng'!$B$4+B1155-1</f>
        <v>97</v>
      </c>
      <c r="E1155" s="46">
        <f t="shared" si="5"/>
        <v>16633451585</v>
      </c>
      <c r="F1155" s="5">
        <f>TP*VLOOKUP('Thông tin khách hàng'!$E$10,$X$2:$Z$5,3,FALSE)*OFFSET($S1155,0,VLOOKUP('Thông tin khách hàng'!$E$10,$X$2:$Z$5,2,FALSE))</f>
        <v>15000000</v>
      </c>
      <c r="G1155" s="5">
        <f>EP*VLOOKUP('Thông tin khách hàng'!$E$10,$X$2:$Z$5,3,FALSE)*OFFSET($S1155,0,VLOOKUP('Thông tin khách hàng'!$E$10,$X$2:$Z$5,2,FALSE))</f>
        <v>15000000</v>
      </c>
      <c r="H1155" s="5">
        <f>F1155*HLOOKUP(B1155,Assumption!$A$10:$G$12,2,TRUE)+G1155*HLOOKUP(B1155,Assumption!$A$10:$G$12,3,TRUE)</f>
        <v>750000</v>
      </c>
      <c r="I1155" s="5">
        <f t="shared" si="2"/>
        <v>29250000</v>
      </c>
      <c r="J1155" s="47">
        <f>VLOOKUP(D1155,Assumption!$O$3:$Q$103,IF('Thông tin khách hàng'!$B$3="Nam",2,3),FALSE)/12*P1155</f>
        <v>0</v>
      </c>
      <c r="K1155" s="5">
        <v>20000.0</v>
      </c>
      <c r="L1155" s="46">
        <f>ROUND(((HLOOKUP(B1155,Assumption!$A$6:$L$7,2,TRUE)+1)^(1/12)-1)*(E1155+I1155-J1155-K1155),0)</f>
        <v>27519773</v>
      </c>
      <c r="M1155" s="46">
        <f t="shared" si="3"/>
        <v>16690201358</v>
      </c>
      <c r="N1155" s="47">
        <f>HLOOKUP(ROUND(AVERAGE(M1143:M1154)/10^6,0),Assumption!$B$2:$E$3,2,TRUE)*MAX((AVERAGE(M1143:M1154)-250*10^6),0)</f>
        <v>97313868.19</v>
      </c>
      <c r="O1155" s="46">
        <f t="shared" si="4"/>
        <v>16787515226</v>
      </c>
      <c r="P1155" s="46">
        <f>IF(A1155=1,SA,MAX(0,SA-M1154))</f>
        <v>0</v>
      </c>
      <c r="S1155" s="5">
        <v>1.0</v>
      </c>
      <c r="T1155" s="5">
        <v>1.0</v>
      </c>
      <c r="U1155" s="5">
        <v>1.0</v>
      </c>
      <c r="V1155" s="48">
        <v>1.0</v>
      </c>
    </row>
    <row r="1156" ht="15.75" customHeight="1">
      <c r="A1156" s="5">
        <v>1154.0</v>
      </c>
      <c r="B1156" s="5">
        <v>97.0</v>
      </c>
      <c r="C1156" s="5">
        <f t="shared" si="1"/>
        <v>2</v>
      </c>
      <c r="D1156" s="5">
        <f>'Thông tin khách hàng'!$B$4+B1156-1</f>
        <v>97</v>
      </c>
      <c r="E1156" s="46">
        <f t="shared" si="5"/>
        <v>16690201358</v>
      </c>
      <c r="F1156" s="5">
        <f>TP*VLOOKUP('Thông tin khách hàng'!$E$10,$X$2:$Z$5,3,FALSE)*OFFSET($S1156,0,VLOOKUP('Thông tin khách hàng'!$E$10,$X$2:$Z$5,2,FALSE))</f>
        <v>0</v>
      </c>
      <c r="G1156" s="5">
        <f>EP*VLOOKUP('Thông tin khách hàng'!$E$10,$X$2:$Z$5,3,FALSE)*OFFSET($S1156,0,VLOOKUP('Thông tin khách hàng'!$E$10,$X$2:$Z$5,2,FALSE))</f>
        <v>0</v>
      </c>
      <c r="H1156" s="5">
        <f>F1156*HLOOKUP(B1156,Assumption!$A$10:$G$12,2,TRUE)+G1156*HLOOKUP(B1156,Assumption!$A$10:$G$12,3,TRUE)</f>
        <v>0</v>
      </c>
      <c r="I1156" s="5">
        <f t="shared" si="2"/>
        <v>0</v>
      </c>
      <c r="J1156" s="47">
        <f>VLOOKUP(D1156,Assumption!$O$3:$Q$103,IF('Thông tin khách hàng'!$B$3="Nam",2,3),FALSE)/12*P1156</f>
        <v>0</v>
      </c>
      <c r="K1156" s="5">
        <v>20000.0</v>
      </c>
      <c r="L1156" s="46">
        <f>ROUND(((HLOOKUP(B1156,Assumption!$A$6:$L$7,2,TRUE)+1)^(1/12)-1)*(E1156+I1156-J1156-K1156),0)</f>
        <v>27565191</v>
      </c>
      <c r="M1156" s="46">
        <f t="shared" si="3"/>
        <v>16717746549</v>
      </c>
      <c r="N1156" s="47">
        <f>HLOOKUP(ROUND(AVERAGE(M1144:M1155)/10^6,0),Assumption!$B$2:$E$3,2,TRUE)*MAX((AVERAGE(M1144:M1155)-250*10^6),0)</f>
        <v>97506245.44</v>
      </c>
      <c r="O1156" s="46">
        <f t="shared" si="4"/>
        <v>16815252795</v>
      </c>
      <c r="P1156" s="46">
        <f>IF(A1156=1,SA,MAX(0,SA-M1155))</f>
        <v>0</v>
      </c>
      <c r="S1156" s="5">
        <v>0.0</v>
      </c>
      <c r="T1156" s="5">
        <v>0.0</v>
      </c>
      <c r="U1156" s="5">
        <v>0.0</v>
      </c>
      <c r="V1156" s="48">
        <v>1.0</v>
      </c>
    </row>
    <row r="1157" ht="15.75" customHeight="1">
      <c r="A1157" s="5">
        <v>1155.0</v>
      </c>
      <c r="B1157" s="5">
        <v>97.0</v>
      </c>
      <c r="C1157" s="5">
        <f t="shared" si="1"/>
        <v>3</v>
      </c>
      <c r="D1157" s="5">
        <f>'Thông tin khách hàng'!$B$4+B1157-1</f>
        <v>97</v>
      </c>
      <c r="E1157" s="46">
        <f t="shared" si="5"/>
        <v>16717746549</v>
      </c>
      <c r="F1157" s="5">
        <f>TP*VLOOKUP('Thông tin khách hàng'!$E$10,$X$2:$Z$5,3,FALSE)*OFFSET($S1157,0,VLOOKUP('Thông tin khách hàng'!$E$10,$X$2:$Z$5,2,FALSE))</f>
        <v>0</v>
      </c>
      <c r="G1157" s="5">
        <f>EP*VLOOKUP('Thông tin khách hàng'!$E$10,$X$2:$Z$5,3,FALSE)*OFFSET($S1157,0,VLOOKUP('Thông tin khách hàng'!$E$10,$X$2:$Z$5,2,FALSE))</f>
        <v>0</v>
      </c>
      <c r="H1157" s="5">
        <f>F1157*HLOOKUP(B1157,Assumption!$A$10:$G$12,2,TRUE)+G1157*HLOOKUP(B1157,Assumption!$A$10:$G$12,3,TRUE)</f>
        <v>0</v>
      </c>
      <c r="I1157" s="5">
        <f t="shared" si="2"/>
        <v>0</v>
      </c>
      <c r="J1157" s="47">
        <f>VLOOKUP(D1157,Assumption!$O$3:$Q$103,IF('Thông tin khách hàng'!$B$3="Nam",2,3),FALSE)/12*P1157</f>
        <v>0</v>
      </c>
      <c r="K1157" s="5">
        <v>20000.0</v>
      </c>
      <c r="L1157" s="46">
        <f>ROUND(((HLOOKUP(B1157,Assumption!$A$6:$L$7,2,TRUE)+1)^(1/12)-1)*(E1157+I1157-J1157-K1157),0)</f>
        <v>27610685</v>
      </c>
      <c r="M1157" s="46">
        <f t="shared" si="3"/>
        <v>16745337234</v>
      </c>
      <c r="N1157" s="47">
        <f>HLOOKUP(ROUND(AVERAGE(M1145:M1156)/10^6,0),Assumption!$B$2:$E$3,2,TRUE)*MAX((AVERAGE(M1145:M1156)-250*10^6),0)</f>
        <v>97698940.41</v>
      </c>
      <c r="O1157" s="46">
        <f t="shared" si="4"/>
        <v>16843036175</v>
      </c>
      <c r="P1157" s="46">
        <f>IF(A1157=1,SA,MAX(0,SA-M1156))</f>
        <v>0</v>
      </c>
      <c r="S1157" s="5">
        <v>0.0</v>
      </c>
      <c r="T1157" s="5">
        <v>0.0</v>
      </c>
      <c r="U1157" s="5">
        <v>0.0</v>
      </c>
      <c r="V1157" s="48">
        <v>1.0</v>
      </c>
    </row>
    <row r="1158" ht="15.75" customHeight="1">
      <c r="A1158" s="5">
        <v>1156.0</v>
      </c>
      <c r="B1158" s="5">
        <v>97.0</v>
      </c>
      <c r="C1158" s="5">
        <f t="shared" si="1"/>
        <v>4</v>
      </c>
      <c r="D1158" s="5">
        <f>'Thông tin khách hàng'!$B$4+B1158-1</f>
        <v>97</v>
      </c>
      <c r="E1158" s="46">
        <f t="shared" si="5"/>
        <v>16745337234</v>
      </c>
      <c r="F1158" s="5">
        <f>TP*VLOOKUP('Thông tin khách hàng'!$E$10,$X$2:$Z$5,3,FALSE)*OFFSET($S1158,0,VLOOKUP('Thông tin khách hàng'!$E$10,$X$2:$Z$5,2,FALSE))</f>
        <v>0</v>
      </c>
      <c r="G1158" s="5">
        <f>EP*VLOOKUP('Thông tin khách hàng'!$E$10,$X$2:$Z$5,3,FALSE)*OFFSET($S1158,0,VLOOKUP('Thông tin khách hàng'!$E$10,$X$2:$Z$5,2,FALSE))</f>
        <v>0</v>
      </c>
      <c r="H1158" s="5">
        <f>F1158*HLOOKUP(B1158,Assumption!$A$10:$G$12,2,TRUE)+G1158*HLOOKUP(B1158,Assumption!$A$10:$G$12,3,TRUE)</f>
        <v>0</v>
      </c>
      <c r="I1158" s="5">
        <f t="shared" si="2"/>
        <v>0</v>
      </c>
      <c r="J1158" s="47">
        <f>VLOOKUP(D1158,Assumption!$O$3:$Q$103,IF('Thông tin khách hàng'!$B$3="Nam",2,3),FALSE)/12*P1158</f>
        <v>0</v>
      </c>
      <c r="K1158" s="5">
        <v>20000.0</v>
      </c>
      <c r="L1158" s="46">
        <f>ROUND(((HLOOKUP(B1158,Assumption!$A$6:$L$7,2,TRUE)+1)^(1/12)-1)*(E1158+I1158-J1158-K1158),0)</f>
        <v>27656253</v>
      </c>
      <c r="M1158" s="46">
        <f t="shared" si="3"/>
        <v>16772973487</v>
      </c>
      <c r="N1158" s="47">
        <f>HLOOKUP(ROUND(AVERAGE(M1146:M1157)/10^6,0),Assumption!$B$2:$E$3,2,TRUE)*MAX((AVERAGE(M1146:M1157)-250*10^6),0)</f>
        <v>97891953.64</v>
      </c>
      <c r="O1158" s="46">
        <f t="shared" si="4"/>
        <v>16870865441</v>
      </c>
      <c r="P1158" s="46">
        <f>IF(A1158=1,SA,MAX(0,SA-M1157))</f>
        <v>0</v>
      </c>
      <c r="S1158" s="5">
        <v>0.0</v>
      </c>
      <c r="T1158" s="5">
        <v>0.0</v>
      </c>
      <c r="U1158" s="5">
        <v>1.0</v>
      </c>
      <c r="V1158" s="48">
        <v>1.0</v>
      </c>
    </row>
    <row r="1159" ht="15.75" customHeight="1">
      <c r="A1159" s="5">
        <v>1157.0</v>
      </c>
      <c r="B1159" s="5">
        <v>97.0</v>
      </c>
      <c r="C1159" s="5">
        <f t="shared" si="1"/>
        <v>5</v>
      </c>
      <c r="D1159" s="5">
        <f>'Thông tin khách hàng'!$B$4+B1159-1</f>
        <v>97</v>
      </c>
      <c r="E1159" s="46">
        <f t="shared" si="5"/>
        <v>16772973487</v>
      </c>
      <c r="F1159" s="5">
        <f>TP*VLOOKUP('Thông tin khách hàng'!$E$10,$X$2:$Z$5,3,FALSE)*OFFSET($S1159,0,VLOOKUP('Thông tin khách hàng'!$E$10,$X$2:$Z$5,2,FALSE))</f>
        <v>0</v>
      </c>
      <c r="G1159" s="5">
        <f>EP*VLOOKUP('Thông tin khách hàng'!$E$10,$X$2:$Z$5,3,FALSE)*OFFSET($S1159,0,VLOOKUP('Thông tin khách hàng'!$E$10,$X$2:$Z$5,2,FALSE))</f>
        <v>0</v>
      </c>
      <c r="H1159" s="5">
        <f>F1159*HLOOKUP(B1159,Assumption!$A$10:$G$12,2,TRUE)+G1159*HLOOKUP(B1159,Assumption!$A$10:$G$12,3,TRUE)</f>
        <v>0</v>
      </c>
      <c r="I1159" s="5">
        <f t="shared" si="2"/>
        <v>0</v>
      </c>
      <c r="J1159" s="47">
        <f>VLOOKUP(D1159,Assumption!$O$3:$Q$103,IF('Thông tin khách hàng'!$B$3="Nam",2,3),FALSE)/12*P1159</f>
        <v>0</v>
      </c>
      <c r="K1159" s="5">
        <v>20000.0</v>
      </c>
      <c r="L1159" s="46">
        <f>ROUND(((HLOOKUP(B1159,Assumption!$A$6:$L$7,2,TRUE)+1)^(1/12)-1)*(E1159+I1159-J1159-K1159),0)</f>
        <v>27701896</v>
      </c>
      <c r="M1159" s="46">
        <f t="shared" si="3"/>
        <v>16800655383</v>
      </c>
      <c r="N1159" s="47">
        <f>HLOOKUP(ROUND(AVERAGE(M1147:M1158)/10^6,0),Assumption!$B$2:$E$3,2,TRUE)*MAX((AVERAGE(M1147:M1158)-250*10^6),0)</f>
        <v>98085285.64</v>
      </c>
      <c r="O1159" s="46">
        <f t="shared" si="4"/>
        <v>16898740669</v>
      </c>
      <c r="P1159" s="46">
        <f>IF(A1159=1,SA,MAX(0,SA-M1158))</f>
        <v>0</v>
      </c>
      <c r="S1159" s="5">
        <v>0.0</v>
      </c>
      <c r="T1159" s="5">
        <v>0.0</v>
      </c>
      <c r="U1159" s="5">
        <v>0.0</v>
      </c>
      <c r="V1159" s="48">
        <v>1.0</v>
      </c>
    </row>
    <row r="1160" ht="15.75" customHeight="1">
      <c r="A1160" s="5">
        <v>1158.0</v>
      </c>
      <c r="B1160" s="5">
        <v>97.0</v>
      </c>
      <c r="C1160" s="5">
        <f t="shared" si="1"/>
        <v>6</v>
      </c>
      <c r="D1160" s="5">
        <f>'Thông tin khách hàng'!$B$4+B1160-1</f>
        <v>97</v>
      </c>
      <c r="E1160" s="46">
        <f t="shared" si="5"/>
        <v>16800655383</v>
      </c>
      <c r="F1160" s="5">
        <f>TP*VLOOKUP('Thông tin khách hàng'!$E$10,$X$2:$Z$5,3,FALSE)*OFFSET($S1160,0,VLOOKUP('Thông tin khách hàng'!$E$10,$X$2:$Z$5,2,FALSE))</f>
        <v>0</v>
      </c>
      <c r="G1160" s="5">
        <f>EP*VLOOKUP('Thông tin khách hàng'!$E$10,$X$2:$Z$5,3,FALSE)*OFFSET($S1160,0,VLOOKUP('Thông tin khách hàng'!$E$10,$X$2:$Z$5,2,FALSE))</f>
        <v>0</v>
      </c>
      <c r="H1160" s="5">
        <f>F1160*HLOOKUP(B1160,Assumption!$A$10:$G$12,2,TRUE)+G1160*HLOOKUP(B1160,Assumption!$A$10:$G$12,3,TRUE)</f>
        <v>0</v>
      </c>
      <c r="I1160" s="5">
        <f t="shared" si="2"/>
        <v>0</v>
      </c>
      <c r="J1160" s="47">
        <f>VLOOKUP(D1160,Assumption!$O$3:$Q$103,IF('Thông tin khách hàng'!$B$3="Nam",2,3),FALSE)/12*P1160</f>
        <v>0</v>
      </c>
      <c r="K1160" s="5">
        <v>20000.0</v>
      </c>
      <c r="L1160" s="46">
        <f>ROUND(((HLOOKUP(B1160,Assumption!$A$6:$L$7,2,TRUE)+1)^(1/12)-1)*(E1160+I1160-J1160-K1160),0)</f>
        <v>27747615</v>
      </c>
      <c r="M1160" s="46">
        <f t="shared" si="3"/>
        <v>16828382998</v>
      </c>
      <c r="N1160" s="47">
        <f>HLOOKUP(ROUND(AVERAGE(M1148:M1159)/10^6,0),Assumption!$B$2:$E$3,2,TRUE)*MAX((AVERAGE(M1148:M1159)-250*10^6),0)</f>
        <v>98278936.95</v>
      </c>
      <c r="O1160" s="46">
        <f t="shared" si="4"/>
        <v>16926661935</v>
      </c>
      <c r="P1160" s="46">
        <f>IF(A1160=1,SA,MAX(0,SA-M1159))</f>
        <v>0</v>
      </c>
      <c r="S1160" s="5">
        <v>0.0</v>
      </c>
      <c r="T1160" s="5">
        <v>0.0</v>
      </c>
      <c r="U1160" s="5">
        <v>0.0</v>
      </c>
      <c r="V1160" s="48">
        <v>1.0</v>
      </c>
    </row>
    <row r="1161" ht="15.75" customHeight="1">
      <c r="A1161" s="5">
        <v>1159.0</v>
      </c>
      <c r="B1161" s="5">
        <v>97.0</v>
      </c>
      <c r="C1161" s="5">
        <f t="shared" si="1"/>
        <v>7</v>
      </c>
      <c r="D1161" s="5">
        <f>'Thông tin khách hàng'!$B$4+B1161-1</f>
        <v>97</v>
      </c>
      <c r="E1161" s="46">
        <f t="shared" si="5"/>
        <v>16828382998</v>
      </c>
      <c r="F1161" s="5">
        <f>TP*VLOOKUP('Thông tin khách hàng'!$E$10,$X$2:$Z$5,3,FALSE)*OFFSET($S1161,0,VLOOKUP('Thông tin khách hàng'!$E$10,$X$2:$Z$5,2,FALSE))</f>
        <v>15000000</v>
      </c>
      <c r="G1161" s="5">
        <f>EP*VLOOKUP('Thông tin khách hàng'!$E$10,$X$2:$Z$5,3,FALSE)*OFFSET($S1161,0,VLOOKUP('Thông tin khách hàng'!$E$10,$X$2:$Z$5,2,FALSE))</f>
        <v>15000000</v>
      </c>
      <c r="H1161" s="5">
        <f>F1161*HLOOKUP(B1161,Assumption!$A$10:$G$12,2,TRUE)+G1161*HLOOKUP(B1161,Assumption!$A$10:$G$12,3,TRUE)</f>
        <v>750000</v>
      </c>
      <c r="I1161" s="5">
        <f t="shared" si="2"/>
        <v>29250000</v>
      </c>
      <c r="J1161" s="47">
        <f>VLOOKUP(D1161,Assumption!$O$3:$Q$103,IF('Thông tin khách hàng'!$B$3="Nam",2,3),FALSE)/12*P1161</f>
        <v>0</v>
      </c>
      <c r="K1161" s="5">
        <v>20000.0</v>
      </c>
      <c r="L1161" s="46">
        <f>ROUND(((HLOOKUP(B1161,Assumption!$A$6:$L$7,2,TRUE)+1)^(1/12)-1)*(E1161+I1161-J1161-K1161),0)</f>
        <v>27841718</v>
      </c>
      <c r="M1161" s="46">
        <f t="shared" si="3"/>
        <v>16885454716</v>
      </c>
      <c r="N1161" s="47">
        <f>HLOOKUP(ROUND(AVERAGE(M1149:M1160)/10^6,0),Assumption!$B$2:$E$3,2,TRUE)*MAX((AVERAGE(M1149:M1160)-250*10^6),0)</f>
        <v>98472908.08</v>
      </c>
      <c r="O1161" s="46">
        <f t="shared" si="4"/>
        <v>16983927624</v>
      </c>
      <c r="P1161" s="46">
        <f>IF(A1161=1,SA,MAX(0,SA-M1160))</f>
        <v>0</v>
      </c>
      <c r="S1161" s="5">
        <v>0.0</v>
      </c>
      <c r="T1161" s="5">
        <v>1.0</v>
      </c>
      <c r="U1161" s="5">
        <v>1.0</v>
      </c>
      <c r="V1161" s="48">
        <v>1.0</v>
      </c>
    </row>
    <row r="1162" ht="15.75" customHeight="1">
      <c r="A1162" s="5">
        <v>1160.0</v>
      </c>
      <c r="B1162" s="5">
        <v>97.0</v>
      </c>
      <c r="C1162" s="5">
        <f t="shared" si="1"/>
        <v>8</v>
      </c>
      <c r="D1162" s="5">
        <f>'Thông tin khách hàng'!$B$4+B1162-1</f>
        <v>97</v>
      </c>
      <c r="E1162" s="46">
        <f t="shared" si="5"/>
        <v>16885454716</v>
      </c>
      <c r="F1162" s="5">
        <f>TP*VLOOKUP('Thông tin khách hàng'!$E$10,$X$2:$Z$5,3,FALSE)*OFFSET($S1162,0,VLOOKUP('Thông tin khách hàng'!$E$10,$X$2:$Z$5,2,FALSE))</f>
        <v>0</v>
      </c>
      <c r="G1162" s="5">
        <f>EP*VLOOKUP('Thông tin khách hàng'!$E$10,$X$2:$Z$5,3,FALSE)*OFFSET($S1162,0,VLOOKUP('Thông tin khách hàng'!$E$10,$X$2:$Z$5,2,FALSE))</f>
        <v>0</v>
      </c>
      <c r="H1162" s="5">
        <f>F1162*HLOOKUP(B1162,Assumption!$A$10:$G$12,2,TRUE)+G1162*HLOOKUP(B1162,Assumption!$A$10:$G$12,3,TRUE)</f>
        <v>0</v>
      </c>
      <c r="I1162" s="5">
        <f t="shared" si="2"/>
        <v>0</v>
      </c>
      <c r="J1162" s="47">
        <f>VLOOKUP(D1162,Assumption!$O$3:$Q$103,IF('Thông tin khách hàng'!$B$3="Nam",2,3),FALSE)/12*P1162</f>
        <v>0</v>
      </c>
      <c r="K1162" s="5">
        <v>20000.0</v>
      </c>
      <c r="L1162" s="46">
        <f>ROUND(((HLOOKUP(B1162,Assumption!$A$6:$L$7,2,TRUE)+1)^(1/12)-1)*(E1162+I1162-J1162-K1162),0)</f>
        <v>27887668</v>
      </c>
      <c r="M1162" s="46">
        <f t="shared" si="3"/>
        <v>16913322384</v>
      </c>
      <c r="N1162" s="47">
        <f>HLOOKUP(ROUND(AVERAGE(M1150:M1161)/10^6,0),Assumption!$B$2:$E$3,2,TRUE)*MAX((AVERAGE(M1150:M1161)-250*10^6),0)</f>
        <v>98667199.58</v>
      </c>
      <c r="O1162" s="46">
        <f t="shared" si="4"/>
        <v>17011989584</v>
      </c>
      <c r="P1162" s="46">
        <f>IF(A1162=1,SA,MAX(0,SA-M1161))</f>
        <v>0</v>
      </c>
      <c r="S1162" s="5">
        <v>0.0</v>
      </c>
      <c r="T1162" s="5">
        <v>0.0</v>
      </c>
      <c r="U1162" s="5">
        <v>0.0</v>
      </c>
      <c r="V1162" s="48">
        <v>1.0</v>
      </c>
    </row>
    <row r="1163" ht="15.75" customHeight="1">
      <c r="A1163" s="5">
        <v>1161.0</v>
      </c>
      <c r="B1163" s="5">
        <v>97.0</v>
      </c>
      <c r="C1163" s="5">
        <f t="shared" si="1"/>
        <v>9</v>
      </c>
      <c r="D1163" s="5">
        <f>'Thông tin khách hàng'!$B$4+B1163-1</f>
        <v>97</v>
      </c>
      <c r="E1163" s="46">
        <f t="shared" si="5"/>
        <v>16913322384</v>
      </c>
      <c r="F1163" s="5">
        <f>TP*VLOOKUP('Thông tin khách hàng'!$E$10,$X$2:$Z$5,3,FALSE)*OFFSET($S1163,0,VLOOKUP('Thông tin khách hàng'!$E$10,$X$2:$Z$5,2,FALSE))</f>
        <v>0</v>
      </c>
      <c r="G1163" s="5">
        <f>EP*VLOOKUP('Thông tin khách hàng'!$E$10,$X$2:$Z$5,3,FALSE)*OFFSET($S1163,0,VLOOKUP('Thông tin khách hàng'!$E$10,$X$2:$Z$5,2,FALSE))</f>
        <v>0</v>
      </c>
      <c r="H1163" s="5">
        <f>F1163*HLOOKUP(B1163,Assumption!$A$10:$G$12,2,TRUE)+G1163*HLOOKUP(B1163,Assumption!$A$10:$G$12,3,TRUE)</f>
        <v>0</v>
      </c>
      <c r="I1163" s="5">
        <f t="shared" si="2"/>
        <v>0</v>
      </c>
      <c r="J1163" s="47">
        <f>VLOOKUP(D1163,Assumption!$O$3:$Q$103,IF('Thông tin khách hàng'!$B$3="Nam",2,3),FALSE)/12*P1163</f>
        <v>0</v>
      </c>
      <c r="K1163" s="5">
        <v>20000.0</v>
      </c>
      <c r="L1163" s="46">
        <f>ROUND(((HLOOKUP(B1163,Assumption!$A$6:$L$7,2,TRUE)+1)^(1/12)-1)*(E1163+I1163-J1163-K1163),0)</f>
        <v>27933694</v>
      </c>
      <c r="M1163" s="46">
        <f t="shared" si="3"/>
        <v>16941236078</v>
      </c>
      <c r="N1163" s="47">
        <f>HLOOKUP(ROUND(AVERAGE(M1151:M1162)/10^6,0),Assumption!$B$2:$E$3,2,TRUE)*MAX((AVERAGE(M1151:M1162)-250*10^6),0)</f>
        <v>98861811.96</v>
      </c>
      <c r="O1163" s="46">
        <f t="shared" si="4"/>
        <v>17040097890</v>
      </c>
      <c r="P1163" s="46">
        <f>IF(A1163=1,SA,MAX(0,SA-M1162))</f>
        <v>0</v>
      </c>
      <c r="S1163" s="5">
        <v>0.0</v>
      </c>
      <c r="T1163" s="5">
        <v>0.0</v>
      </c>
      <c r="U1163" s="5">
        <v>0.0</v>
      </c>
      <c r="V1163" s="48">
        <v>1.0</v>
      </c>
    </row>
    <row r="1164" ht="15.75" customHeight="1">
      <c r="A1164" s="5">
        <v>1162.0</v>
      </c>
      <c r="B1164" s="5">
        <v>97.0</v>
      </c>
      <c r="C1164" s="5">
        <f t="shared" si="1"/>
        <v>10</v>
      </c>
      <c r="D1164" s="5">
        <f>'Thông tin khách hàng'!$B$4+B1164-1</f>
        <v>97</v>
      </c>
      <c r="E1164" s="46">
        <f t="shared" si="5"/>
        <v>16941236078</v>
      </c>
      <c r="F1164" s="5">
        <f>TP*VLOOKUP('Thông tin khách hàng'!$E$10,$X$2:$Z$5,3,FALSE)*OFFSET($S1164,0,VLOOKUP('Thông tin khách hàng'!$E$10,$X$2:$Z$5,2,FALSE))</f>
        <v>0</v>
      </c>
      <c r="G1164" s="5">
        <f>EP*VLOOKUP('Thông tin khách hàng'!$E$10,$X$2:$Z$5,3,FALSE)*OFFSET($S1164,0,VLOOKUP('Thông tin khách hàng'!$E$10,$X$2:$Z$5,2,FALSE))</f>
        <v>0</v>
      </c>
      <c r="H1164" s="5">
        <f>F1164*HLOOKUP(B1164,Assumption!$A$10:$G$12,2,TRUE)+G1164*HLOOKUP(B1164,Assumption!$A$10:$G$12,3,TRUE)</f>
        <v>0</v>
      </c>
      <c r="I1164" s="5">
        <f t="shared" si="2"/>
        <v>0</v>
      </c>
      <c r="J1164" s="47">
        <f>VLOOKUP(D1164,Assumption!$O$3:$Q$103,IF('Thông tin khách hàng'!$B$3="Nam",2,3),FALSE)/12*P1164</f>
        <v>0</v>
      </c>
      <c r="K1164" s="5">
        <v>20000.0</v>
      </c>
      <c r="L1164" s="46">
        <f>ROUND(((HLOOKUP(B1164,Assumption!$A$6:$L$7,2,TRUE)+1)^(1/12)-1)*(E1164+I1164-J1164-K1164),0)</f>
        <v>27979796</v>
      </c>
      <c r="M1164" s="46">
        <f t="shared" si="3"/>
        <v>16969195874</v>
      </c>
      <c r="N1164" s="47">
        <f>HLOOKUP(ROUND(AVERAGE(M1152:M1163)/10^6,0),Assumption!$B$2:$E$3,2,TRUE)*MAX((AVERAGE(M1152:M1163)-250*10^6),0)</f>
        <v>99056745.77</v>
      </c>
      <c r="O1164" s="46">
        <f t="shared" si="4"/>
        <v>17068252620</v>
      </c>
      <c r="P1164" s="46">
        <f>IF(A1164=1,SA,MAX(0,SA-M1163))</f>
        <v>0</v>
      </c>
      <c r="S1164" s="5">
        <v>0.0</v>
      </c>
      <c r="T1164" s="5">
        <v>0.0</v>
      </c>
      <c r="U1164" s="5">
        <v>1.0</v>
      </c>
      <c r="V1164" s="48">
        <v>1.0</v>
      </c>
    </row>
    <row r="1165" ht="15.75" customHeight="1">
      <c r="A1165" s="5">
        <v>1163.0</v>
      </c>
      <c r="B1165" s="5">
        <v>97.0</v>
      </c>
      <c r="C1165" s="5">
        <f t="shared" si="1"/>
        <v>11</v>
      </c>
      <c r="D1165" s="5">
        <f>'Thông tin khách hàng'!$B$4+B1165-1</f>
        <v>97</v>
      </c>
      <c r="E1165" s="46">
        <f t="shared" si="5"/>
        <v>16969195874</v>
      </c>
      <c r="F1165" s="5">
        <f>TP*VLOOKUP('Thông tin khách hàng'!$E$10,$X$2:$Z$5,3,FALSE)*OFFSET($S1165,0,VLOOKUP('Thông tin khách hàng'!$E$10,$X$2:$Z$5,2,FALSE))</f>
        <v>0</v>
      </c>
      <c r="G1165" s="5">
        <f>EP*VLOOKUP('Thông tin khách hàng'!$E$10,$X$2:$Z$5,3,FALSE)*OFFSET($S1165,0,VLOOKUP('Thông tin khách hàng'!$E$10,$X$2:$Z$5,2,FALSE))</f>
        <v>0</v>
      </c>
      <c r="H1165" s="5">
        <f>F1165*HLOOKUP(B1165,Assumption!$A$10:$G$12,2,TRUE)+G1165*HLOOKUP(B1165,Assumption!$A$10:$G$12,3,TRUE)</f>
        <v>0</v>
      </c>
      <c r="I1165" s="5">
        <f t="shared" si="2"/>
        <v>0</v>
      </c>
      <c r="J1165" s="47">
        <f>VLOOKUP(D1165,Assumption!$O$3:$Q$103,IF('Thông tin khách hàng'!$B$3="Nam",2,3),FALSE)/12*P1165</f>
        <v>0</v>
      </c>
      <c r="K1165" s="5">
        <v>20000.0</v>
      </c>
      <c r="L1165" s="46">
        <f>ROUND(((HLOOKUP(B1165,Assumption!$A$6:$L$7,2,TRUE)+1)^(1/12)-1)*(E1165+I1165-J1165-K1165),0)</f>
        <v>28025974</v>
      </c>
      <c r="M1165" s="46">
        <f t="shared" si="3"/>
        <v>16997201848</v>
      </c>
      <c r="N1165" s="47">
        <f>HLOOKUP(ROUND(AVERAGE(M1153:M1164)/10^6,0),Assumption!$B$2:$E$3,2,TRUE)*MAX((AVERAGE(M1153:M1164)-250*10^6),0)</f>
        <v>99252001.52</v>
      </c>
      <c r="O1165" s="46">
        <f t="shared" si="4"/>
        <v>17096453850</v>
      </c>
      <c r="P1165" s="46">
        <f>IF(A1165=1,SA,MAX(0,SA-M1164))</f>
        <v>0</v>
      </c>
      <c r="S1165" s="5">
        <v>0.0</v>
      </c>
      <c r="T1165" s="5">
        <v>0.0</v>
      </c>
      <c r="U1165" s="5">
        <v>0.0</v>
      </c>
      <c r="V1165" s="48">
        <v>1.0</v>
      </c>
    </row>
    <row r="1166" ht="15.75" customHeight="1">
      <c r="A1166" s="5">
        <v>1164.0</v>
      </c>
      <c r="B1166" s="5">
        <v>97.0</v>
      </c>
      <c r="C1166" s="5">
        <f t="shared" si="1"/>
        <v>12</v>
      </c>
      <c r="D1166" s="5">
        <f>'Thông tin khách hàng'!$B$4+B1166-1</f>
        <v>97</v>
      </c>
      <c r="E1166" s="46">
        <f t="shared" si="5"/>
        <v>16997201848</v>
      </c>
      <c r="F1166" s="5">
        <f>TP*VLOOKUP('Thông tin khách hàng'!$E$10,$X$2:$Z$5,3,FALSE)*OFFSET($S1166,0,VLOOKUP('Thông tin khách hàng'!$E$10,$X$2:$Z$5,2,FALSE))</f>
        <v>0</v>
      </c>
      <c r="G1166" s="5">
        <f>EP*VLOOKUP('Thông tin khách hàng'!$E$10,$X$2:$Z$5,3,FALSE)*OFFSET($S1166,0,VLOOKUP('Thông tin khách hàng'!$E$10,$X$2:$Z$5,2,FALSE))</f>
        <v>0</v>
      </c>
      <c r="H1166" s="5">
        <f>F1166*HLOOKUP(B1166,Assumption!$A$10:$G$12,2,TRUE)+G1166*HLOOKUP(B1166,Assumption!$A$10:$G$12,3,TRUE)</f>
        <v>0</v>
      </c>
      <c r="I1166" s="5">
        <f t="shared" si="2"/>
        <v>0</v>
      </c>
      <c r="J1166" s="47">
        <f>VLOOKUP(D1166,Assumption!$O$3:$Q$103,IF('Thông tin khách hàng'!$B$3="Nam",2,3),FALSE)/12*P1166</f>
        <v>0</v>
      </c>
      <c r="K1166" s="5">
        <v>20000.0</v>
      </c>
      <c r="L1166" s="46">
        <f>ROUND(((HLOOKUP(B1166,Assumption!$A$6:$L$7,2,TRUE)+1)^(1/12)-1)*(E1166+I1166-J1166-K1166),0)</f>
        <v>28072228</v>
      </c>
      <c r="M1166" s="46">
        <f t="shared" si="3"/>
        <v>17025254076</v>
      </c>
      <c r="N1166" s="47">
        <f>HLOOKUP(ROUND(AVERAGE(M1154:M1165)/10^6,0),Assumption!$B$2:$E$3,2,TRUE)*MAX((AVERAGE(M1154:M1165)-250*10^6),0)</f>
        <v>99447579.75</v>
      </c>
      <c r="O1166" s="46">
        <f t="shared" si="4"/>
        <v>17124701656</v>
      </c>
      <c r="P1166" s="46">
        <f>IF(A1166=1,SA,MAX(0,SA-M1165))</f>
        <v>0</v>
      </c>
      <c r="S1166" s="5">
        <v>0.0</v>
      </c>
      <c r="T1166" s="5">
        <v>0.0</v>
      </c>
      <c r="U1166" s="5">
        <v>0.0</v>
      </c>
      <c r="V1166" s="48">
        <v>1.0</v>
      </c>
    </row>
    <row r="1167" ht="15.75" customHeight="1">
      <c r="A1167" s="5">
        <v>1165.0</v>
      </c>
      <c r="B1167" s="5">
        <v>98.0</v>
      </c>
      <c r="C1167" s="5">
        <f t="shared" si="1"/>
        <v>1</v>
      </c>
      <c r="D1167" s="5">
        <f>'Thông tin khách hàng'!$B$4+B1167-1</f>
        <v>98</v>
      </c>
      <c r="E1167" s="46">
        <f t="shared" si="5"/>
        <v>17025254076</v>
      </c>
      <c r="F1167" s="5">
        <f>TP*VLOOKUP('Thông tin khách hàng'!$E$10,$X$2:$Z$5,3,FALSE)*OFFSET($S1167,0,VLOOKUP('Thông tin khách hàng'!$E$10,$X$2:$Z$5,2,FALSE))</f>
        <v>15000000</v>
      </c>
      <c r="G1167" s="5">
        <f>EP*VLOOKUP('Thông tin khách hàng'!$E$10,$X$2:$Z$5,3,FALSE)*OFFSET($S1167,0,VLOOKUP('Thông tin khách hàng'!$E$10,$X$2:$Z$5,2,FALSE))</f>
        <v>15000000</v>
      </c>
      <c r="H1167" s="5">
        <f>F1167*HLOOKUP(B1167,Assumption!$A$10:$G$12,2,TRUE)+G1167*HLOOKUP(B1167,Assumption!$A$10:$G$12,3,TRUE)</f>
        <v>750000</v>
      </c>
      <c r="I1167" s="5">
        <f t="shared" si="2"/>
        <v>29250000</v>
      </c>
      <c r="J1167" s="47">
        <f>VLOOKUP(D1167,Assumption!$O$3:$Q$103,IF('Thông tin khách hàng'!$B$3="Nam",2,3),FALSE)/12*P1167</f>
        <v>0</v>
      </c>
      <c r="K1167" s="5">
        <v>20000.0</v>
      </c>
      <c r="L1167" s="46">
        <f>ROUND(((HLOOKUP(B1167,Assumption!$A$6:$L$7,2,TRUE)+1)^(1/12)-1)*(E1167+I1167-J1167-K1167),0)</f>
        <v>28166867</v>
      </c>
      <c r="M1167" s="46">
        <f t="shared" si="3"/>
        <v>17082650943</v>
      </c>
      <c r="N1167" s="47">
        <f>HLOOKUP(ROUND(AVERAGE(M1155:M1166)/10^6,0),Assumption!$B$2:$E$3,2,TRUE)*MAX((AVERAGE(M1155:M1166)-250*10^6),0)</f>
        <v>99643480.99</v>
      </c>
      <c r="O1167" s="46">
        <f t="shared" si="4"/>
        <v>17182294424</v>
      </c>
      <c r="P1167" s="46">
        <f>IF(A1167=1,SA,MAX(0,SA-M1166))</f>
        <v>0</v>
      </c>
      <c r="S1167" s="5">
        <v>1.0</v>
      </c>
      <c r="T1167" s="5">
        <v>1.0</v>
      </c>
      <c r="U1167" s="5">
        <v>1.0</v>
      </c>
      <c r="V1167" s="48">
        <v>1.0</v>
      </c>
    </row>
    <row r="1168" ht="15.75" customHeight="1">
      <c r="A1168" s="5">
        <v>1166.0</v>
      </c>
      <c r="B1168" s="5">
        <v>98.0</v>
      </c>
      <c r="C1168" s="5">
        <f t="shared" si="1"/>
        <v>2</v>
      </c>
      <c r="D1168" s="5">
        <f>'Thông tin khách hàng'!$B$4+B1168-1</f>
        <v>98</v>
      </c>
      <c r="E1168" s="46">
        <f t="shared" si="5"/>
        <v>17082650943</v>
      </c>
      <c r="F1168" s="5">
        <f>TP*VLOOKUP('Thông tin khách hàng'!$E$10,$X$2:$Z$5,3,FALSE)*OFFSET($S1168,0,VLOOKUP('Thông tin khách hàng'!$E$10,$X$2:$Z$5,2,FALSE))</f>
        <v>0</v>
      </c>
      <c r="G1168" s="5">
        <f>EP*VLOOKUP('Thông tin khách hàng'!$E$10,$X$2:$Z$5,3,FALSE)*OFFSET($S1168,0,VLOOKUP('Thông tin khách hàng'!$E$10,$X$2:$Z$5,2,FALSE))</f>
        <v>0</v>
      </c>
      <c r="H1168" s="5">
        <f>F1168*HLOOKUP(B1168,Assumption!$A$10:$G$12,2,TRUE)+G1168*HLOOKUP(B1168,Assumption!$A$10:$G$12,3,TRUE)</f>
        <v>0</v>
      </c>
      <c r="I1168" s="5">
        <f t="shared" si="2"/>
        <v>0</v>
      </c>
      <c r="J1168" s="47">
        <f>VLOOKUP(D1168,Assumption!$O$3:$Q$103,IF('Thông tin khách hàng'!$B$3="Nam",2,3),FALSE)/12*P1168</f>
        <v>0</v>
      </c>
      <c r="K1168" s="5">
        <v>20000.0</v>
      </c>
      <c r="L1168" s="46">
        <f>ROUND(((HLOOKUP(B1168,Assumption!$A$6:$L$7,2,TRUE)+1)^(1/12)-1)*(E1168+I1168-J1168-K1168),0)</f>
        <v>28213354</v>
      </c>
      <c r="M1168" s="46">
        <f t="shared" si="3"/>
        <v>17110844297</v>
      </c>
      <c r="N1168" s="47">
        <f>HLOOKUP(ROUND(AVERAGE(M1156:M1167)/10^6,0),Assumption!$B$2:$E$3,2,TRUE)*MAX((AVERAGE(M1156:M1167)-250*10^6),0)</f>
        <v>99839705.79</v>
      </c>
      <c r="O1168" s="46">
        <f t="shared" si="4"/>
        <v>17210684003</v>
      </c>
      <c r="P1168" s="46">
        <f>IF(A1168=1,SA,MAX(0,SA-M1167))</f>
        <v>0</v>
      </c>
      <c r="S1168" s="5">
        <v>0.0</v>
      </c>
      <c r="T1168" s="5">
        <v>0.0</v>
      </c>
      <c r="U1168" s="5">
        <v>0.0</v>
      </c>
      <c r="V1168" s="48">
        <v>1.0</v>
      </c>
    </row>
    <row r="1169" ht="15.75" customHeight="1">
      <c r="A1169" s="5">
        <v>1167.0</v>
      </c>
      <c r="B1169" s="5">
        <v>98.0</v>
      </c>
      <c r="C1169" s="5">
        <f t="shared" si="1"/>
        <v>3</v>
      </c>
      <c r="D1169" s="5">
        <f>'Thông tin khách hàng'!$B$4+B1169-1</f>
        <v>98</v>
      </c>
      <c r="E1169" s="46">
        <f t="shared" si="5"/>
        <v>17110844297</v>
      </c>
      <c r="F1169" s="5">
        <f>TP*VLOOKUP('Thông tin khách hàng'!$E$10,$X$2:$Z$5,3,FALSE)*OFFSET($S1169,0,VLOOKUP('Thông tin khách hàng'!$E$10,$X$2:$Z$5,2,FALSE))</f>
        <v>0</v>
      </c>
      <c r="G1169" s="5">
        <f>EP*VLOOKUP('Thông tin khách hàng'!$E$10,$X$2:$Z$5,3,FALSE)*OFFSET($S1169,0,VLOOKUP('Thông tin khách hàng'!$E$10,$X$2:$Z$5,2,FALSE))</f>
        <v>0</v>
      </c>
      <c r="H1169" s="5">
        <f>F1169*HLOOKUP(B1169,Assumption!$A$10:$G$12,2,TRUE)+G1169*HLOOKUP(B1169,Assumption!$A$10:$G$12,3,TRUE)</f>
        <v>0</v>
      </c>
      <c r="I1169" s="5">
        <f t="shared" si="2"/>
        <v>0</v>
      </c>
      <c r="J1169" s="47">
        <f>VLOOKUP(D1169,Assumption!$O$3:$Q$103,IF('Thông tin khách hàng'!$B$3="Nam",2,3),FALSE)/12*P1169</f>
        <v>0</v>
      </c>
      <c r="K1169" s="5">
        <v>20000.0</v>
      </c>
      <c r="L1169" s="46">
        <f>ROUND(((HLOOKUP(B1169,Assumption!$A$6:$L$7,2,TRUE)+1)^(1/12)-1)*(E1169+I1169-J1169-K1169),0)</f>
        <v>28259917</v>
      </c>
      <c r="M1169" s="46">
        <f t="shared" si="3"/>
        <v>17139084214</v>
      </c>
      <c r="N1169" s="47">
        <f>HLOOKUP(ROUND(AVERAGE(M1157:M1168)/10^6,0),Assumption!$B$2:$E$3,2,TRUE)*MAX((AVERAGE(M1157:M1168)-250*10^6),0)</f>
        <v>100036254.7</v>
      </c>
      <c r="O1169" s="46">
        <f t="shared" si="4"/>
        <v>17239120469</v>
      </c>
      <c r="P1169" s="46">
        <f>IF(A1169=1,SA,MAX(0,SA-M1168))</f>
        <v>0</v>
      </c>
      <c r="S1169" s="5">
        <v>0.0</v>
      </c>
      <c r="T1169" s="5">
        <v>0.0</v>
      </c>
      <c r="U1169" s="5">
        <v>0.0</v>
      </c>
      <c r="V1169" s="48">
        <v>1.0</v>
      </c>
    </row>
    <row r="1170" ht="15.75" customHeight="1">
      <c r="A1170" s="5">
        <v>1168.0</v>
      </c>
      <c r="B1170" s="5">
        <v>98.0</v>
      </c>
      <c r="C1170" s="5">
        <f t="shared" si="1"/>
        <v>4</v>
      </c>
      <c r="D1170" s="5">
        <f>'Thông tin khách hàng'!$B$4+B1170-1</f>
        <v>98</v>
      </c>
      <c r="E1170" s="46">
        <f t="shared" si="5"/>
        <v>17139084214</v>
      </c>
      <c r="F1170" s="5">
        <f>TP*VLOOKUP('Thông tin khách hàng'!$E$10,$X$2:$Z$5,3,FALSE)*OFFSET($S1170,0,VLOOKUP('Thông tin khách hàng'!$E$10,$X$2:$Z$5,2,FALSE))</f>
        <v>0</v>
      </c>
      <c r="G1170" s="5">
        <f>EP*VLOOKUP('Thông tin khách hàng'!$E$10,$X$2:$Z$5,3,FALSE)*OFFSET($S1170,0,VLOOKUP('Thông tin khách hàng'!$E$10,$X$2:$Z$5,2,FALSE))</f>
        <v>0</v>
      </c>
      <c r="H1170" s="5">
        <f>F1170*HLOOKUP(B1170,Assumption!$A$10:$G$12,2,TRUE)+G1170*HLOOKUP(B1170,Assumption!$A$10:$G$12,3,TRUE)</f>
        <v>0</v>
      </c>
      <c r="I1170" s="5">
        <f t="shared" si="2"/>
        <v>0</v>
      </c>
      <c r="J1170" s="47">
        <f>VLOOKUP(D1170,Assumption!$O$3:$Q$103,IF('Thông tin khách hàng'!$B$3="Nam",2,3),FALSE)/12*P1170</f>
        <v>0</v>
      </c>
      <c r="K1170" s="5">
        <v>20000.0</v>
      </c>
      <c r="L1170" s="46">
        <f>ROUND(((HLOOKUP(B1170,Assumption!$A$6:$L$7,2,TRUE)+1)^(1/12)-1)*(E1170+I1170-J1170-K1170),0)</f>
        <v>28306558</v>
      </c>
      <c r="M1170" s="46">
        <f t="shared" si="3"/>
        <v>17167370772</v>
      </c>
      <c r="N1170" s="47">
        <f>HLOOKUP(ROUND(AVERAGE(M1158:M1169)/10^6,0),Assumption!$B$2:$E$3,2,TRUE)*MAX((AVERAGE(M1158:M1169)-250*10^6),0)</f>
        <v>100233128.2</v>
      </c>
      <c r="O1170" s="46">
        <f t="shared" si="4"/>
        <v>17267603900</v>
      </c>
      <c r="P1170" s="46">
        <f>IF(A1170=1,SA,MAX(0,SA-M1169))</f>
        <v>0</v>
      </c>
      <c r="S1170" s="5">
        <v>0.0</v>
      </c>
      <c r="T1170" s="5">
        <v>0.0</v>
      </c>
      <c r="U1170" s="5">
        <v>1.0</v>
      </c>
      <c r="V1170" s="48">
        <v>1.0</v>
      </c>
    </row>
    <row r="1171" ht="15.75" customHeight="1">
      <c r="A1171" s="5">
        <v>1169.0</v>
      </c>
      <c r="B1171" s="5">
        <v>98.0</v>
      </c>
      <c r="C1171" s="5">
        <f t="shared" si="1"/>
        <v>5</v>
      </c>
      <c r="D1171" s="5">
        <f>'Thông tin khách hàng'!$B$4+B1171-1</f>
        <v>98</v>
      </c>
      <c r="E1171" s="46">
        <f t="shared" si="5"/>
        <v>17167370772</v>
      </c>
      <c r="F1171" s="5">
        <f>TP*VLOOKUP('Thông tin khách hàng'!$E$10,$X$2:$Z$5,3,FALSE)*OFFSET($S1171,0,VLOOKUP('Thông tin khách hàng'!$E$10,$X$2:$Z$5,2,FALSE))</f>
        <v>0</v>
      </c>
      <c r="G1171" s="5">
        <f>EP*VLOOKUP('Thông tin khách hàng'!$E$10,$X$2:$Z$5,3,FALSE)*OFFSET($S1171,0,VLOOKUP('Thông tin khách hàng'!$E$10,$X$2:$Z$5,2,FALSE))</f>
        <v>0</v>
      </c>
      <c r="H1171" s="5">
        <f>F1171*HLOOKUP(B1171,Assumption!$A$10:$G$12,2,TRUE)+G1171*HLOOKUP(B1171,Assumption!$A$10:$G$12,3,TRUE)</f>
        <v>0</v>
      </c>
      <c r="I1171" s="5">
        <f t="shared" si="2"/>
        <v>0</v>
      </c>
      <c r="J1171" s="47">
        <f>VLOOKUP(D1171,Assumption!$O$3:$Q$103,IF('Thông tin khách hàng'!$B$3="Nam",2,3),FALSE)/12*P1171</f>
        <v>0</v>
      </c>
      <c r="K1171" s="5">
        <v>20000.0</v>
      </c>
      <c r="L1171" s="46">
        <f>ROUND(((HLOOKUP(B1171,Assumption!$A$6:$L$7,2,TRUE)+1)^(1/12)-1)*(E1171+I1171-J1171-K1171),0)</f>
        <v>28353276</v>
      </c>
      <c r="M1171" s="46">
        <f t="shared" si="3"/>
        <v>17195704048</v>
      </c>
      <c r="N1171" s="47">
        <f>HLOOKUP(ROUND(AVERAGE(M1159:M1170)/10^6,0),Assumption!$B$2:$E$3,2,TRUE)*MAX((AVERAGE(M1159:M1170)-250*10^6),0)</f>
        <v>100430326.8</v>
      </c>
      <c r="O1171" s="46">
        <f t="shared" si="4"/>
        <v>17296134375</v>
      </c>
      <c r="P1171" s="46">
        <f>IF(A1171=1,SA,MAX(0,SA-M1170))</f>
        <v>0</v>
      </c>
      <c r="S1171" s="5">
        <v>0.0</v>
      </c>
      <c r="T1171" s="5">
        <v>0.0</v>
      </c>
      <c r="U1171" s="5">
        <v>0.0</v>
      </c>
      <c r="V1171" s="48">
        <v>1.0</v>
      </c>
    </row>
    <row r="1172" ht="15.75" customHeight="1">
      <c r="A1172" s="5">
        <v>1170.0</v>
      </c>
      <c r="B1172" s="5">
        <v>98.0</v>
      </c>
      <c r="C1172" s="5">
        <f t="shared" si="1"/>
        <v>6</v>
      </c>
      <c r="D1172" s="5">
        <f>'Thông tin khách hàng'!$B$4+B1172-1</f>
        <v>98</v>
      </c>
      <c r="E1172" s="46">
        <f t="shared" si="5"/>
        <v>17195704048</v>
      </c>
      <c r="F1172" s="5">
        <f>TP*VLOOKUP('Thông tin khách hàng'!$E$10,$X$2:$Z$5,3,FALSE)*OFFSET($S1172,0,VLOOKUP('Thông tin khách hàng'!$E$10,$X$2:$Z$5,2,FALSE))</f>
        <v>0</v>
      </c>
      <c r="G1172" s="5">
        <f>EP*VLOOKUP('Thông tin khách hàng'!$E$10,$X$2:$Z$5,3,FALSE)*OFFSET($S1172,0,VLOOKUP('Thông tin khách hàng'!$E$10,$X$2:$Z$5,2,FALSE))</f>
        <v>0</v>
      </c>
      <c r="H1172" s="5">
        <f>F1172*HLOOKUP(B1172,Assumption!$A$10:$G$12,2,TRUE)+G1172*HLOOKUP(B1172,Assumption!$A$10:$G$12,3,TRUE)</f>
        <v>0</v>
      </c>
      <c r="I1172" s="5">
        <f t="shared" si="2"/>
        <v>0</v>
      </c>
      <c r="J1172" s="47">
        <f>VLOOKUP(D1172,Assumption!$O$3:$Q$103,IF('Thông tin khách hàng'!$B$3="Nam",2,3),FALSE)/12*P1172</f>
        <v>0</v>
      </c>
      <c r="K1172" s="5">
        <v>20000.0</v>
      </c>
      <c r="L1172" s="46">
        <f>ROUND(((HLOOKUP(B1172,Assumption!$A$6:$L$7,2,TRUE)+1)^(1/12)-1)*(E1172+I1172-J1172-K1172),0)</f>
        <v>28400070</v>
      </c>
      <c r="M1172" s="46">
        <f t="shared" si="3"/>
        <v>17224084118</v>
      </c>
      <c r="N1172" s="47">
        <f>HLOOKUP(ROUND(AVERAGE(M1160:M1171)/10^6,0),Assumption!$B$2:$E$3,2,TRUE)*MAX((AVERAGE(M1160:M1171)-250*10^6),0)</f>
        <v>100627851.1</v>
      </c>
      <c r="O1172" s="46">
        <f t="shared" si="4"/>
        <v>17324711969</v>
      </c>
      <c r="P1172" s="46">
        <f>IF(A1172=1,SA,MAX(0,SA-M1171))</f>
        <v>0</v>
      </c>
      <c r="S1172" s="5">
        <v>0.0</v>
      </c>
      <c r="T1172" s="5">
        <v>0.0</v>
      </c>
      <c r="U1172" s="5">
        <v>0.0</v>
      </c>
      <c r="V1172" s="48">
        <v>1.0</v>
      </c>
    </row>
    <row r="1173" ht="15.75" customHeight="1">
      <c r="A1173" s="5">
        <v>1171.0</v>
      </c>
      <c r="B1173" s="5">
        <v>98.0</v>
      </c>
      <c r="C1173" s="5">
        <f t="shared" si="1"/>
        <v>7</v>
      </c>
      <c r="D1173" s="5">
        <f>'Thông tin khách hàng'!$B$4+B1173-1</f>
        <v>98</v>
      </c>
      <c r="E1173" s="46">
        <f t="shared" si="5"/>
        <v>17224084118</v>
      </c>
      <c r="F1173" s="5">
        <f>TP*VLOOKUP('Thông tin khách hàng'!$E$10,$X$2:$Z$5,3,FALSE)*OFFSET($S1173,0,VLOOKUP('Thông tin khách hàng'!$E$10,$X$2:$Z$5,2,FALSE))</f>
        <v>15000000</v>
      </c>
      <c r="G1173" s="5">
        <f>EP*VLOOKUP('Thông tin khách hàng'!$E$10,$X$2:$Z$5,3,FALSE)*OFFSET($S1173,0,VLOOKUP('Thông tin khách hàng'!$E$10,$X$2:$Z$5,2,FALSE))</f>
        <v>15000000</v>
      </c>
      <c r="H1173" s="5">
        <f>F1173*HLOOKUP(B1173,Assumption!$A$10:$G$12,2,TRUE)+G1173*HLOOKUP(B1173,Assumption!$A$10:$G$12,3,TRUE)</f>
        <v>750000</v>
      </c>
      <c r="I1173" s="5">
        <f t="shared" si="2"/>
        <v>29250000</v>
      </c>
      <c r="J1173" s="47">
        <f>VLOOKUP(D1173,Assumption!$O$3:$Q$103,IF('Thông tin khách hàng'!$B$3="Nam",2,3),FALSE)/12*P1173</f>
        <v>0</v>
      </c>
      <c r="K1173" s="5">
        <v>20000.0</v>
      </c>
      <c r="L1173" s="46">
        <f>ROUND(((HLOOKUP(B1173,Assumption!$A$6:$L$7,2,TRUE)+1)^(1/12)-1)*(E1173+I1173-J1173-K1173),0)</f>
        <v>28495251</v>
      </c>
      <c r="M1173" s="46">
        <f t="shared" si="3"/>
        <v>17281809369</v>
      </c>
      <c r="N1173" s="47">
        <f>HLOOKUP(ROUND(AVERAGE(M1161:M1172)/10^6,0),Assumption!$B$2:$E$3,2,TRUE)*MAX((AVERAGE(M1161:M1172)-250*10^6),0)</f>
        <v>100825701.7</v>
      </c>
      <c r="O1173" s="46">
        <f t="shared" si="4"/>
        <v>17382635071</v>
      </c>
      <c r="P1173" s="46">
        <f>IF(A1173=1,SA,MAX(0,SA-M1172))</f>
        <v>0</v>
      </c>
      <c r="S1173" s="5">
        <v>0.0</v>
      </c>
      <c r="T1173" s="5">
        <v>1.0</v>
      </c>
      <c r="U1173" s="5">
        <v>1.0</v>
      </c>
      <c r="V1173" s="48">
        <v>1.0</v>
      </c>
    </row>
    <row r="1174" ht="15.75" customHeight="1">
      <c r="A1174" s="5">
        <v>1172.0</v>
      </c>
      <c r="B1174" s="5">
        <v>98.0</v>
      </c>
      <c r="C1174" s="5">
        <f t="shared" si="1"/>
        <v>8</v>
      </c>
      <c r="D1174" s="5">
        <f>'Thông tin khách hàng'!$B$4+B1174-1</f>
        <v>98</v>
      </c>
      <c r="E1174" s="46">
        <f t="shared" si="5"/>
        <v>17281809369</v>
      </c>
      <c r="F1174" s="5">
        <f>TP*VLOOKUP('Thông tin khách hàng'!$E$10,$X$2:$Z$5,3,FALSE)*OFFSET($S1174,0,VLOOKUP('Thông tin khách hàng'!$E$10,$X$2:$Z$5,2,FALSE))</f>
        <v>0</v>
      </c>
      <c r="G1174" s="5">
        <f>EP*VLOOKUP('Thông tin khách hàng'!$E$10,$X$2:$Z$5,3,FALSE)*OFFSET($S1174,0,VLOOKUP('Thông tin khách hàng'!$E$10,$X$2:$Z$5,2,FALSE))</f>
        <v>0</v>
      </c>
      <c r="H1174" s="5">
        <f>F1174*HLOOKUP(B1174,Assumption!$A$10:$G$12,2,TRUE)+G1174*HLOOKUP(B1174,Assumption!$A$10:$G$12,3,TRUE)</f>
        <v>0</v>
      </c>
      <c r="I1174" s="5">
        <f t="shared" si="2"/>
        <v>0</v>
      </c>
      <c r="J1174" s="47">
        <f>VLOOKUP(D1174,Assumption!$O$3:$Q$103,IF('Thông tin khách hàng'!$B$3="Nam",2,3),FALSE)/12*P1174</f>
        <v>0</v>
      </c>
      <c r="K1174" s="5">
        <v>20000.0</v>
      </c>
      <c r="L1174" s="46">
        <f>ROUND(((HLOOKUP(B1174,Assumption!$A$6:$L$7,2,TRUE)+1)^(1/12)-1)*(E1174+I1174-J1174-K1174),0)</f>
        <v>28542280</v>
      </c>
      <c r="M1174" s="46">
        <f t="shared" si="3"/>
        <v>17310331649</v>
      </c>
      <c r="N1174" s="47">
        <f>HLOOKUP(ROUND(AVERAGE(M1162:M1173)/10^6,0),Assumption!$B$2:$E$3,2,TRUE)*MAX((AVERAGE(M1162:M1173)-250*10^6),0)</f>
        <v>101023879</v>
      </c>
      <c r="O1174" s="46">
        <f t="shared" si="4"/>
        <v>17411355528</v>
      </c>
      <c r="P1174" s="46">
        <f>IF(A1174=1,SA,MAX(0,SA-M1173))</f>
        <v>0</v>
      </c>
      <c r="S1174" s="5">
        <v>0.0</v>
      </c>
      <c r="T1174" s="5">
        <v>0.0</v>
      </c>
      <c r="U1174" s="5">
        <v>0.0</v>
      </c>
      <c r="V1174" s="48">
        <v>1.0</v>
      </c>
    </row>
    <row r="1175" ht="15.75" customHeight="1">
      <c r="A1175" s="5">
        <v>1173.0</v>
      </c>
      <c r="B1175" s="5">
        <v>98.0</v>
      </c>
      <c r="C1175" s="5">
        <f t="shared" si="1"/>
        <v>9</v>
      </c>
      <c r="D1175" s="5">
        <f>'Thông tin khách hàng'!$B$4+B1175-1</f>
        <v>98</v>
      </c>
      <c r="E1175" s="46">
        <f t="shared" si="5"/>
        <v>17310331649</v>
      </c>
      <c r="F1175" s="5">
        <f>TP*VLOOKUP('Thông tin khách hàng'!$E$10,$X$2:$Z$5,3,FALSE)*OFFSET($S1175,0,VLOOKUP('Thông tin khách hàng'!$E$10,$X$2:$Z$5,2,FALSE))</f>
        <v>0</v>
      </c>
      <c r="G1175" s="5">
        <f>EP*VLOOKUP('Thông tin khách hàng'!$E$10,$X$2:$Z$5,3,FALSE)*OFFSET($S1175,0,VLOOKUP('Thông tin khách hàng'!$E$10,$X$2:$Z$5,2,FALSE))</f>
        <v>0</v>
      </c>
      <c r="H1175" s="5">
        <f>F1175*HLOOKUP(B1175,Assumption!$A$10:$G$12,2,TRUE)+G1175*HLOOKUP(B1175,Assumption!$A$10:$G$12,3,TRUE)</f>
        <v>0</v>
      </c>
      <c r="I1175" s="5">
        <f t="shared" si="2"/>
        <v>0</v>
      </c>
      <c r="J1175" s="47">
        <f>VLOOKUP(D1175,Assumption!$O$3:$Q$103,IF('Thông tin khách hàng'!$B$3="Nam",2,3),FALSE)/12*P1175</f>
        <v>0</v>
      </c>
      <c r="K1175" s="5">
        <v>20000.0</v>
      </c>
      <c r="L1175" s="46">
        <f>ROUND(((HLOOKUP(B1175,Assumption!$A$6:$L$7,2,TRUE)+1)^(1/12)-1)*(E1175+I1175-J1175-K1175),0)</f>
        <v>28589387</v>
      </c>
      <c r="M1175" s="46">
        <f t="shared" si="3"/>
        <v>17338901036</v>
      </c>
      <c r="N1175" s="47">
        <f>HLOOKUP(ROUND(AVERAGE(M1163:M1174)/10^6,0),Assumption!$B$2:$E$3,2,TRUE)*MAX((AVERAGE(M1163:M1174)-250*10^6),0)</f>
        <v>101222383.6</v>
      </c>
      <c r="O1175" s="46">
        <f t="shared" si="4"/>
        <v>17440123420</v>
      </c>
      <c r="P1175" s="46">
        <f>IF(A1175=1,SA,MAX(0,SA-M1174))</f>
        <v>0</v>
      </c>
      <c r="S1175" s="5">
        <v>0.0</v>
      </c>
      <c r="T1175" s="5">
        <v>0.0</v>
      </c>
      <c r="U1175" s="5">
        <v>0.0</v>
      </c>
      <c r="V1175" s="48">
        <v>1.0</v>
      </c>
    </row>
    <row r="1176" ht="15.75" customHeight="1">
      <c r="A1176" s="5">
        <v>1174.0</v>
      </c>
      <c r="B1176" s="5">
        <v>98.0</v>
      </c>
      <c r="C1176" s="5">
        <f t="shared" si="1"/>
        <v>10</v>
      </c>
      <c r="D1176" s="5">
        <f>'Thông tin khách hàng'!$B$4+B1176-1</f>
        <v>98</v>
      </c>
      <c r="E1176" s="46">
        <f t="shared" si="5"/>
        <v>17338901036</v>
      </c>
      <c r="F1176" s="5">
        <f>TP*VLOOKUP('Thông tin khách hàng'!$E$10,$X$2:$Z$5,3,FALSE)*OFFSET($S1176,0,VLOOKUP('Thông tin khách hàng'!$E$10,$X$2:$Z$5,2,FALSE))</f>
        <v>0</v>
      </c>
      <c r="G1176" s="5">
        <f>EP*VLOOKUP('Thông tin khách hàng'!$E$10,$X$2:$Z$5,3,FALSE)*OFFSET($S1176,0,VLOOKUP('Thông tin khách hàng'!$E$10,$X$2:$Z$5,2,FALSE))</f>
        <v>0</v>
      </c>
      <c r="H1176" s="5">
        <f>F1176*HLOOKUP(B1176,Assumption!$A$10:$G$12,2,TRUE)+G1176*HLOOKUP(B1176,Assumption!$A$10:$G$12,3,TRUE)</f>
        <v>0</v>
      </c>
      <c r="I1176" s="5">
        <f t="shared" si="2"/>
        <v>0</v>
      </c>
      <c r="J1176" s="47">
        <f>VLOOKUP(D1176,Assumption!$O$3:$Q$103,IF('Thông tin khách hàng'!$B$3="Nam",2,3),FALSE)/12*P1176</f>
        <v>0</v>
      </c>
      <c r="K1176" s="5">
        <v>20000.0</v>
      </c>
      <c r="L1176" s="46">
        <f>ROUND(((HLOOKUP(B1176,Assumption!$A$6:$L$7,2,TRUE)+1)^(1/12)-1)*(E1176+I1176-J1176-K1176),0)</f>
        <v>28636572</v>
      </c>
      <c r="M1176" s="46">
        <f t="shared" si="3"/>
        <v>17367517608</v>
      </c>
      <c r="N1176" s="47">
        <f>HLOOKUP(ROUND(AVERAGE(M1164:M1175)/10^6,0),Assumption!$B$2:$E$3,2,TRUE)*MAX((AVERAGE(M1164:M1175)-250*10^6),0)</f>
        <v>101421216.1</v>
      </c>
      <c r="O1176" s="46">
        <f t="shared" si="4"/>
        <v>17468938824</v>
      </c>
      <c r="P1176" s="46">
        <f>IF(A1176=1,SA,MAX(0,SA-M1175))</f>
        <v>0</v>
      </c>
      <c r="S1176" s="5">
        <v>0.0</v>
      </c>
      <c r="T1176" s="5">
        <v>0.0</v>
      </c>
      <c r="U1176" s="5">
        <v>1.0</v>
      </c>
      <c r="V1176" s="48">
        <v>1.0</v>
      </c>
    </row>
    <row r="1177" ht="15.75" customHeight="1">
      <c r="A1177" s="5">
        <v>1175.0</v>
      </c>
      <c r="B1177" s="5">
        <v>98.0</v>
      </c>
      <c r="C1177" s="5">
        <f t="shared" si="1"/>
        <v>11</v>
      </c>
      <c r="D1177" s="5">
        <f>'Thông tin khách hàng'!$B$4+B1177-1</f>
        <v>98</v>
      </c>
      <c r="E1177" s="46">
        <f t="shared" si="5"/>
        <v>17367517608</v>
      </c>
      <c r="F1177" s="5">
        <f>TP*VLOOKUP('Thông tin khách hàng'!$E$10,$X$2:$Z$5,3,FALSE)*OFFSET($S1177,0,VLOOKUP('Thông tin khách hàng'!$E$10,$X$2:$Z$5,2,FALSE))</f>
        <v>0</v>
      </c>
      <c r="G1177" s="5">
        <f>EP*VLOOKUP('Thông tin khách hàng'!$E$10,$X$2:$Z$5,3,FALSE)*OFFSET($S1177,0,VLOOKUP('Thông tin khách hàng'!$E$10,$X$2:$Z$5,2,FALSE))</f>
        <v>0</v>
      </c>
      <c r="H1177" s="5">
        <f>F1177*HLOOKUP(B1177,Assumption!$A$10:$G$12,2,TRUE)+G1177*HLOOKUP(B1177,Assumption!$A$10:$G$12,3,TRUE)</f>
        <v>0</v>
      </c>
      <c r="I1177" s="5">
        <f t="shared" si="2"/>
        <v>0</v>
      </c>
      <c r="J1177" s="47">
        <f>VLOOKUP(D1177,Assumption!$O$3:$Q$103,IF('Thông tin khách hàng'!$B$3="Nam",2,3),FALSE)/12*P1177</f>
        <v>0</v>
      </c>
      <c r="K1177" s="5">
        <v>20000.0</v>
      </c>
      <c r="L1177" s="46">
        <f>ROUND(((HLOOKUP(B1177,Assumption!$A$6:$L$7,2,TRUE)+1)^(1/12)-1)*(E1177+I1177-J1177-K1177),0)</f>
        <v>28683834</v>
      </c>
      <c r="M1177" s="46">
        <f t="shared" si="3"/>
        <v>17396181442</v>
      </c>
      <c r="N1177" s="47">
        <f>HLOOKUP(ROUND(AVERAGE(M1165:M1176)/10^6,0),Assumption!$B$2:$E$3,2,TRUE)*MAX((AVERAGE(M1165:M1176)-250*10^6),0)</f>
        <v>101620377</v>
      </c>
      <c r="O1177" s="46">
        <f t="shared" si="4"/>
        <v>17497801819</v>
      </c>
      <c r="P1177" s="46">
        <f>IF(A1177=1,SA,MAX(0,SA-M1176))</f>
        <v>0</v>
      </c>
      <c r="S1177" s="5">
        <v>0.0</v>
      </c>
      <c r="T1177" s="5">
        <v>0.0</v>
      </c>
      <c r="U1177" s="5">
        <v>0.0</v>
      </c>
      <c r="V1177" s="48">
        <v>1.0</v>
      </c>
    </row>
    <row r="1178" ht="15.75" customHeight="1">
      <c r="A1178" s="5">
        <v>1176.0</v>
      </c>
      <c r="B1178" s="5">
        <v>98.0</v>
      </c>
      <c r="C1178" s="5">
        <f t="shared" si="1"/>
        <v>12</v>
      </c>
      <c r="D1178" s="5">
        <f>'Thông tin khách hàng'!$B$4+B1178-1</f>
        <v>98</v>
      </c>
      <c r="E1178" s="46">
        <f t="shared" si="5"/>
        <v>17396181442</v>
      </c>
      <c r="F1178" s="5">
        <f>TP*VLOOKUP('Thông tin khách hàng'!$E$10,$X$2:$Z$5,3,FALSE)*OFFSET($S1178,0,VLOOKUP('Thông tin khách hàng'!$E$10,$X$2:$Z$5,2,FALSE))</f>
        <v>0</v>
      </c>
      <c r="G1178" s="5">
        <f>EP*VLOOKUP('Thông tin khách hàng'!$E$10,$X$2:$Z$5,3,FALSE)*OFFSET($S1178,0,VLOOKUP('Thông tin khách hàng'!$E$10,$X$2:$Z$5,2,FALSE))</f>
        <v>0</v>
      </c>
      <c r="H1178" s="5">
        <f>F1178*HLOOKUP(B1178,Assumption!$A$10:$G$12,2,TRUE)+G1178*HLOOKUP(B1178,Assumption!$A$10:$G$12,3,TRUE)</f>
        <v>0</v>
      </c>
      <c r="I1178" s="5">
        <f t="shared" si="2"/>
        <v>0</v>
      </c>
      <c r="J1178" s="47">
        <f>VLOOKUP(D1178,Assumption!$O$3:$Q$103,IF('Thông tin khách hàng'!$B$3="Nam",2,3),FALSE)/12*P1178</f>
        <v>0</v>
      </c>
      <c r="K1178" s="5">
        <v>20000.0</v>
      </c>
      <c r="L1178" s="46">
        <f>ROUND(((HLOOKUP(B1178,Assumption!$A$6:$L$7,2,TRUE)+1)^(1/12)-1)*(E1178+I1178-J1178-K1178),0)</f>
        <v>28731175</v>
      </c>
      <c r="M1178" s="46">
        <f t="shared" si="3"/>
        <v>17424892617</v>
      </c>
      <c r="N1178" s="47">
        <f>HLOOKUP(ROUND(AVERAGE(M1166:M1177)/10^6,0),Assumption!$B$2:$E$3,2,TRUE)*MAX((AVERAGE(M1166:M1177)-250*10^6),0)</f>
        <v>101819866.8</v>
      </c>
      <c r="O1178" s="46">
        <f t="shared" si="4"/>
        <v>17526712484</v>
      </c>
      <c r="P1178" s="46">
        <f>IF(A1178=1,SA,MAX(0,SA-M1177))</f>
        <v>0</v>
      </c>
      <c r="S1178" s="5">
        <v>0.0</v>
      </c>
      <c r="T1178" s="5">
        <v>0.0</v>
      </c>
      <c r="U1178" s="5">
        <v>0.0</v>
      </c>
      <c r="V1178" s="48">
        <v>1.0</v>
      </c>
    </row>
    <row r="1179" ht="15.75" customHeight="1">
      <c r="A1179" s="5">
        <v>1177.0</v>
      </c>
      <c r="B1179" s="5">
        <v>99.0</v>
      </c>
      <c r="C1179" s="5">
        <f t="shared" si="1"/>
        <v>1</v>
      </c>
      <c r="D1179" s="5">
        <f>'Thông tin khách hàng'!$B$4+B1179-1</f>
        <v>99</v>
      </c>
      <c r="E1179" s="46">
        <f t="shared" si="5"/>
        <v>17424892617</v>
      </c>
      <c r="F1179" s="5">
        <f>TP*VLOOKUP('Thông tin khách hàng'!$E$10,$X$2:$Z$5,3,FALSE)*OFFSET($S1179,0,VLOOKUP('Thông tin khách hàng'!$E$10,$X$2:$Z$5,2,FALSE))</f>
        <v>15000000</v>
      </c>
      <c r="G1179" s="5">
        <f>EP*VLOOKUP('Thông tin khách hàng'!$E$10,$X$2:$Z$5,3,FALSE)*OFFSET($S1179,0,VLOOKUP('Thông tin khách hàng'!$E$10,$X$2:$Z$5,2,FALSE))</f>
        <v>15000000</v>
      </c>
      <c r="H1179" s="5">
        <f>F1179*HLOOKUP(B1179,Assumption!$A$10:$G$12,2,TRUE)+G1179*HLOOKUP(B1179,Assumption!$A$10:$G$12,3,TRUE)</f>
        <v>750000</v>
      </c>
      <c r="I1179" s="5">
        <f t="shared" si="2"/>
        <v>29250000</v>
      </c>
      <c r="J1179" s="47">
        <f>VLOOKUP(D1179,Assumption!$O$3:$Q$103,IF('Thông tin khách hàng'!$B$3="Nam",2,3),FALSE)/12*P1179</f>
        <v>0</v>
      </c>
      <c r="K1179" s="5">
        <v>20000.0</v>
      </c>
      <c r="L1179" s="46">
        <f>ROUND(((HLOOKUP(B1179,Assumption!$A$6:$L$7,2,TRUE)+1)^(1/12)-1)*(E1179+I1179-J1179-K1179),0)</f>
        <v>28826903</v>
      </c>
      <c r="M1179" s="46">
        <f t="shared" si="3"/>
        <v>17482949520</v>
      </c>
      <c r="N1179" s="47">
        <f>HLOOKUP(ROUND(AVERAGE(M1167:M1178)/10^6,0),Assumption!$B$2:$E$3,2,TRUE)*MAX((AVERAGE(M1167:M1178)-250*10^6),0)</f>
        <v>102019686.1</v>
      </c>
      <c r="O1179" s="46">
        <f t="shared" si="4"/>
        <v>17584969206</v>
      </c>
      <c r="P1179" s="46">
        <f>IF(A1179=1,SA,MAX(0,SA-M1178))</f>
        <v>0</v>
      </c>
      <c r="S1179" s="5">
        <v>1.0</v>
      </c>
      <c r="T1179" s="5">
        <v>1.0</v>
      </c>
      <c r="U1179" s="5">
        <v>1.0</v>
      </c>
      <c r="V1179" s="48">
        <v>1.0</v>
      </c>
    </row>
    <row r="1180" ht="15.75" customHeight="1">
      <c r="A1180" s="5">
        <v>1178.0</v>
      </c>
      <c r="B1180" s="5">
        <v>99.0</v>
      </c>
      <c r="C1180" s="5">
        <f t="shared" si="1"/>
        <v>2</v>
      </c>
      <c r="D1180" s="5">
        <f>'Thông tin khách hàng'!$B$4+B1180-1</f>
        <v>99</v>
      </c>
      <c r="E1180" s="46">
        <f t="shared" si="5"/>
        <v>17482949520</v>
      </c>
      <c r="F1180" s="5">
        <f>TP*VLOOKUP('Thông tin khách hàng'!$E$10,$X$2:$Z$5,3,FALSE)*OFFSET($S1180,0,VLOOKUP('Thông tin khách hàng'!$E$10,$X$2:$Z$5,2,FALSE))</f>
        <v>0</v>
      </c>
      <c r="G1180" s="5">
        <f>EP*VLOOKUP('Thông tin khách hàng'!$E$10,$X$2:$Z$5,3,FALSE)*OFFSET($S1180,0,VLOOKUP('Thông tin khách hàng'!$E$10,$X$2:$Z$5,2,FALSE))</f>
        <v>0</v>
      </c>
      <c r="H1180" s="5">
        <f>F1180*HLOOKUP(B1180,Assumption!$A$10:$G$12,2,TRUE)+G1180*HLOOKUP(B1180,Assumption!$A$10:$G$12,3,TRUE)</f>
        <v>0</v>
      </c>
      <c r="I1180" s="5">
        <f t="shared" si="2"/>
        <v>0</v>
      </c>
      <c r="J1180" s="47">
        <f>VLOOKUP(D1180,Assumption!$O$3:$Q$103,IF('Thông tin khách hàng'!$B$3="Nam",2,3),FALSE)/12*P1180</f>
        <v>0</v>
      </c>
      <c r="K1180" s="5">
        <v>20000.0</v>
      </c>
      <c r="L1180" s="46">
        <f>ROUND(((HLOOKUP(B1180,Assumption!$A$6:$L$7,2,TRUE)+1)^(1/12)-1)*(E1180+I1180-J1180-K1180),0)</f>
        <v>28874479</v>
      </c>
      <c r="M1180" s="46">
        <f t="shared" si="3"/>
        <v>17511803999</v>
      </c>
      <c r="N1180" s="47">
        <f>HLOOKUP(ROUND(AVERAGE(M1168:M1179)/10^6,0),Assumption!$B$2:$E$3,2,TRUE)*MAX((AVERAGE(M1168:M1179)-250*10^6),0)</f>
        <v>102219835.3</v>
      </c>
      <c r="O1180" s="46">
        <f t="shared" si="4"/>
        <v>17614023835</v>
      </c>
      <c r="P1180" s="46">
        <f>IF(A1180=1,SA,MAX(0,SA-M1179))</f>
        <v>0</v>
      </c>
      <c r="S1180" s="5">
        <v>0.0</v>
      </c>
      <c r="T1180" s="5">
        <v>0.0</v>
      </c>
      <c r="U1180" s="5">
        <v>0.0</v>
      </c>
      <c r="V1180" s="48">
        <v>1.0</v>
      </c>
    </row>
    <row r="1181" ht="15.75" customHeight="1">
      <c r="A1181" s="5">
        <v>1179.0</v>
      </c>
      <c r="B1181" s="5">
        <v>99.0</v>
      </c>
      <c r="C1181" s="5">
        <f t="shared" si="1"/>
        <v>3</v>
      </c>
      <c r="D1181" s="5">
        <f>'Thông tin khách hàng'!$B$4+B1181-1</f>
        <v>99</v>
      </c>
      <c r="E1181" s="46">
        <f t="shared" si="5"/>
        <v>17511803999</v>
      </c>
      <c r="F1181" s="5">
        <f>TP*VLOOKUP('Thông tin khách hàng'!$E$10,$X$2:$Z$5,3,FALSE)*OFFSET($S1181,0,VLOOKUP('Thông tin khách hàng'!$E$10,$X$2:$Z$5,2,FALSE))</f>
        <v>0</v>
      </c>
      <c r="G1181" s="5">
        <f>EP*VLOOKUP('Thông tin khách hàng'!$E$10,$X$2:$Z$5,3,FALSE)*OFFSET($S1181,0,VLOOKUP('Thông tin khách hàng'!$E$10,$X$2:$Z$5,2,FALSE))</f>
        <v>0</v>
      </c>
      <c r="H1181" s="5">
        <f>F1181*HLOOKUP(B1181,Assumption!$A$10:$G$12,2,TRUE)+G1181*HLOOKUP(B1181,Assumption!$A$10:$G$12,3,TRUE)</f>
        <v>0</v>
      </c>
      <c r="I1181" s="5">
        <f t="shared" si="2"/>
        <v>0</v>
      </c>
      <c r="J1181" s="47">
        <f>VLOOKUP(D1181,Assumption!$O$3:$Q$103,IF('Thông tin khách hàng'!$B$3="Nam",2,3),FALSE)/12*P1181</f>
        <v>0</v>
      </c>
      <c r="K1181" s="5">
        <v>20000.0</v>
      </c>
      <c r="L1181" s="46">
        <f>ROUND(((HLOOKUP(B1181,Assumption!$A$6:$L$7,2,TRUE)+1)^(1/12)-1)*(E1181+I1181-J1181-K1181),0)</f>
        <v>28922135</v>
      </c>
      <c r="M1181" s="46">
        <f t="shared" si="3"/>
        <v>17540706134</v>
      </c>
      <c r="N1181" s="47">
        <f>HLOOKUP(ROUND(AVERAGE(M1169:M1180)/10^6,0),Assumption!$B$2:$E$3,2,TRUE)*MAX((AVERAGE(M1169:M1180)-250*10^6),0)</f>
        <v>102420315.2</v>
      </c>
      <c r="O1181" s="46">
        <f t="shared" si="4"/>
        <v>17643126449</v>
      </c>
      <c r="P1181" s="46">
        <f>IF(A1181=1,SA,MAX(0,SA-M1180))</f>
        <v>0</v>
      </c>
      <c r="S1181" s="5">
        <v>0.0</v>
      </c>
      <c r="T1181" s="5">
        <v>0.0</v>
      </c>
      <c r="U1181" s="5">
        <v>0.0</v>
      </c>
      <c r="V1181" s="48">
        <v>1.0</v>
      </c>
    </row>
    <row r="1182" ht="15.75" customHeight="1">
      <c r="A1182" s="5">
        <v>1180.0</v>
      </c>
      <c r="B1182" s="5">
        <v>99.0</v>
      </c>
      <c r="C1182" s="5">
        <f t="shared" si="1"/>
        <v>4</v>
      </c>
      <c r="D1182" s="5">
        <f>'Thông tin khách hàng'!$B$4+B1182-1</f>
        <v>99</v>
      </c>
      <c r="E1182" s="46">
        <f t="shared" si="5"/>
        <v>17540706134</v>
      </c>
      <c r="F1182" s="5">
        <f>TP*VLOOKUP('Thông tin khách hàng'!$E$10,$X$2:$Z$5,3,FALSE)*OFFSET($S1182,0,VLOOKUP('Thông tin khách hàng'!$E$10,$X$2:$Z$5,2,FALSE))</f>
        <v>0</v>
      </c>
      <c r="G1182" s="5">
        <f>EP*VLOOKUP('Thông tin khách hàng'!$E$10,$X$2:$Z$5,3,FALSE)*OFFSET($S1182,0,VLOOKUP('Thông tin khách hàng'!$E$10,$X$2:$Z$5,2,FALSE))</f>
        <v>0</v>
      </c>
      <c r="H1182" s="5">
        <f>F1182*HLOOKUP(B1182,Assumption!$A$10:$G$12,2,TRUE)+G1182*HLOOKUP(B1182,Assumption!$A$10:$G$12,3,TRUE)</f>
        <v>0</v>
      </c>
      <c r="I1182" s="5">
        <f t="shared" si="2"/>
        <v>0</v>
      </c>
      <c r="J1182" s="47">
        <f>VLOOKUP(D1182,Assumption!$O$3:$Q$103,IF('Thông tin khách hàng'!$B$3="Nam",2,3),FALSE)/12*P1182</f>
        <v>0</v>
      </c>
      <c r="K1182" s="5">
        <v>20000.0</v>
      </c>
      <c r="L1182" s="46">
        <f>ROUND(((HLOOKUP(B1182,Assumption!$A$6:$L$7,2,TRUE)+1)^(1/12)-1)*(E1182+I1182-J1182-K1182),0)</f>
        <v>28969869</v>
      </c>
      <c r="M1182" s="46">
        <f t="shared" si="3"/>
        <v>17569656003</v>
      </c>
      <c r="N1182" s="47">
        <f>HLOOKUP(ROUND(AVERAGE(M1170:M1181)/10^6,0),Assumption!$B$2:$E$3,2,TRUE)*MAX((AVERAGE(M1170:M1181)-250*10^6),0)</f>
        <v>102621126.2</v>
      </c>
      <c r="O1182" s="46">
        <f t="shared" si="4"/>
        <v>17672277129</v>
      </c>
      <c r="P1182" s="46">
        <f>IF(A1182=1,SA,MAX(0,SA-M1181))</f>
        <v>0</v>
      </c>
      <c r="S1182" s="5">
        <v>0.0</v>
      </c>
      <c r="T1182" s="5">
        <v>0.0</v>
      </c>
      <c r="U1182" s="5">
        <v>1.0</v>
      </c>
      <c r="V1182" s="48">
        <v>1.0</v>
      </c>
    </row>
    <row r="1183" ht="15.75" customHeight="1">
      <c r="A1183" s="5">
        <v>1181.0</v>
      </c>
      <c r="B1183" s="5">
        <v>99.0</v>
      </c>
      <c r="C1183" s="5">
        <f t="shared" si="1"/>
        <v>5</v>
      </c>
      <c r="D1183" s="5">
        <f>'Thông tin khách hàng'!$B$4+B1183-1</f>
        <v>99</v>
      </c>
      <c r="E1183" s="46">
        <f t="shared" si="5"/>
        <v>17569656003</v>
      </c>
      <c r="F1183" s="5">
        <f>TP*VLOOKUP('Thông tin khách hàng'!$E$10,$X$2:$Z$5,3,FALSE)*OFFSET($S1183,0,VLOOKUP('Thông tin khách hàng'!$E$10,$X$2:$Z$5,2,FALSE))</f>
        <v>0</v>
      </c>
      <c r="G1183" s="5">
        <f>EP*VLOOKUP('Thông tin khách hàng'!$E$10,$X$2:$Z$5,3,FALSE)*OFFSET($S1183,0,VLOOKUP('Thông tin khách hàng'!$E$10,$X$2:$Z$5,2,FALSE))</f>
        <v>0</v>
      </c>
      <c r="H1183" s="5">
        <f>F1183*HLOOKUP(B1183,Assumption!$A$10:$G$12,2,TRUE)+G1183*HLOOKUP(B1183,Assumption!$A$10:$G$12,3,TRUE)</f>
        <v>0</v>
      </c>
      <c r="I1183" s="5">
        <f t="shared" si="2"/>
        <v>0</v>
      </c>
      <c r="J1183" s="47">
        <f>VLOOKUP(D1183,Assumption!$O$3:$Q$103,IF('Thông tin khách hàng'!$B$3="Nam",2,3),FALSE)/12*P1183</f>
        <v>0</v>
      </c>
      <c r="K1183" s="5">
        <v>20000.0</v>
      </c>
      <c r="L1183" s="46">
        <f>ROUND(((HLOOKUP(B1183,Assumption!$A$6:$L$7,2,TRUE)+1)^(1/12)-1)*(E1183+I1183-J1183-K1183),0)</f>
        <v>29017682</v>
      </c>
      <c r="M1183" s="46">
        <f t="shared" si="3"/>
        <v>17598653685</v>
      </c>
      <c r="N1183" s="47">
        <f>HLOOKUP(ROUND(AVERAGE(M1171:M1182)/10^6,0),Assumption!$B$2:$E$3,2,TRUE)*MAX((AVERAGE(M1171:M1182)-250*10^6),0)</f>
        <v>102822268.8</v>
      </c>
      <c r="O1183" s="46">
        <f t="shared" si="4"/>
        <v>17701475954</v>
      </c>
      <c r="P1183" s="46">
        <f>IF(A1183=1,SA,MAX(0,SA-M1182))</f>
        <v>0</v>
      </c>
      <c r="S1183" s="5">
        <v>0.0</v>
      </c>
      <c r="T1183" s="5">
        <v>0.0</v>
      </c>
      <c r="U1183" s="5">
        <v>0.0</v>
      </c>
      <c r="V1183" s="48">
        <v>1.0</v>
      </c>
    </row>
    <row r="1184" ht="15.75" customHeight="1">
      <c r="A1184" s="5">
        <v>1182.0</v>
      </c>
      <c r="B1184" s="5">
        <v>99.0</v>
      </c>
      <c r="C1184" s="5">
        <f t="shared" si="1"/>
        <v>6</v>
      </c>
      <c r="D1184" s="5">
        <f>'Thông tin khách hàng'!$B$4+B1184-1</f>
        <v>99</v>
      </c>
      <c r="E1184" s="46">
        <f t="shared" si="5"/>
        <v>17598653685</v>
      </c>
      <c r="F1184" s="5">
        <f>TP*VLOOKUP('Thông tin khách hàng'!$E$10,$X$2:$Z$5,3,FALSE)*OFFSET($S1184,0,VLOOKUP('Thông tin khách hàng'!$E$10,$X$2:$Z$5,2,FALSE))</f>
        <v>0</v>
      </c>
      <c r="G1184" s="5">
        <f>EP*VLOOKUP('Thông tin khách hàng'!$E$10,$X$2:$Z$5,3,FALSE)*OFFSET($S1184,0,VLOOKUP('Thông tin khách hàng'!$E$10,$X$2:$Z$5,2,FALSE))</f>
        <v>0</v>
      </c>
      <c r="H1184" s="5">
        <f>F1184*HLOOKUP(B1184,Assumption!$A$10:$G$12,2,TRUE)+G1184*HLOOKUP(B1184,Assumption!$A$10:$G$12,3,TRUE)</f>
        <v>0</v>
      </c>
      <c r="I1184" s="5">
        <f t="shared" si="2"/>
        <v>0</v>
      </c>
      <c r="J1184" s="47">
        <f>VLOOKUP(D1184,Assumption!$O$3:$Q$103,IF('Thông tin khách hàng'!$B$3="Nam",2,3),FALSE)/12*P1184</f>
        <v>0</v>
      </c>
      <c r="K1184" s="5">
        <v>20000.0</v>
      </c>
      <c r="L1184" s="46">
        <f>ROUND(((HLOOKUP(B1184,Assumption!$A$6:$L$7,2,TRUE)+1)^(1/12)-1)*(E1184+I1184-J1184-K1184),0)</f>
        <v>29065574</v>
      </c>
      <c r="M1184" s="46">
        <f t="shared" si="3"/>
        <v>17627699259</v>
      </c>
      <c r="N1184" s="47">
        <f>HLOOKUP(ROUND(AVERAGE(M1172:M1183)/10^6,0),Assumption!$B$2:$E$3,2,TRUE)*MAX((AVERAGE(M1172:M1183)-250*10^6),0)</f>
        <v>103023743.6</v>
      </c>
      <c r="O1184" s="46">
        <f t="shared" si="4"/>
        <v>17730723003</v>
      </c>
      <c r="P1184" s="46">
        <f>IF(A1184=1,SA,MAX(0,SA-M1183))</f>
        <v>0</v>
      </c>
      <c r="S1184" s="5">
        <v>0.0</v>
      </c>
      <c r="T1184" s="5">
        <v>0.0</v>
      </c>
      <c r="U1184" s="5">
        <v>0.0</v>
      </c>
      <c r="V1184" s="48">
        <v>1.0</v>
      </c>
    </row>
    <row r="1185" ht="15.75" customHeight="1">
      <c r="A1185" s="5">
        <v>1183.0</v>
      </c>
      <c r="B1185" s="5">
        <v>99.0</v>
      </c>
      <c r="C1185" s="5">
        <f t="shared" si="1"/>
        <v>7</v>
      </c>
      <c r="D1185" s="5">
        <f>'Thông tin khách hàng'!$B$4+B1185-1</f>
        <v>99</v>
      </c>
      <c r="E1185" s="46">
        <f t="shared" si="5"/>
        <v>17627699259</v>
      </c>
      <c r="F1185" s="5">
        <f>TP*VLOOKUP('Thông tin khách hàng'!$E$10,$X$2:$Z$5,3,FALSE)*OFFSET($S1185,0,VLOOKUP('Thông tin khách hàng'!$E$10,$X$2:$Z$5,2,FALSE))</f>
        <v>15000000</v>
      </c>
      <c r="G1185" s="5">
        <f>EP*VLOOKUP('Thông tin khách hàng'!$E$10,$X$2:$Z$5,3,FALSE)*OFFSET($S1185,0,VLOOKUP('Thông tin khách hàng'!$E$10,$X$2:$Z$5,2,FALSE))</f>
        <v>15000000</v>
      </c>
      <c r="H1185" s="5">
        <f>F1185*HLOOKUP(B1185,Assumption!$A$10:$G$12,2,TRUE)+G1185*HLOOKUP(B1185,Assumption!$A$10:$G$12,3,TRUE)</f>
        <v>750000</v>
      </c>
      <c r="I1185" s="5">
        <f t="shared" si="2"/>
        <v>29250000</v>
      </c>
      <c r="J1185" s="47">
        <f>VLOOKUP(D1185,Assumption!$O$3:$Q$103,IF('Thông tin khách hàng'!$B$3="Nam",2,3),FALSE)/12*P1185</f>
        <v>0</v>
      </c>
      <c r="K1185" s="5">
        <v>20000.0</v>
      </c>
      <c r="L1185" s="46">
        <f>ROUND(((HLOOKUP(B1185,Assumption!$A$6:$L$7,2,TRUE)+1)^(1/12)-1)*(E1185+I1185-J1185-K1185),0)</f>
        <v>29161854</v>
      </c>
      <c r="M1185" s="46">
        <f t="shared" si="3"/>
        <v>17686091113</v>
      </c>
      <c r="N1185" s="47">
        <f>HLOOKUP(ROUND(AVERAGE(M1173:M1184)/10^6,0),Assumption!$B$2:$E$3,2,TRUE)*MAX((AVERAGE(M1173:M1184)-250*10^6),0)</f>
        <v>103225551.2</v>
      </c>
      <c r="O1185" s="46">
        <f t="shared" si="4"/>
        <v>17789316664</v>
      </c>
      <c r="P1185" s="46">
        <f>IF(A1185=1,SA,MAX(0,SA-M1184))</f>
        <v>0</v>
      </c>
      <c r="S1185" s="5">
        <v>0.0</v>
      </c>
      <c r="T1185" s="5">
        <v>1.0</v>
      </c>
      <c r="U1185" s="5">
        <v>1.0</v>
      </c>
      <c r="V1185" s="48">
        <v>1.0</v>
      </c>
    </row>
    <row r="1186" ht="15.75" customHeight="1">
      <c r="A1186" s="5">
        <v>1184.0</v>
      </c>
      <c r="B1186" s="5">
        <v>99.0</v>
      </c>
      <c r="C1186" s="5">
        <f t="shared" si="1"/>
        <v>8</v>
      </c>
      <c r="D1186" s="5">
        <f>'Thông tin khách hàng'!$B$4+B1186-1</f>
        <v>99</v>
      </c>
      <c r="E1186" s="46">
        <f t="shared" si="5"/>
        <v>17686091113</v>
      </c>
      <c r="F1186" s="5">
        <f>TP*VLOOKUP('Thông tin khách hàng'!$E$10,$X$2:$Z$5,3,FALSE)*OFFSET($S1186,0,VLOOKUP('Thông tin khách hàng'!$E$10,$X$2:$Z$5,2,FALSE))</f>
        <v>0</v>
      </c>
      <c r="G1186" s="5">
        <f>EP*VLOOKUP('Thông tin khách hàng'!$E$10,$X$2:$Z$5,3,FALSE)*OFFSET($S1186,0,VLOOKUP('Thông tin khách hàng'!$E$10,$X$2:$Z$5,2,FALSE))</f>
        <v>0</v>
      </c>
      <c r="H1186" s="5">
        <f>F1186*HLOOKUP(B1186,Assumption!$A$10:$G$12,2,TRUE)+G1186*HLOOKUP(B1186,Assumption!$A$10:$G$12,3,TRUE)</f>
        <v>0</v>
      </c>
      <c r="I1186" s="5">
        <f t="shared" si="2"/>
        <v>0</v>
      </c>
      <c r="J1186" s="47">
        <f>VLOOKUP(D1186,Assumption!$O$3:$Q$103,IF('Thông tin khách hàng'!$B$3="Nam",2,3),FALSE)/12*P1186</f>
        <v>0</v>
      </c>
      <c r="K1186" s="5">
        <v>20000.0</v>
      </c>
      <c r="L1186" s="46">
        <f>ROUND(((HLOOKUP(B1186,Assumption!$A$6:$L$7,2,TRUE)+1)^(1/12)-1)*(E1186+I1186-J1186-K1186),0)</f>
        <v>29209984</v>
      </c>
      <c r="M1186" s="46">
        <f t="shared" si="3"/>
        <v>17715281097</v>
      </c>
      <c r="N1186" s="47">
        <f>HLOOKUP(ROUND(AVERAGE(M1174:M1185)/10^6,0),Assumption!$B$2:$E$3,2,TRUE)*MAX((AVERAGE(M1174:M1185)-250*10^6),0)</f>
        <v>103427692</v>
      </c>
      <c r="O1186" s="46">
        <f t="shared" si="4"/>
        <v>17818708789</v>
      </c>
      <c r="P1186" s="46">
        <f>IF(A1186=1,SA,MAX(0,SA-M1185))</f>
        <v>0</v>
      </c>
      <c r="S1186" s="5">
        <v>0.0</v>
      </c>
      <c r="T1186" s="5">
        <v>0.0</v>
      </c>
      <c r="U1186" s="5">
        <v>0.0</v>
      </c>
      <c r="V1186" s="48">
        <v>1.0</v>
      </c>
    </row>
    <row r="1187" ht="15.75" customHeight="1">
      <c r="A1187" s="5">
        <v>1185.0</v>
      </c>
      <c r="B1187" s="5">
        <v>99.0</v>
      </c>
      <c r="C1187" s="5">
        <f t="shared" si="1"/>
        <v>9</v>
      </c>
      <c r="D1187" s="5">
        <f>'Thông tin khách hàng'!$B$4+B1187-1</f>
        <v>99</v>
      </c>
      <c r="E1187" s="46">
        <f t="shared" si="5"/>
        <v>17715281097</v>
      </c>
      <c r="F1187" s="5">
        <f>TP*VLOOKUP('Thông tin khách hàng'!$E$10,$X$2:$Z$5,3,FALSE)*OFFSET($S1187,0,VLOOKUP('Thông tin khách hàng'!$E$10,$X$2:$Z$5,2,FALSE))</f>
        <v>0</v>
      </c>
      <c r="G1187" s="5">
        <f>EP*VLOOKUP('Thông tin khách hàng'!$E$10,$X$2:$Z$5,3,FALSE)*OFFSET($S1187,0,VLOOKUP('Thông tin khách hàng'!$E$10,$X$2:$Z$5,2,FALSE))</f>
        <v>0</v>
      </c>
      <c r="H1187" s="5">
        <f>F1187*HLOOKUP(B1187,Assumption!$A$10:$G$12,2,TRUE)+G1187*HLOOKUP(B1187,Assumption!$A$10:$G$12,3,TRUE)</f>
        <v>0</v>
      </c>
      <c r="I1187" s="5">
        <f t="shared" si="2"/>
        <v>0</v>
      </c>
      <c r="J1187" s="47">
        <f>VLOOKUP(D1187,Assumption!$O$3:$Q$103,IF('Thông tin khách hàng'!$B$3="Nam",2,3),FALSE)/12*P1187</f>
        <v>0</v>
      </c>
      <c r="K1187" s="5">
        <v>20000.0</v>
      </c>
      <c r="L1187" s="46">
        <f>ROUND(((HLOOKUP(B1187,Assumption!$A$6:$L$7,2,TRUE)+1)^(1/12)-1)*(E1187+I1187-J1187-K1187),0)</f>
        <v>29258194</v>
      </c>
      <c r="M1187" s="46">
        <f t="shared" si="3"/>
        <v>17744519291</v>
      </c>
      <c r="N1187" s="47">
        <f>HLOOKUP(ROUND(AVERAGE(M1175:M1186)/10^6,0),Assumption!$B$2:$E$3,2,TRUE)*MAX((AVERAGE(M1175:M1186)-250*10^6),0)</f>
        <v>103630166.8</v>
      </c>
      <c r="O1187" s="46">
        <f t="shared" si="4"/>
        <v>17848149458</v>
      </c>
      <c r="P1187" s="46">
        <f>IF(A1187=1,SA,MAX(0,SA-M1186))</f>
        <v>0</v>
      </c>
      <c r="S1187" s="5">
        <v>0.0</v>
      </c>
      <c r="T1187" s="5">
        <v>0.0</v>
      </c>
      <c r="U1187" s="5">
        <v>0.0</v>
      </c>
      <c r="V1187" s="48">
        <v>1.0</v>
      </c>
    </row>
    <row r="1188" ht="15.75" customHeight="1">
      <c r="A1188" s="5">
        <v>1186.0</v>
      </c>
      <c r="B1188" s="5">
        <v>99.0</v>
      </c>
      <c r="C1188" s="5">
        <f t="shared" si="1"/>
        <v>10</v>
      </c>
      <c r="D1188" s="5">
        <f>'Thông tin khách hàng'!$B$4+B1188-1</f>
        <v>99</v>
      </c>
      <c r="E1188" s="46">
        <f t="shared" si="5"/>
        <v>17744519291</v>
      </c>
      <c r="F1188" s="5">
        <f>TP*VLOOKUP('Thông tin khách hàng'!$E$10,$X$2:$Z$5,3,FALSE)*OFFSET($S1188,0,VLOOKUP('Thông tin khách hàng'!$E$10,$X$2:$Z$5,2,FALSE))</f>
        <v>0</v>
      </c>
      <c r="G1188" s="5">
        <f>EP*VLOOKUP('Thông tin khách hàng'!$E$10,$X$2:$Z$5,3,FALSE)*OFFSET($S1188,0,VLOOKUP('Thông tin khách hàng'!$E$10,$X$2:$Z$5,2,FALSE))</f>
        <v>0</v>
      </c>
      <c r="H1188" s="5">
        <f>F1188*HLOOKUP(B1188,Assumption!$A$10:$G$12,2,TRUE)+G1188*HLOOKUP(B1188,Assumption!$A$10:$G$12,3,TRUE)</f>
        <v>0</v>
      </c>
      <c r="I1188" s="5">
        <f t="shared" si="2"/>
        <v>0</v>
      </c>
      <c r="J1188" s="47">
        <f>VLOOKUP(D1188,Assumption!$O$3:$Q$103,IF('Thông tin khách hàng'!$B$3="Nam",2,3),FALSE)/12*P1188</f>
        <v>0</v>
      </c>
      <c r="K1188" s="5">
        <v>20000.0</v>
      </c>
      <c r="L1188" s="46">
        <f>ROUND(((HLOOKUP(B1188,Assumption!$A$6:$L$7,2,TRUE)+1)^(1/12)-1)*(E1188+I1188-J1188-K1188),0)</f>
        <v>29306483</v>
      </c>
      <c r="M1188" s="46">
        <f t="shared" si="3"/>
        <v>17773805774</v>
      </c>
      <c r="N1188" s="47">
        <f>HLOOKUP(ROUND(AVERAGE(M1176:M1187)/10^6,0),Assumption!$B$2:$E$3,2,TRUE)*MAX((AVERAGE(M1176:M1187)-250*10^6),0)</f>
        <v>103832975.9</v>
      </c>
      <c r="O1188" s="46">
        <f t="shared" si="4"/>
        <v>17877638750</v>
      </c>
      <c r="P1188" s="46">
        <f>IF(A1188=1,SA,MAX(0,SA-M1187))</f>
        <v>0</v>
      </c>
      <c r="S1188" s="5">
        <v>0.0</v>
      </c>
      <c r="T1188" s="5">
        <v>0.0</v>
      </c>
      <c r="U1188" s="5">
        <v>1.0</v>
      </c>
      <c r="V1188" s="48">
        <v>1.0</v>
      </c>
    </row>
    <row r="1189" ht="15.75" customHeight="1">
      <c r="A1189" s="5">
        <v>1187.0</v>
      </c>
      <c r="B1189" s="5">
        <v>99.0</v>
      </c>
      <c r="C1189" s="5">
        <f t="shared" si="1"/>
        <v>11</v>
      </c>
      <c r="D1189" s="5">
        <f>'Thông tin khách hàng'!$B$4+B1189-1</f>
        <v>99</v>
      </c>
      <c r="E1189" s="46">
        <f t="shared" si="5"/>
        <v>17773805774</v>
      </c>
      <c r="F1189" s="5">
        <f>TP*VLOOKUP('Thông tin khách hàng'!$E$10,$X$2:$Z$5,3,FALSE)*OFFSET($S1189,0,VLOOKUP('Thông tin khách hàng'!$E$10,$X$2:$Z$5,2,FALSE))</f>
        <v>0</v>
      </c>
      <c r="G1189" s="5">
        <f>EP*VLOOKUP('Thông tin khách hàng'!$E$10,$X$2:$Z$5,3,FALSE)*OFFSET($S1189,0,VLOOKUP('Thông tin khách hàng'!$E$10,$X$2:$Z$5,2,FALSE))</f>
        <v>0</v>
      </c>
      <c r="H1189" s="5">
        <f>F1189*HLOOKUP(B1189,Assumption!$A$10:$G$12,2,TRUE)+G1189*HLOOKUP(B1189,Assumption!$A$10:$G$12,3,TRUE)</f>
        <v>0</v>
      </c>
      <c r="I1189" s="5">
        <f t="shared" si="2"/>
        <v>0</v>
      </c>
      <c r="J1189" s="47">
        <f>VLOOKUP(D1189,Assumption!$O$3:$Q$103,IF('Thông tin khách hàng'!$B$3="Nam",2,3),FALSE)/12*P1189</f>
        <v>0</v>
      </c>
      <c r="K1189" s="5">
        <v>20000.0</v>
      </c>
      <c r="L1189" s="46">
        <f>ROUND(((HLOOKUP(B1189,Assumption!$A$6:$L$7,2,TRUE)+1)^(1/12)-1)*(E1189+I1189-J1189-K1189),0)</f>
        <v>29354852</v>
      </c>
      <c r="M1189" s="46">
        <f t="shared" si="3"/>
        <v>17803140626</v>
      </c>
      <c r="N1189" s="47">
        <f>HLOOKUP(ROUND(AVERAGE(M1177:M1188)/10^6,0),Assumption!$B$2:$E$3,2,TRUE)*MAX((AVERAGE(M1177:M1188)-250*10^6),0)</f>
        <v>104036120</v>
      </c>
      <c r="O1189" s="46">
        <f t="shared" si="4"/>
        <v>17907176746</v>
      </c>
      <c r="P1189" s="46">
        <f>IF(A1189=1,SA,MAX(0,SA-M1188))</f>
        <v>0</v>
      </c>
      <c r="S1189" s="5">
        <v>0.0</v>
      </c>
      <c r="T1189" s="5">
        <v>0.0</v>
      </c>
      <c r="U1189" s="5">
        <v>0.0</v>
      </c>
      <c r="V1189" s="48">
        <v>1.0</v>
      </c>
    </row>
    <row r="1190" ht="15.75" customHeight="1">
      <c r="A1190" s="5">
        <v>1188.0</v>
      </c>
      <c r="B1190" s="5">
        <v>99.0</v>
      </c>
      <c r="C1190" s="5">
        <f t="shared" si="1"/>
        <v>12</v>
      </c>
      <c r="D1190" s="5">
        <f>'Thông tin khách hàng'!$B$4+B1190-1</f>
        <v>99</v>
      </c>
      <c r="E1190" s="46">
        <f t="shared" si="5"/>
        <v>17803140626</v>
      </c>
      <c r="F1190" s="5">
        <f>TP*VLOOKUP('Thông tin khách hàng'!$E$10,$X$2:$Z$5,3,FALSE)*OFFSET($S1190,0,VLOOKUP('Thông tin khách hàng'!$E$10,$X$2:$Z$5,2,FALSE))</f>
        <v>0</v>
      </c>
      <c r="G1190" s="5">
        <f>EP*VLOOKUP('Thông tin khách hàng'!$E$10,$X$2:$Z$5,3,FALSE)*OFFSET($S1190,0,VLOOKUP('Thông tin khách hàng'!$E$10,$X$2:$Z$5,2,FALSE))</f>
        <v>0</v>
      </c>
      <c r="H1190" s="5">
        <f>F1190*HLOOKUP(B1190,Assumption!$A$10:$G$12,2,TRUE)+G1190*HLOOKUP(B1190,Assumption!$A$10:$G$12,3,TRUE)</f>
        <v>0</v>
      </c>
      <c r="I1190" s="5">
        <f t="shared" si="2"/>
        <v>0</v>
      </c>
      <c r="J1190" s="47">
        <f>VLOOKUP(D1190,Assumption!$O$3:$Q$103,IF('Thông tin khách hàng'!$B$3="Nam",2,3),FALSE)/12*P1190</f>
        <v>0</v>
      </c>
      <c r="K1190" s="5">
        <v>20000.0</v>
      </c>
      <c r="L1190" s="46">
        <f>ROUND(((HLOOKUP(B1190,Assumption!$A$6:$L$7,2,TRUE)+1)^(1/12)-1)*(E1190+I1190-J1190-K1190),0)</f>
        <v>29403301</v>
      </c>
      <c r="M1190" s="46">
        <f t="shared" si="3"/>
        <v>17832523927</v>
      </c>
      <c r="N1190" s="47">
        <f>HLOOKUP(ROUND(AVERAGE(M1178:M1189)/10^6,0),Assumption!$B$2:$E$3,2,TRUE)*MAX((AVERAGE(M1178:M1189)-250*10^6),0)</f>
        <v>104239599.6</v>
      </c>
      <c r="O1190" s="46">
        <f t="shared" si="4"/>
        <v>17936763527</v>
      </c>
      <c r="P1190" s="46">
        <f>IF(A1190=1,SA,MAX(0,SA-M1189))</f>
        <v>0</v>
      </c>
      <c r="S1190" s="5">
        <v>0.0</v>
      </c>
      <c r="T1190" s="5">
        <v>0.0</v>
      </c>
      <c r="U1190" s="5">
        <v>0.0</v>
      </c>
      <c r="V1190" s="48">
        <v>1.0</v>
      </c>
    </row>
    <row r="1191" ht="15.75" customHeight="1">
      <c r="A1191" s="5">
        <v>1189.0</v>
      </c>
      <c r="B1191" s="5">
        <v>100.0</v>
      </c>
      <c r="C1191" s="5">
        <f t="shared" si="1"/>
        <v>1</v>
      </c>
      <c r="D1191" s="5">
        <f>'Thông tin khách hàng'!$B$4+B1191-1</f>
        <v>100</v>
      </c>
      <c r="E1191" s="46">
        <f t="shared" si="5"/>
        <v>17832523927</v>
      </c>
      <c r="F1191" s="5">
        <f>TP*VLOOKUP('Thông tin khách hàng'!$E$10,$X$2:$Z$5,3,FALSE)*OFFSET($S1191,0,VLOOKUP('Thông tin khách hàng'!$E$10,$X$2:$Z$5,2,FALSE))</f>
        <v>15000000</v>
      </c>
      <c r="G1191" s="5">
        <f>EP*VLOOKUP('Thông tin khách hàng'!$E$10,$X$2:$Z$5,3,FALSE)*OFFSET($S1191,0,VLOOKUP('Thông tin khách hàng'!$E$10,$X$2:$Z$5,2,FALSE))</f>
        <v>15000000</v>
      </c>
      <c r="H1191" s="5">
        <f>F1191*HLOOKUP(B1191,Assumption!$A$10:$G$12,2,TRUE)+G1191*HLOOKUP(B1191,Assumption!$A$10:$G$12,3,TRUE)</f>
        <v>750000</v>
      </c>
      <c r="I1191" s="5">
        <f t="shared" si="2"/>
        <v>29250000</v>
      </c>
      <c r="J1191" s="47">
        <f>VLOOKUP(D1191,Assumption!$O$3:$Q$103,IF('Thông tin khách hàng'!$B$3="Nam",2,3),FALSE)/12*P1191</f>
        <v>0</v>
      </c>
      <c r="K1191" s="5">
        <v>20000.0</v>
      </c>
      <c r="L1191" s="46">
        <f>ROUND(((HLOOKUP(B1191,Assumption!$A$6:$L$7,2,TRUE)+1)^(1/12)-1)*(E1191+I1191-J1191-K1191),0)</f>
        <v>29500139</v>
      </c>
      <c r="M1191" s="46">
        <f t="shared" si="3"/>
        <v>17891254066</v>
      </c>
      <c r="N1191" s="47">
        <f>HLOOKUP(ROUND(AVERAGE(M1179:M1190)/10^6,0),Assumption!$B$2:$E$3,2,TRUE)*MAX((AVERAGE(M1179:M1190)-250*10^6),0)</f>
        <v>104443415.2</v>
      </c>
      <c r="O1191" s="46">
        <f t="shared" si="4"/>
        <v>17995697481</v>
      </c>
      <c r="P1191" s="46">
        <f>IF(A1191=1,SA,MAX(0,SA-M1190))</f>
        <v>0</v>
      </c>
      <c r="S1191" s="5">
        <v>1.0</v>
      </c>
      <c r="T1191" s="5">
        <v>1.0</v>
      </c>
      <c r="U1191" s="5">
        <v>1.0</v>
      </c>
      <c r="V1191" s="48">
        <v>1.0</v>
      </c>
    </row>
    <row r="1192" ht="15.75" customHeight="1">
      <c r="A1192" s="5">
        <v>1190.0</v>
      </c>
      <c r="B1192" s="5">
        <v>100.0</v>
      </c>
      <c r="C1192" s="5">
        <f t="shared" si="1"/>
        <v>2</v>
      </c>
      <c r="D1192" s="5">
        <f>'Thông tin khách hàng'!$B$4+B1192-1</f>
        <v>100</v>
      </c>
      <c r="E1192" s="46">
        <f t="shared" si="5"/>
        <v>17891254066</v>
      </c>
      <c r="F1192" s="5">
        <f>TP*VLOOKUP('Thông tin khách hàng'!$E$10,$X$2:$Z$5,3,FALSE)*OFFSET($S1192,0,VLOOKUP('Thông tin khách hàng'!$E$10,$X$2:$Z$5,2,FALSE))</f>
        <v>0</v>
      </c>
      <c r="G1192" s="5">
        <f>EP*VLOOKUP('Thông tin khách hàng'!$E$10,$X$2:$Z$5,3,FALSE)*OFFSET($S1192,0,VLOOKUP('Thông tin khách hàng'!$E$10,$X$2:$Z$5,2,FALSE))</f>
        <v>0</v>
      </c>
      <c r="H1192" s="5">
        <f>F1192*HLOOKUP(B1192,Assumption!$A$10:$G$12,2,TRUE)+G1192*HLOOKUP(B1192,Assumption!$A$10:$G$12,3,TRUE)</f>
        <v>0</v>
      </c>
      <c r="I1192" s="5">
        <f t="shared" si="2"/>
        <v>0</v>
      </c>
      <c r="J1192" s="47">
        <f>VLOOKUP(D1192,Assumption!$O$3:$Q$103,IF('Thông tin khách hàng'!$B$3="Nam",2,3),FALSE)/12*P1192</f>
        <v>0</v>
      </c>
      <c r="K1192" s="5">
        <v>20000.0</v>
      </c>
      <c r="L1192" s="46">
        <f>ROUND(((HLOOKUP(B1192,Assumption!$A$6:$L$7,2,TRUE)+1)^(1/12)-1)*(E1192+I1192-J1192-K1192),0)</f>
        <v>29548828</v>
      </c>
      <c r="M1192" s="46">
        <f t="shared" si="3"/>
        <v>17920782894</v>
      </c>
      <c r="N1192" s="47">
        <f>HLOOKUP(ROUND(AVERAGE(M1180:M1191)/10^6,0),Assumption!$B$2:$E$3,2,TRUE)*MAX((AVERAGE(M1180:M1191)-250*10^6),0)</f>
        <v>104647567.5</v>
      </c>
      <c r="O1192" s="46">
        <f t="shared" si="4"/>
        <v>18025430462</v>
      </c>
      <c r="P1192" s="46">
        <f>IF(A1192=1,SA,MAX(0,SA-M1191))</f>
        <v>0</v>
      </c>
      <c r="S1192" s="5">
        <v>0.0</v>
      </c>
      <c r="T1192" s="5">
        <v>0.0</v>
      </c>
      <c r="U1192" s="5">
        <v>0.0</v>
      </c>
      <c r="V1192" s="48">
        <v>1.0</v>
      </c>
    </row>
    <row r="1193" ht="15.75" customHeight="1">
      <c r="A1193" s="5">
        <v>1191.0</v>
      </c>
      <c r="B1193" s="5">
        <v>100.0</v>
      </c>
      <c r="C1193" s="5">
        <f t="shared" si="1"/>
        <v>3</v>
      </c>
      <c r="D1193" s="5">
        <f>'Thông tin khách hàng'!$B$4+B1193-1</f>
        <v>100</v>
      </c>
      <c r="E1193" s="46">
        <f t="shared" si="5"/>
        <v>17920782894</v>
      </c>
      <c r="F1193" s="5">
        <f>TP*VLOOKUP('Thông tin khách hàng'!$E$10,$X$2:$Z$5,3,FALSE)*OFFSET($S1193,0,VLOOKUP('Thông tin khách hàng'!$E$10,$X$2:$Z$5,2,FALSE))</f>
        <v>0</v>
      </c>
      <c r="G1193" s="5">
        <f>EP*VLOOKUP('Thông tin khách hàng'!$E$10,$X$2:$Z$5,3,FALSE)*OFFSET($S1193,0,VLOOKUP('Thông tin khách hàng'!$E$10,$X$2:$Z$5,2,FALSE))</f>
        <v>0</v>
      </c>
      <c r="H1193" s="5">
        <f>F1193*HLOOKUP(B1193,Assumption!$A$10:$G$12,2,TRUE)+G1193*HLOOKUP(B1193,Assumption!$A$10:$G$12,3,TRUE)</f>
        <v>0</v>
      </c>
      <c r="I1193" s="5">
        <f t="shared" si="2"/>
        <v>0</v>
      </c>
      <c r="J1193" s="47">
        <f>VLOOKUP(D1193,Assumption!$O$3:$Q$103,IF('Thông tin khách hàng'!$B$3="Nam",2,3),FALSE)/12*P1193</f>
        <v>0</v>
      </c>
      <c r="K1193" s="5">
        <v>20000.0</v>
      </c>
      <c r="L1193" s="46">
        <f>ROUND(((HLOOKUP(B1193,Assumption!$A$6:$L$7,2,TRUE)+1)^(1/12)-1)*(E1193+I1193-J1193-K1193),0)</f>
        <v>29597597</v>
      </c>
      <c r="M1193" s="46">
        <f t="shared" si="3"/>
        <v>17950360491</v>
      </c>
      <c r="N1193" s="47">
        <f>HLOOKUP(ROUND(AVERAGE(M1181:M1192)/10^6,0),Assumption!$B$2:$E$3,2,TRUE)*MAX((AVERAGE(M1181:M1192)-250*10^6),0)</f>
        <v>104852056.9</v>
      </c>
      <c r="O1193" s="46">
        <f t="shared" si="4"/>
        <v>18055212548</v>
      </c>
      <c r="P1193" s="46">
        <f>IF(A1193=1,SA,MAX(0,SA-M1192))</f>
        <v>0</v>
      </c>
      <c r="S1193" s="5">
        <v>0.0</v>
      </c>
      <c r="T1193" s="5">
        <v>0.0</v>
      </c>
      <c r="U1193" s="5">
        <v>0.0</v>
      </c>
      <c r="V1193" s="48">
        <v>1.0</v>
      </c>
    </row>
    <row r="1194" ht="15.75" customHeight="1">
      <c r="A1194" s="5">
        <v>1192.0</v>
      </c>
      <c r="B1194" s="5">
        <v>100.0</v>
      </c>
      <c r="C1194" s="5">
        <f t="shared" si="1"/>
        <v>4</v>
      </c>
      <c r="D1194" s="5">
        <f>'Thông tin khách hàng'!$B$4+B1194-1</f>
        <v>100</v>
      </c>
      <c r="E1194" s="46">
        <f t="shared" si="5"/>
        <v>17950360491</v>
      </c>
      <c r="F1194" s="5">
        <f>TP*VLOOKUP('Thông tin khách hàng'!$E$10,$X$2:$Z$5,3,FALSE)*OFFSET($S1194,0,VLOOKUP('Thông tin khách hàng'!$E$10,$X$2:$Z$5,2,FALSE))</f>
        <v>0</v>
      </c>
      <c r="G1194" s="5">
        <f>EP*VLOOKUP('Thông tin khách hàng'!$E$10,$X$2:$Z$5,3,FALSE)*OFFSET($S1194,0,VLOOKUP('Thông tin khách hàng'!$E$10,$X$2:$Z$5,2,FALSE))</f>
        <v>0</v>
      </c>
      <c r="H1194" s="5">
        <f>F1194*HLOOKUP(B1194,Assumption!$A$10:$G$12,2,TRUE)+G1194*HLOOKUP(B1194,Assumption!$A$10:$G$12,3,TRUE)</f>
        <v>0</v>
      </c>
      <c r="I1194" s="5">
        <f t="shared" si="2"/>
        <v>0</v>
      </c>
      <c r="J1194" s="47">
        <f>VLOOKUP(D1194,Assumption!$O$3:$Q$103,IF('Thông tin khách hàng'!$B$3="Nam",2,3),FALSE)/12*P1194</f>
        <v>0</v>
      </c>
      <c r="K1194" s="5">
        <v>20000.0</v>
      </c>
      <c r="L1194" s="46">
        <f>ROUND(((HLOOKUP(B1194,Assumption!$A$6:$L$7,2,TRUE)+1)^(1/12)-1)*(E1194+I1194-J1194-K1194),0)</f>
        <v>29646447</v>
      </c>
      <c r="M1194" s="46">
        <f t="shared" si="3"/>
        <v>17979986938</v>
      </c>
      <c r="N1194" s="47">
        <f>HLOOKUP(ROUND(AVERAGE(M1182:M1193)/10^6,0),Assumption!$B$2:$E$3,2,TRUE)*MAX((AVERAGE(M1182:M1193)-250*10^6),0)</f>
        <v>105056884.1</v>
      </c>
      <c r="O1194" s="46">
        <f t="shared" si="4"/>
        <v>18085043822</v>
      </c>
      <c r="P1194" s="46">
        <f>IF(A1194=1,SA,MAX(0,SA-M1193))</f>
        <v>0</v>
      </c>
      <c r="S1194" s="5">
        <v>0.0</v>
      </c>
      <c r="T1194" s="5">
        <v>0.0</v>
      </c>
      <c r="U1194" s="5">
        <v>1.0</v>
      </c>
      <c r="V1194" s="48">
        <v>1.0</v>
      </c>
    </row>
    <row r="1195" ht="15.75" customHeight="1">
      <c r="A1195" s="5">
        <v>1193.0</v>
      </c>
      <c r="B1195" s="5">
        <v>100.0</v>
      </c>
      <c r="C1195" s="5">
        <f t="shared" si="1"/>
        <v>5</v>
      </c>
      <c r="D1195" s="5">
        <f>'Thông tin khách hàng'!$B$4+B1195-1</f>
        <v>100</v>
      </c>
      <c r="E1195" s="46">
        <f t="shared" si="5"/>
        <v>17979986938</v>
      </c>
      <c r="F1195" s="5">
        <f>TP*VLOOKUP('Thông tin khách hàng'!$E$10,$X$2:$Z$5,3,FALSE)*OFFSET($S1195,0,VLOOKUP('Thông tin khách hàng'!$E$10,$X$2:$Z$5,2,FALSE))</f>
        <v>0</v>
      </c>
      <c r="G1195" s="5">
        <f>EP*VLOOKUP('Thông tin khách hàng'!$E$10,$X$2:$Z$5,3,FALSE)*OFFSET($S1195,0,VLOOKUP('Thông tin khách hàng'!$E$10,$X$2:$Z$5,2,FALSE))</f>
        <v>0</v>
      </c>
      <c r="H1195" s="5">
        <f>F1195*HLOOKUP(B1195,Assumption!$A$10:$G$12,2,TRUE)+G1195*HLOOKUP(B1195,Assumption!$A$10:$G$12,3,TRUE)</f>
        <v>0</v>
      </c>
      <c r="I1195" s="5">
        <f t="shared" si="2"/>
        <v>0</v>
      </c>
      <c r="J1195" s="47">
        <f>VLOOKUP(D1195,Assumption!$O$3:$Q$103,IF('Thông tin khách hàng'!$B$3="Nam",2,3),FALSE)/12*P1195</f>
        <v>0</v>
      </c>
      <c r="K1195" s="5">
        <v>20000.0</v>
      </c>
      <c r="L1195" s="46">
        <f>ROUND(((HLOOKUP(B1195,Assumption!$A$6:$L$7,2,TRUE)+1)^(1/12)-1)*(E1195+I1195-J1195-K1195),0)</f>
        <v>29695377</v>
      </c>
      <c r="M1195" s="46">
        <f t="shared" si="3"/>
        <v>18009662315</v>
      </c>
      <c r="N1195" s="47">
        <f>HLOOKUP(ROUND(AVERAGE(M1183:M1194)/10^6,0),Assumption!$B$2:$E$3,2,TRUE)*MAX((AVERAGE(M1183:M1194)-250*10^6),0)</f>
        <v>105262049.6</v>
      </c>
      <c r="O1195" s="46">
        <f t="shared" si="4"/>
        <v>18114924365</v>
      </c>
      <c r="P1195" s="46">
        <f>IF(A1195=1,SA,MAX(0,SA-M1194))</f>
        <v>0</v>
      </c>
      <c r="S1195" s="5">
        <v>0.0</v>
      </c>
      <c r="T1195" s="5">
        <v>0.0</v>
      </c>
      <c r="U1195" s="5">
        <v>0.0</v>
      </c>
      <c r="V1195" s="48">
        <v>1.0</v>
      </c>
    </row>
    <row r="1196" ht="15.75" customHeight="1">
      <c r="A1196" s="5">
        <v>1194.0</v>
      </c>
      <c r="B1196" s="5">
        <v>100.0</v>
      </c>
      <c r="C1196" s="5">
        <f t="shared" si="1"/>
        <v>6</v>
      </c>
      <c r="D1196" s="5">
        <f>'Thông tin khách hàng'!$B$4+B1196-1</f>
        <v>100</v>
      </c>
      <c r="E1196" s="46">
        <f t="shared" si="5"/>
        <v>18009662315</v>
      </c>
      <c r="F1196" s="5">
        <f>TP*VLOOKUP('Thông tin khách hàng'!$E$10,$X$2:$Z$5,3,FALSE)*OFFSET($S1196,0,VLOOKUP('Thông tin khách hàng'!$E$10,$X$2:$Z$5,2,FALSE))</f>
        <v>0</v>
      </c>
      <c r="G1196" s="5">
        <f>EP*VLOOKUP('Thông tin khách hàng'!$E$10,$X$2:$Z$5,3,FALSE)*OFFSET($S1196,0,VLOOKUP('Thông tin khách hàng'!$E$10,$X$2:$Z$5,2,FALSE))</f>
        <v>0</v>
      </c>
      <c r="H1196" s="5">
        <f>F1196*HLOOKUP(B1196,Assumption!$A$10:$G$12,2,TRUE)+G1196*HLOOKUP(B1196,Assumption!$A$10:$G$12,3,TRUE)</f>
        <v>0</v>
      </c>
      <c r="I1196" s="5">
        <f t="shared" si="2"/>
        <v>0</v>
      </c>
      <c r="J1196" s="47">
        <f>VLOOKUP(D1196,Assumption!$O$3:$Q$103,IF('Thông tin khách hàng'!$B$3="Nam",2,3),FALSE)/12*P1196</f>
        <v>0</v>
      </c>
      <c r="K1196" s="5">
        <v>20000.0</v>
      </c>
      <c r="L1196" s="46">
        <f>ROUND(((HLOOKUP(B1196,Assumption!$A$6:$L$7,2,TRUE)+1)^(1/12)-1)*(E1196+I1196-J1196-K1196),0)</f>
        <v>29744389</v>
      </c>
      <c r="M1196" s="46">
        <f t="shared" si="3"/>
        <v>18039386704</v>
      </c>
      <c r="N1196" s="47">
        <f>HLOOKUP(ROUND(AVERAGE(M1184:M1195)/10^6,0),Assumption!$B$2:$E$3,2,TRUE)*MAX((AVERAGE(M1184:M1195)-250*10^6),0)</f>
        <v>105467553.9</v>
      </c>
      <c r="O1196" s="46">
        <f t="shared" si="4"/>
        <v>18144854258</v>
      </c>
      <c r="P1196" s="46">
        <f>IF(A1196=1,SA,MAX(0,SA-M1195))</f>
        <v>0</v>
      </c>
      <c r="S1196" s="5">
        <v>0.0</v>
      </c>
      <c r="T1196" s="5">
        <v>0.0</v>
      </c>
      <c r="U1196" s="5">
        <v>0.0</v>
      </c>
      <c r="V1196" s="48">
        <v>1.0</v>
      </c>
    </row>
    <row r="1197" ht="15.75" customHeight="1">
      <c r="A1197" s="5">
        <v>1195.0</v>
      </c>
      <c r="B1197" s="5">
        <v>100.0</v>
      </c>
      <c r="C1197" s="5">
        <f t="shared" si="1"/>
        <v>7</v>
      </c>
      <c r="D1197" s="5">
        <f>'Thông tin khách hàng'!$B$4+B1197-1</f>
        <v>100</v>
      </c>
      <c r="E1197" s="46">
        <f t="shared" si="5"/>
        <v>18039386704</v>
      </c>
      <c r="F1197" s="5">
        <f>TP*VLOOKUP('Thông tin khách hàng'!$E$10,$X$2:$Z$5,3,FALSE)*OFFSET($S1197,0,VLOOKUP('Thông tin khách hàng'!$E$10,$X$2:$Z$5,2,FALSE))</f>
        <v>15000000</v>
      </c>
      <c r="G1197" s="5">
        <f>EP*VLOOKUP('Thông tin khách hàng'!$E$10,$X$2:$Z$5,3,FALSE)*OFFSET($S1197,0,VLOOKUP('Thông tin khách hàng'!$E$10,$X$2:$Z$5,2,FALSE))</f>
        <v>15000000</v>
      </c>
      <c r="H1197" s="5">
        <f>F1197*HLOOKUP(B1197,Assumption!$A$10:$G$12,2,TRUE)+G1197*HLOOKUP(B1197,Assumption!$A$10:$G$12,3,TRUE)</f>
        <v>750000</v>
      </c>
      <c r="I1197" s="5">
        <f t="shared" si="2"/>
        <v>29250000</v>
      </c>
      <c r="J1197" s="47">
        <f>VLOOKUP(D1197,Assumption!$O$3:$Q$103,IF('Thông tin khách hàng'!$B$3="Nam",2,3),FALSE)/12*P1197</f>
        <v>0</v>
      </c>
      <c r="K1197" s="5">
        <v>20000.0</v>
      </c>
      <c r="L1197" s="46">
        <f>ROUND(((HLOOKUP(B1197,Assumption!$A$6:$L$7,2,TRUE)+1)^(1/12)-1)*(E1197+I1197-J1197-K1197),0)</f>
        <v>29841790</v>
      </c>
      <c r="M1197" s="46">
        <f t="shared" si="3"/>
        <v>18098458494</v>
      </c>
      <c r="N1197" s="47">
        <f>HLOOKUP(ROUND(AVERAGE(M1185:M1196)/10^6,0),Assumption!$B$2:$E$3,2,TRUE)*MAX((AVERAGE(M1185:M1196)-250*10^6),0)</f>
        <v>105673397.6</v>
      </c>
      <c r="O1197" s="46">
        <f t="shared" si="4"/>
        <v>18204131892</v>
      </c>
      <c r="P1197" s="46">
        <f>IF(A1197=1,SA,MAX(0,SA-M1196))</f>
        <v>0</v>
      </c>
      <c r="S1197" s="5">
        <v>0.0</v>
      </c>
      <c r="T1197" s="5">
        <v>1.0</v>
      </c>
      <c r="U1197" s="5">
        <v>1.0</v>
      </c>
      <c r="V1197" s="48">
        <v>1.0</v>
      </c>
    </row>
    <row r="1198" ht="15.75" customHeight="1">
      <c r="A1198" s="5">
        <v>1196.0</v>
      </c>
      <c r="B1198" s="5">
        <v>100.0</v>
      </c>
      <c r="C1198" s="5">
        <f t="shared" si="1"/>
        <v>8</v>
      </c>
      <c r="D1198" s="5">
        <f>'Thông tin khách hàng'!$B$4+B1198-1</f>
        <v>100</v>
      </c>
      <c r="E1198" s="46">
        <f t="shared" si="5"/>
        <v>18098458494</v>
      </c>
      <c r="F1198" s="5">
        <f>TP*VLOOKUP('Thông tin khách hàng'!$E$10,$X$2:$Z$5,3,FALSE)*OFFSET($S1198,0,VLOOKUP('Thông tin khách hàng'!$E$10,$X$2:$Z$5,2,FALSE))</f>
        <v>0</v>
      </c>
      <c r="G1198" s="5">
        <f>EP*VLOOKUP('Thông tin khách hàng'!$E$10,$X$2:$Z$5,3,FALSE)*OFFSET($S1198,0,VLOOKUP('Thông tin khách hàng'!$E$10,$X$2:$Z$5,2,FALSE))</f>
        <v>0</v>
      </c>
      <c r="H1198" s="5">
        <f>F1198*HLOOKUP(B1198,Assumption!$A$10:$G$12,2,TRUE)+G1198*HLOOKUP(B1198,Assumption!$A$10:$G$12,3,TRUE)</f>
        <v>0</v>
      </c>
      <c r="I1198" s="5">
        <f t="shared" si="2"/>
        <v>0</v>
      </c>
      <c r="J1198" s="47">
        <f>VLOOKUP(D1198,Assumption!$O$3:$Q$103,IF('Thông tin khách hàng'!$B$3="Nam",2,3),FALSE)/12*P1198</f>
        <v>0</v>
      </c>
      <c r="K1198" s="5">
        <v>20000.0</v>
      </c>
      <c r="L1198" s="46">
        <f>ROUND(((HLOOKUP(B1198,Assumption!$A$6:$L$7,2,TRUE)+1)^(1/12)-1)*(E1198+I1198-J1198-K1198),0)</f>
        <v>29891043</v>
      </c>
      <c r="M1198" s="46">
        <f t="shared" si="3"/>
        <v>18128329537</v>
      </c>
      <c r="N1198" s="47">
        <f>HLOOKUP(ROUND(AVERAGE(M1186:M1197)/10^6,0),Assumption!$B$2:$E$3,2,TRUE)*MAX((AVERAGE(M1186:M1197)-250*10^6),0)</f>
        <v>105879581.3</v>
      </c>
      <c r="O1198" s="46">
        <f t="shared" si="4"/>
        <v>18234209119</v>
      </c>
      <c r="P1198" s="46">
        <f>IF(A1198=1,SA,MAX(0,SA-M1197))</f>
        <v>0</v>
      </c>
      <c r="S1198" s="5">
        <v>0.0</v>
      </c>
      <c r="T1198" s="5">
        <v>0.0</v>
      </c>
      <c r="U1198" s="5">
        <v>0.0</v>
      </c>
      <c r="V1198" s="48">
        <v>1.0</v>
      </c>
    </row>
    <row r="1199" ht="15.75" customHeight="1">
      <c r="A1199" s="5">
        <v>1197.0</v>
      </c>
      <c r="B1199" s="5">
        <v>100.0</v>
      </c>
      <c r="C1199" s="5">
        <f t="shared" si="1"/>
        <v>9</v>
      </c>
      <c r="D1199" s="5">
        <f>'Thông tin khách hàng'!$B$4+B1199-1</f>
        <v>100</v>
      </c>
      <c r="E1199" s="46">
        <f t="shared" si="5"/>
        <v>18128329537</v>
      </c>
      <c r="F1199" s="5">
        <f>TP*VLOOKUP('Thông tin khách hàng'!$E$10,$X$2:$Z$5,3,FALSE)*OFFSET($S1199,0,VLOOKUP('Thông tin khách hàng'!$E$10,$X$2:$Z$5,2,FALSE))</f>
        <v>0</v>
      </c>
      <c r="G1199" s="5">
        <f>EP*VLOOKUP('Thông tin khách hàng'!$E$10,$X$2:$Z$5,3,FALSE)*OFFSET($S1199,0,VLOOKUP('Thông tin khách hàng'!$E$10,$X$2:$Z$5,2,FALSE))</f>
        <v>0</v>
      </c>
      <c r="H1199" s="5">
        <f>F1199*HLOOKUP(B1199,Assumption!$A$10:$G$12,2,TRUE)+G1199*HLOOKUP(B1199,Assumption!$A$10:$G$12,3,TRUE)</f>
        <v>0</v>
      </c>
      <c r="I1199" s="5">
        <f t="shared" si="2"/>
        <v>0</v>
      </c>
      <c r="J1199" s="47">
        <f>VLOOKUP(D1199,Assumption!$O$3:$Q$103,IF('Thông tin khách hàng'!$B$3="Nam",2,3),FALSE)/12*P1199</f>
        <v>0</v>
      </c>
      <c r="K1199" s="5">
        <v>20000.0</v>
      </c>
      <c r="L1199" s="46">
        <f>ROUND(((HLOOKUP(B1199,Assumption!$A$6:$L$7,2,TRUE)+1)^(1/12)-1)*(E1199+I1199-J1199-K1199),0)</f>
        <v>29940377</v>
      </c>
      <c r="M1199" s="46">
        <f t="shared" si="3"/>
        <v>18158249914</v>
      </c>
      <c r="N1199" s="47">
        <f>HLOOKUP(ROUND(AVERAGE(M1187:M1198)/10^6,0),Assumption!$B$2:$E$3,2,TRUE)*MAX((AVERAGE(M1187:M1198)-250*10^6),0)</f>
        <v>106086105.5</v>
      </c>
      <c r="O1199" s="46">
        <f t="shared" si="4"/>
        <v>18264336020</v>
      </c>
      <c r="P1199" s="46">
        <f>IF(A1199=1,SA,MAX(0,SA-M1198))</f>
        <v>0</v>
      </c>
      <c r="S1199" s="5">
        <v>0.0</v>
      </c>
      <c r="T1199" s="5">
        <v>0.0</v>
      </c>
      <c r="U1199" s="5">
        <v>0.0</v>
      </c>
      <c r="V1199" s="48">
        <v>1.0</v>
      </c>
    </row>
    <row r="1200" ht="15.75" customHeight="1">
      <c r="A1200" s="5">
        <v>1198.0</v>
      </c>
      <c r="B1200" s="5">
        <v>100.0</v>
      </c>
      <c r="C1200" s="5">
        <f t="shared" si="1"/>
        <v>10</v>
      </c>
      <c r="D1200" s="5">
        <f>'Thông tin khách hàng'!$B$4+B1200-1</f>
        <v>100</v>
      </c>
      <c r="E1200" s="46">
        <f t="shared" si="5"/>
        <v>18158249914</v>
      </c>
      <c r="F1200" s="5">
        <f>TP*VLOOKUP('Thông tin khách hàng'!$E$10,$X$2:$Z$5,3,FALSE)*OFFSET($S1200,0,VLOOKUP('Thông tin khách hàng'!$E$10,$X$2:$Z$5,2,FALSE))</f>
        <v>0</v>
      </c>
      <c r="G1200" s="5">
        <f>EP*VLOOKUP('Thông tin khách hàng'!$E$10,$X$2:$Z$5,3,FALSE)*OFFSET($S1200,0,VLOOKUP('Thông tin khách hàng'!$E$10,$X$2:$Z$5,2,FALSE))</f>
        <v>0</v>
      </c>
      <c r="H1200" s="5">
        <f>F1200*HLOOKUP(B1200,Assumption!$A$10:$G$12,2,TRUE)+G1200*HLOOKUP(B1200,Assumption!$A$10:$G$12,3,TRUE)</f>
        <v>0</v>
      </c>
      <c r="I1200" s="5">
        <f t="shared" si="2"/>
        <v>0</v>
      </c>
      <c r="J1200" s="47">
        <f>VLOOKUP(D1200,Assumption!$O$3:$Q$103,IF('Thông tin khách hàng'!$B$3="Nam",2,3),FALSE)/12*P1200</f>
        <v>0</v>
      </c>
      <c r="K1200" s="5">
        <v>20000.0</v>
      </c>
      <c r="L1200" s="46">
        <f>ROUND(((HLOOKUP(B1200,Assumption!$A$6:$L$7,2,TRUE)+1)^(1/12)-1)*(E1200+I1200-J1200-K1200),0)</f>
        <v>29989793</v>
      </c>
      <c r="M1200" s="46">
        <f t="shared" si="3"/>
        <v>18188219707</v>
      </c>
      <c r="N1200" s="47">
        <f>HLOOKUP(ROUND(AVERAGE(M1188:M1199)/10^6,0),Assumption!$B$2:$E$3,2,TRUE)*MAX((AVERAGE(M1188:M1199)-250*10^6),0)</f>
        <v>106292970.8</v>
      </c>
      <c r="O1200" s="46">
        <f t="shared" si="4"/>
        <v>18294512678</v>
      </c>
      <c r="P1200" s="46">
        <f>IF(A1200=1,SA,MAX(0,SA-M1199))</f>
        <v>0</v>
      </c>
      <c r="S1200" s="5">
        <v>0.0</v>
      </c>
      <c r="T1200" s="5">
        <v>0.0</v>
      </c>
      <c r="U1200" s="5">
        <v>1.0</v>
      </c>
      <c r="V1200" s="48">
        <v>1.0</v>
      </c>
    </row>
    <row r="1201" ht="15.75" customHeight="1">
      <c r="A1201" s="5">
        <v>1199.0</v>
      </c>
      <c r="B1201" s="5">
        <v>100.0</v>
      </c>
      <c r="C1201" s="5">
        <f t="shared" si="1"/>
        <v>11</v>
      </c>
      <c r="D1201" s="5">
        <f>'Thông tin khách hàng'!$B$4+B1201-1</f>
        <v>100</v>
      </c>
      <c r="E1201" s="46">
        <f t="shared" si="5"/>
        <v>18188219707</v>
      </c>
      <c r="F1201" s="5">
        <f>TP*VLOOKUP('Thông tin khách hàng'!$E$10,$X$2:$Z$5,3,FALSE)*OFFSET($S1201,0,VLOOKUP('Thông tin khách hàng'!$E$10,$X$2:$Z$5,2,FALSE))</f>
        <v>0</v>
      </c>
      <c r="G1201" s="5">
        <f>EP*VLOOKUP('Thông tin khách hàng'!$E$10,$X$2:$Z$5,3,FALSE)*OFFSET($S1201,0,VLOOKUP('Thông tin khách hàng'!$E$10,$X$2:$Z$5,2,FALSE))</f>
        <v>0</v>
      </c>
      <c r="H1201" s="5">
        <f>F1201*HLOOKUP(B1201,Assumption!$A$10:$G$12,2,TRUE)+G1201*HLOOKUP(B1201,Assumption!$A$10:$G$12,3,TRUE)</f>
        <v>0</v>
      </c>
      <c r="I1201" s="5">
        <f t="shared" si="2"/>
        <v>0</v>
      </c>
      <c r="J1201" s="47">
        <f>VLOOKUP(D1201,Assumption!$O$3:$Q$103,IF('Thông tin khách hàng'!$B$3="Nam",2,3),FALSE)/12*P1201</f>
        <v>0</v>
      </c>
      <c r="K1201" s="5">
        <v>20000.0</v>
      </c>
      <c r="L1201" s="46">
        <f>ROUND(((HLOOKUP(B1201,Assumption!$A$6:$L$7,2,TRUE)+1)^(1/12)-1)*(E1201+I1201-J1201-K1201),0)</f>
        <v>30039291</v>
      </c>
      <c r="M1201" s="46">
        <f t="shared" si="3"/>
        <v>18218238998</v>
      </c>
      <c r="N1201" s="47">
        <f>HLOOKUP(ROUND(AVERAGE(M1189:M1200)/10^6,0),Assumption!$B$2:$E$3,2,TRUE)*MAX((AVERAGE(M1189:M1200)-250*10^6),0)</f>
        <v>106500177.8</v>
      </c>
      <c r="O1201" s="46">
        <f t="shared" si="4"/>
        <v>18324739176</v>
      </c>
      <c r="P1201" s="46">
        <f>IF(A1201=1,SA,MAX(0,SA-M1200))</f>
        <v>0</v>
      </c>
      <c r="S1201" s="5">
        <v>0.0</v>
      </c>
      <c r="T1201" s="5">
        <v>0.0</v>
      </c>
      <c r="U1201" s="5">
        <v>0.0</v>
      </c>
      <c r="V1201" s="48">
        <v>1.0</v>
      </c>
    </row>
    <row r="1202" ht="15.75" customHeight="1">
      <c r="A1202" s="5">
        <v>1200.0</v>
      </c>
      <c r="B1202" s="5">
        <v>100.0</v>
      </c>
      <c r="C1202" s="5">
        <f t="shared" si="1"/>
        <v>12</v>
      </c>
      <c r="D1202" s="5">
        <f>'Thông tin khách hàng'!$B$4+B1202-1</f>
        <v>100</v>
      </c>
      <c r="E1202" s="46">
        <f t="shared" si="5"/>
        <v>18218238998</v>
      </c>
      <c r="F1202" s="5">
        <f>TP*VLOOKUP('Thông tin khách hàng'!$E$10,$X$2:$Z$5,3,FALSE)*OFFSET($S1202,0,VLOOKUP('Thông tin khách hàng'!$E$10,$X$2:$Z$5,2,FALSE))</f>
        <v>0</v>
      </c>
      <c r="G1202" s="5">
        <f>EP*VLOOKUP('Thông tin khách hàng'!$E$10,$X$2:$Z$5,3,FALSE)*OFFSET($S1202,0,VLOOKUP('Thông tin khách hàng'!$E$10,$X$2:$Z$5,2,FALSE))</f>
        <v>0</v>
      </c>
      <c r="H1202" s="5">
        <f>F1202*HLOOKUP(B1202,Assumption!$A$10:$G$12,2,TRUE)+G1202*HLOOKUP(B1202,Assumption!$A$10:$G$12,3,TRUE)</f>
        <v>0</v>
      </c>
      <c r="I1202" s="5">
        <f t="shared" si="2"/>
        <v>0</v>
      </c>
      <c r="J1202" s="47">
        <f>VLOOKUP(D1202,Assumption!$O$3:$Q$103,IF('Thông tin khách hàng'!$B$3="Nam",2,3),FALSE)/12*P1202</f>
        <v>0</v>
      </c>
      <c r="K1202" s="5">
        <v>20000.0</v>
      </c>
      <c r="L1202" s="46">
        <f>ROUND(((HLOOKUP(B1202,Assumption!$A$6:$L$7,2,TRUE)+1)^(1/12)-1)*(E1202+I1202-J1202-K1202),0)</f>
        <v>30088870</v>
      </c>
      <c r="M1202" s="46">
        <f t="shared" si="3"/>
        <v>18248307868</v>
      </c>
      <c r="N1202" s="47">
        <f>HLOOKUP(ROUND(AVERAGE(M1190:M1201)/10^6,0),Assumption!$B$2:$E$3,2,TRUE)*MAX((AVERAGE(M1190:M1201)-250*10^6),0)</f>
        <v>106707727</v>
      </c>
      <c r="O1202" s="46">
        <f t="shared" si="4"/>
        <v>18355015595</v>
      </c>
      <c r="P1202" s="46">
        <f>IF(A1202=1,SA,MAX(0,SA-M1201))</f>
        <v>0</v>
      </c>
      <c r="S1202" s="5">
        <v>0.0</v>
      </c>
      <c r="T1202" s="5">
        <v>0.0</v>
      </c>
      <c r="U1202" s="5">
        <v>0.0</v>
      </c>
      <c r="V1202" s="48">
        <v>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2019-12-11T08:31:33Z</dcterms:created>
  <dc:creator>Using Computer Free</dc:creator>
</cp:coreProperties>
</file>